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1 Revisions\"/>
    </mc:Choice>
  </mc:AlternateContent>
  <xr:revisionPtr revIDLastSave="0" documentId="13_ncr:1_{0C7984C0-DB60-4D8C-97F8-73A5DF688027}" xr6:coauthVersionLast="47" xr6:coauthVersionMax="47" xr10:uidLastSave="{00000000-0000-0000-0000-000000000000}"/>
  <bookViews>
    <workbookView xWindow="-90" yWindow="0" windowWidth="12980" windowHeight="13770" tabRatio="775" xr2:uid="{00000000-000D-0000-FFFF-FFFF00000000}"/>
  </bookViews>
  <sheets>
    <sheet name="DAR Summary" sheetId="51" r:id="rId1"/>
    <sheet name="Guest Room Summary" sheetId="32" r:id="rId2"/>
    <sheet name="KCE VO Schedule" sheetId="60" r:id="rId3"/>
    <sheet name="Corridor" sheetId="50" r:id="rId4"/>
    <sheet name="Guest Rooms" sheetId="40" r:id="rId5"/>
    <sheet name="Work progress Summary" sheetId="38" r:id="rId6"/>
    <sheet name="Work progress Summary BreakDown" sheetId="39" r:id="rId7"/>
    <sheet name="MOS Summary" sheetId="53" state="hidden" r:id="rId8"/>
    <sheet name="MOS Deliveries " sheetId="54" state="hidden" r:id="rId9"/>
    <sheet name="Metal Frame Assesment" sheetId="44" r:id="rId10"/>
    <sheet name="Metal Frame Variation" sheetId="43" r:id="rId11"/>
    <sheet name="7A &amp; 15A" sheetId="57" r:id="rId12"/>
    <sheet name="VO Summary" sheetId="58" r:id="rId13"/>
    <sheet name="AHK Balance Work" sheetId="59" r:id="rId14"/>
    <sheet name="7A and 15A" sheetId="55" state="hidden" r:id="rId15"/>
    <sheet name="Weightage caluclation" sheetId="56" r:id="rId16"/>
    <sheet name="Vo Sum" sheetId="15" state="hidden" r:id="rId17"/>
    <sheet name="VO # 01 rev 3 part B" sheetId="37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B" localSheetId="11">#REF!</definedName>
    <definedName name="\B">#REF!</definedName>
    <definedName name="\C" localSheetId="11">#REF!</definedName>
    <definedName name="\C">#REF!</definedName>
    <definedName name="\E" localSheetId="11">#REF!</definedName>
    <definedName name="\E">#REF!</definedName>
    <definedName name="\F" localSheetId="11">#REF!</definedName>
    <definedName name="\F">#REF!</definedName>
    <definedName name="\K" localSheetId="11">#REF!</definedName>
    <definedName name="\K">#REF!</definedName>
    <definedName name="\P" localSheetId="11">#REF!</definedName>
    <definedName name="\P">#REF!</definedName>
    <definedName name="_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___________________________ccr1" localSheetId="11" hidden="1">{#N/A,#N/A,TRUE,"Cover";#N/A,#N/A,TRUE,"Conts";#N/A,#N/A,TRUE,"VOS";#N/A,#N/A,TRUE,"Warrington";#N/A,#N/A,TRUE,"Widnes"}</definedName>
    <definedName name="__________________________________ccr1" localSheetId="1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localSheetId="9" hidden="1">{#N/A,#N/A,TRUE,"Cover";#N/A,#N/A,TRUE,"Conts";#N/A,#N/A,TRUE,"VOS";#N/A,#N/A,TRUE,"Warrington";#N/A,#N/A,TRUE,"Widnes"}</definedName>
    <definedName name="__________________________________ccr1" localSheetId="10" hidden="1">{#N/A,#N/A,TRUE,"Cover";#N/A,#N/A,TRUE,"Conts";#N/A,#N/A,TRUE,"VOS";#N/A,#N/A,TRUE,"Warrington";#N/A,#N/A,TRUE,"Widnes"}</definedName>
    <definedName name="__________________________________ccr1" localSheetId="17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11" hidden="1">{#N/A,#N/A,TRUE,"Cover";#N/A,#N/A,TRUE,"Conts";#N/A,#N/A,TRUE,"VOS";#N/A,#N/A,TRUE,"Warrington";#N/A,#N/A,TRUE,"Widnes"}</definedName>
    <definedName name="______________________________ccr1" localSheetId="1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localSheetId="9" hidden="1">{#N/A,#N/A,TRUE,"Cover";#N/A,#N/A,TRUE,"Conts";#N/A,#N/A,TRUE,"VOS";#N/A,#N/A,TRUE,"Warrington";#N/A,#N/A,TRUE,"Widnes"}</definedName>
    <definedName name="______________________________ccr1" localSheetId="10" hidden="1">{#N/A,#N/A,TRUE,"Cover";#N/A,#N/A,TRUE,"Conts";#N/A,#N/A,TRUE,"VOS";#N/A,#N/A,TRUE,"Warrington";#N/A,#N/A,TRUE,"Widnes"}</definedName>
    <definedName name="______________________________ccr1" localSheetId="17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ccr1" localSheetId="11" hidden="1">{#N/A,#N/A,TRUE,"Cover";#N/A,#N/A,TRUE,"Conts";#N/A,#N/A,TRUE,"VOS";#N/A,#N/A,TRUE,"Warrington";#N/A,#N/A,TRUE,"Widnes"}</definedName>
    <definedName name="________________________ccr1" localSheetId="1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localSheetId="9" hidden="1">{#N/A,#N/A,TRUE,"Cover";#N/A,#N/A,TRUE,"Conts";#N/A,#N/A,TRUE,"VOS";#N/A,#N/A,TRUE,"Warrington";#N/A,#N/A,TRUE,"Widnes"}</definedName>
    <definedName name="________________________ccr1" localSheetId="10" hidden="1">{#N/A,#N/A,TRUE,"Cover";#N/A,#N/A,TRUE,"Conts";#N/A,#N/A,TRUE,"VOS";#N/A,#N/A,TRUE,"Warrington";#N/A,#N/A,TRUE,"Widnes"}</definedName>
    <definedName name="________________________ccr1" localSheetId="17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ccr1" localSheetId="11" hidden="1">{#N/A,#N/A,TRUE,"Cover";#N/A,#N/A,TRUE,"Conts";#N/A,#N/A,TRUE,"VOS";#N/A,#N/A,TRUE,"Warrington";#N/A,#N/A,TRUE,"Widnes"}</definedName>
    <definedName name="_____________________ccr1" localSheetId="1" hidden="1">{#N/A,#N/A,TRUE,"Cover";#N/A,#N/A,TRUE,"Conts";#N/A,#N/A,TRUE,"VOS";#N/A,#N/A,TRUE,"Warrington";#N/A,#N/A,TRUE,"Widnes"}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localSheetId="9" hidden="1">{#N/A,#N/A,TRUE,"Cover";#N/A,#N/A,TRUE,"Conts";#N/A,#N/A,TRUE,"VOS";#N/A,#N/A,TRUE,"Warrington";#N/A,#N/A,TRUE,"Widnes"}</definedName>
    <definedName name="_____________________ccr1" localSheetId="10" hidden="1">{#N/A,#N/A,TRUE,"Cover";#N/A,#N/A,TRUE,"Conts";#N/A,#N/A,TRUE,"VOS";#N/A,#N/A,TRUE,"Warrington";#N/A,#N/A,TRUE,"Widnes"}</definedName>
    <definedName name="_____________________ccr1" localSheetId="17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ccr1" localSheetId="11" hidden="1">{#N/A,#N/A,TRUE,"Cover";#N/A,#N/A,TRUE,"Conts";#N/A,#N/A,TRUE,"VOS";#N/A,#N/A,TRUE,"Warrington";#N/A,#N/A,TRUE,"Widnes"}</definedName>
    <definedName name="____________________ccr1" localSheetId="1" hidden="1">{#N/A,#N/A,TRUE,"Cover";#N/A,#N/A,TRUE,"Conts";#N/A,#N/A,TRUE,"VOS";#N/A,#N/A,TRUE,"Warrington";#N/A,#N/A,TRUE,"Widnes"}</definedName>
    <definedName name="____________________ccr1" localSheetId="4" hidden="1">{#N/A,#N/A,TRUE,"Cover";#N/A,#N/A,TRUE,"Conts";#N/A,#N/A,TRUE,"VOS";#N/A,#N/A,TRUE,"Warrington";#N/A,#N/A,TRUE,"Widnes"}</definedName>
    <definedName name="____________________ccr1" localSheetId="9" hidden="1">{#N/A,#N/A,TRUE,"Cover";#N/A,#N/A,TRUE,"Conts";#N/A,#N/A,TRUE,"VOS";#N/A,#N/A,TRUE,"Warrington";#N/A,#N/A,TRUE,"Widnes"}</definedName>
    <definedName name="____________________ccr1" localSheetId="10" hidden="1">{#N/A,#N/A,TRUE,"Cover";#N/A,#N/A,TRUE,"Conts";#N/A,#N/A,TRUE,"VOS";#N/A,#N/A,TRUE,"Warrington";#N/A,#N/A,TRUE,"Widnes"}</definedName>
    <definedName name="____________________ccr1" localSheetId="17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ngk1109" hidden="1">{#N/A,#N/A,FALSE,"估價單  (3)"}</definedName>
    <definedName name="___________________ccr1" localSheetId="11" hidden="1">{#N/A,#N/A,TRUE,"Cover";#N/A,#N/A,TRUE,"Conts";#N/A,#N/A,TRUE,"VOS";#N/A,#N/A,TRUE,"Warrington";#N/A,#N/A,TRUE,"Widnes"}</definedName>
    <definedName name="___________________ccr1" localSheetId="1" hidden="1">{#N/A,#N/A,TRUE,"Cover";#N/A,#N/A,TRUE,"Conts";#N/A,#N/A,TRUE,"VOS";#N/A,#N/A,TRUE,"Warrington";#N/A,#N/A,TRUE,"Widnes"}</definedName>
    <definedName name="___________________ccr1" localSheetId="4" hidden="1">{#N/A,#N/A,TRUE,"Cover";#N/A,#N/A,TRUE,"Conts";#N/A,#N/A,TRUE,"VOS";#N/A,#N/A,TRUE,"Warrington";#N/A,#N/A,TRUE,"Widnes"}</definedName>
    <definedName name="___________________ccr1" localSheetId="9" hidden="1">{#N/A,#N/A,TRUE,"Cover";#N/A,#N/A,TRUE,"Conts";#N/A,#N/A,TRUE,"VOS";#N/A,#N/A,TRUE,"Warrington";#N/A,#N/A,TRUE,"Widnes"}</definedName>
    <definedName name="___________________ccr1" localSheetId="10" hidden="1">{#N/A,#N/A,TRUE,"Cover";#N/A,#N/A,TRUE,"Conts";#N/A,#N/A,TRUE,"VOS";#N/A,#N/A,TRUE,"Warrington";#N/A,#N/A,TRUE,"Widnes"}</definedName>
    <definedName name="___________________ccr1" localSheetId="17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new8" localSheetId="11" hidden="1">[1]GRSummary!#REF!</definedName>
    <definedName name="___________________new8" hidden="1">[1]GRSummary!#REF!</definedName>
    <definedName name="___________________ngk1109" hidden="1">{#N/A,#N/A,FALSE,"估價單  (3)"}</definedName>
    <definedName name="__________________ccr1" localSheetId="11" hidden="1">{#N/A,#N/A,TRUE,"Cover";#N/A,#N/A,TRUE,"Conts";#N/A,#N/A,TRUE,"VOS";#N/A,#N/A,TRUE,"Warrington";#N/A,#N/A,TRUE,"Widnes"}</definedName>
    <definedName name="__________________ccr1" localSheetId="4" hidden="1">{#N/A,#N/A,TRUE,"Cover";#N/A,#N/A,TRUE,"Conts";#N/A,#N/A,TRUE,"VOS";#N/A,#N/A,TRUE,"Warrington";#N/A,#N/A,TRUE,"Widnes"}</definedName>
    <definedName name="__________________ccr1" localSheetId="9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ngk1109" hidden="1">{#N/A,#N/A,FALSE,"估價單  (3)"}</definedName>
    <definedName name="_________________ccr1" localSheetId="11" hidden="1">{#N/A,#N/A,TRUE,"Cover";#N/A,#N/A,TRUE,"Conts";#N/A,#N/A,TRUE,"VOS";#N/A,#N/A,TRUE,"Warrington";#N/A,#N/A,TRUE,"Widnes"}</definedName>
    <definedName name="_________________ccr1" localSheetId="1" hidden="1">{#N/A,#N/A,TRUE,"Cover";#N/A,#N/A,TRUE,"Conts";#N/A,#N/A,TRUE,"VOS";#N/A,#N/A,TRUE,"Warrington";#N/A,#N/A,TRUE,"Widnes"}</definedName>
    <definedName name="_________________ccr1" localSheetId="4" hidden="1">{#N/A,#N/A,TRUE,"Cover";#N/A,#N/A,TRUE,"Conts";#N/A,#N/A,TRUE,"VOS";#N/A,#N/A,TRUE,"Warrington";#N/A,#N/A,TRUE,"Widnes"}</definedName>
    <definedName name="_________________ccr1" localSheetId="9" hidden="1">{#N/A,#N/A,TRUE,"Cover";#N/A,#N/A,TRUE,"Conts";#N/A,#N/A,TRUE,"VOS";#N/A,#N/A,TRUE,"Warrington";#N/A,#N/A,TRUE,"Widnes"}</definedName>
    <definedName name="_________________ccr1" localSheetId="10" hidden="1">{#N/A,#N/A,TRUE,"Cover";#N/A,#N/A,TRUE,"Conts";#N/A,#N/A,TRUE,"VOS";#N/A,#N/A,TRUE,"Warrington";#N/A,#N/A,TRUE,"Widnes"}</definedName>
    <definedName name="_________________ccr1" localSheetId="17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new8" localSheetId="11" hidden="1">[1]GRSummary!#REF!</definedName>
    <definedName name="_________________new8" hidden="1">[1]GRSummary!#REF!</definedName>
    <definedName name="_________________ngk1109" hidden="1">{#N/A,#N/A,FALSE,"估價單  (3)"}</definedName>
    <definedName name="_________________xlfn.SUMIFS" hidden="1">#NAME?</definedName>
    <definedName name="________________ccr1" localSheetId="11" hidden="1">{#N/A,#N/A,TRUE,"Cover";#N/A,#N/A,TRUE,"Conts";#N/A,#N/A,TRUE,"VOS";#N/A,#N/A,TRUE,"Warrington";#N/A,#N/A,TRUE,"Widnes"}</definedName>
    <definedName name="________________ccr1" localSheetId="1" hidden="1">{#N/A,#N/A,TRUE,"Cover";#N/A,#N/A,TRUE,"Conts";#N/A,#N/A,TRUE,"VOS";#N/A,#N/A,TRUE,"Warrington";#N/A,#N/A,TRUE,"Widnes"}</definedName>
    <definedName name="________________ccr1" localSheetId="4" hidden="1">{#N/A,#N/A,TRUE,"Cover";#N/A,#N/A,TRUE,"Conts";#N/A,#N/A,TRUE,"VOS";#N/A,#N/A,TRUE,"Warrington";#N/A,#N/A,TRUE,"Widnes"}</definedName>
    <definedName name="________________ccr1" localSheetId="9" hidden="1">{#N/A,#N/A,TRUE,"Cover";#N/A,#N/A,TRUE,"Conts";#N/A,#N/A,TRUE,"VOS";#N/A,#N/A,TRUE,"Warrington";#N/A,#N/A,TRUE,"Widnes"}</definedName>
    <definedName name="________________ccr1" localSheetId="10" hidden="1">{#N/A,#N/A,TRUE,"Cover";#N/A,#N/A,TRUE,"Conts";#N/A,#N/A,TRUE,"VOS";#N/A,#N/A,TRUE,"Warrington";#N/A,#N/A,TRUE,"Widnes"}</definedName>
    <definedName name="________________ccr1" localSheetId="17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xlfn.SUMIFS" hidden="1">#NAME?</definedName>
    <definedName name="_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11" hidden="1">{#N/A,#N/A,TRUE,"Cover";#N/A,#N/A,TRUE,"Conts";#N/A,#N/A,TRUE,"VOS";#N/A,#N/A,TRUE,"Warrington";#N/A,#N/A,TRUE,"Widnes"}</definedName>
    <definedName name="_______________ccr1" localSheetId="4" hidden="1">{#N/A,#N/A,TRUE,"Cover";#N/A,#N/A,TRUE,"Conts";#N/A,#N/A,TRUE,"VOS";#N/A,#N/A,TRUE,"Warrington";#N/A,#N/A,TRUE,"Widnes"}</definedName>
    <definedName name="_______________ccr1" localSheetId="9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xlfn.SUMIFS" hidden="1">#NAME?</definedName>
    <definedName name="______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11" hidden="1">{#N/A,#N/A,TRUE,"Cover";#N/A,#N/A,TRUE,"Conts";#N/A,#N/A,TRUE,"VOS";#N/A,#N/A,TRUE,"Warrington";#N/A,#N/A,TRUE,"Widnes"}</definedName>
    <definedName name="______________ccr1" localSheetId="1" hidden="1">{#N/A,#N/A,TRUE,"Cover";#N/A,#N/A,TRUE,"Conts";#N/A,#N/A,TRUE,"VOS";#N/A,#N/A,TRUE,"Warrington";#N/A,#N/A,TRUE,"Widnes"}</definedName>
    <definedName name="______________ccr1" localSheetId="4" hidden="1">{#N/A,#N/A,TRUE,"Cover";#N/A,#N/A,TRUE,"Conts";#N/A,#N/A,TRUE,"VOS";#N/A,#N/A,TRUE,"Warrington";#N/A,#N/A,TRUE,"Widnes"}</definedName>
    <definedName name="______________ccr1" localSheetId="9" hidden="1">{#N/A,#N/A,TRUE,"Cover";#N/A,#N/A,TRUE,"Conts";#N/A,#N/A,TRUE,"VOS";#N/A,#N/A,TRUE,"Warrington";#N/A,#N/A,TRUE,"Widnes"}</definedName>
    <definedName name="______________ccr1" localSheetId="10" hidden="1">{#N/A,#N/A,TRUE,"Cover";#N/A,#N/A,TRUE,"Conts";#N/A,#N/A,TRUE,"VOS";#N/A,#N/A,TRUE,"Warrington";#N/A,#N/A,TRUE,"Widnes"}</definedName>
    <definedName name="______________ccr1" localSheetId="17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new8" localSheetId="11" hidden="1">[1]GRSummary!#REF!</definedName>
    <definedName name="______________new8" hidden="1">[1]GRSummary!#REF!</definedName>
    <definedName name="______________ngk1109" hidden="1">{#N/A,#N/A,FALSE,"估價單  (3)"}</definedName>
    <definedName name="________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ngk1109" hidden="1">{#N/A,#N/A,FALSE,"估價單  (3)"}</definedName>
    <definedName name="_____________xlfn.SUMIFS" hidden="1">#NAME?</definedName>
    <definedName name="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ngk1109" hidden="1">{#N/A,#N/A,FALSE,"估價單  (3)"}</definedName>
    <definedName name="____________xlfn.SUMIFS" hidden="1">#NAME?</definedName>
    <definedName name="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11" hidden="1">{#N/A,#N/A,TRUE,"Cover";#N/A,#N/A,TRUE,"Conts";#N/A,#N/A,TRUE,"VOS";#N/A,#N/A,TRUE,"Warrington";#N/A,#N/A,TRUE,"Widnes"}</definedName>
    <definedName name="___________ccr1" localSheetId="1" hidden="1">{#N/A,#N/A,TRUE,"Cover";#N/A,#N/A,TRUE,"Conts";#N/A,#N/A,TRUE,"VOS";#N/A,#N/A,TRUE,"Warrington";#N/A,#N/A,TRUE,"Widnes"}</definedName>
    <definedName name="___________ccr1" localSheetId="4" hidden="1">{#N/A,#N/A,TRUE,"Cover";#N/A,#N/A,TRUE,"Conts";#N/A,#N/A,TRUE,"VOS";#N/A,#N/A,TRUE,"Warrington";#N/A,#N/A,TRUE,"Widnes"}</definedName>
    <definedName name="___________ccr1" localSheetId="9" hidden="1">{#N/A,#N/A,TRUE,"Cover";#N/A,#N/A,TRUE,"Conts";#N/A,#N/A,TRUE,"VOS";#N/A,#N/A,TRUE,"Warrington";#N/A,#N/A,TRUE,"Widnes"}</definedName>
    <definedName name="___________ccr1" localSheetId="10" hidden="1">{#N/A,#N/A,TRUE,"Cover";#N/A,#N/A,TRUE,"Conts";#N/A,#N/A,TRUE,"VOS";#N/A,#N/A,TRUE,"Warrington";#N/A,#N/A,TRUE,"Widnes"}</definedName>
    <definedName name="___________ccr1" localSheetId="17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new8" localSheetId="11" hidden="1">[1]GRSummary!#REF!</definedName>
    <definedName name="___________new8" hidden="1">[1]GRSummary!#REF!</definedName>
    <definedName name="___________ngk1109" hidden="1">{#N/A,#N/A,FALSE,"估價單  (3)"}</definedName>
    <definedName name="___________xlfn.SUMIFS" hidden="1">#NAME?</definedName>
    <definedName name="__________as2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11" hidden="1">{#N/A,#N/A,TRUE,"Cover";#N/A,#N/A,TRUE,"Conts";#N/A,#N/A,TRUE,"VOS";#N/A,#N/A,TRUE,"Warrington";#N/A,#N/A,TRUE,"Widnes"}</definedName>
    <definedName name="__________ccr1" localSheetId="1" hidden="1">{#N/A,#N/A,TRUE,"Cover";#N/A,#N/A,TRUE,"Conts";#N/A,#N/A,TRUE,"VOS";#N/A,#N/A,TRUE,"Warrington";#N/A,#N/A,TRUE,"Widnes"}</definedName>
    <definedName name="__________ccr1" localSheetId="4" hidden="1">{#N/A,#N/A,TRUE,"Cover";#N/A,#N/A,TRUE,"Conts";#N/A,#N/A,TRUE,"VOS";#N/A,#N/A,TRUE,"Warrington";#N/A,#N/A,TRUE,"Widnes"}</definedName>
    <definedName name="__________ccr1" localSheetId="9" hidden="1">{#N/A,#N/A,TRUE,"Cover";#N/A,#N/A,TRUE,"Conts";#N/A,#N/A,TRUE,"VOS";#N/A,#N/A,TRUE,"Warrington";#N/A,#N/A,TRUE,"Widnes"}</definedName>
    <definedName name="__________ccr1" localSheetId="10" hidden="1">{#N/A,#N/A,TRUE,"Cover";#N/A,#N/A,TRUE,"Conts";#N/A,#N/A,TRUE,"VOS";#N/A,#N/A,TRUE,"Warrington";#N/A,#N/A,TRUE,"Widnes"}</definedName>
    <definedName name="__________ccr1" localSheetId="17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new8" localSheetId="11" hidden="1">[1]GRSummary!#REF!</definedName>
    <definedName name="__________new8" hidden="1">[1]GRSummary!#REF!</definedName>
    <definedName name="__________ngk1109" hidden="1">{#N/A,#N/A,FALSE,"估價單  (3)"}</definedName>
    <definedName name="__________xlfn.SUMIFS" hidden="1">#NAME?</definedName>
    <definedName name="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11" hidden="1">{#N/A,#N/A,TRUE,"Cover";#N/A,#N/A,TRUE,"Conts";#N/A,#N/A,TRUE,"VOS";#N/A,#N/A,TRUE,"Warrington";#N/A,#N/A,TRUE,"Widnes"}</definedName>
    <definedName name="_________ccr1" localSheetId="1" hidden="1">{#N/A,#N/A,TRUE,"Cover";#N/A,#N/A,TRUE,"Conts";#N/A,#N/A,TRUE,"VOS";#N/A,#N/A,TRUE,"Warrington";#N/A,#N/A,TRUE,"Widnes"}</definedName>
    <definedName name="_________ccr1" localSheetId="4" hidden="1">{#N/A,#N/A,TRUE,"Cover";#N/A,#N/A,TRUE,"Conts";#N/A,#N/A,TRUE,"VOS";#N/A,#N/A,TRUE,"Warrington";#N/A,#N/A,TRUE,"Widnes"}</definedName>
    <definedName name="_________ccr1" localSheetId="9" hidden="1">{#N/A,#N/A,TRUE,"Cover";#N/A,#N/A,TRUE,"Conts";#N/A,#N/A,TRUE,"VOS";#N/A,#N/A,TRUE,"Warrington";#N/A,#N/A,TRUE,"Widnes"}</definedName>
    <definedName name="_________ccr1" localSheetId="10" hidden="1">{#N/A,#N/A,TRUE,"Cover";#N/A,#N/A,TRUE,"Conts";#N/A,#N/A,TRUE,"VOS";#N/A,#N/A,TRUE,"Warrington";#N/A,#N/A,TRUE,"Widnes"}</definedName>
    <definedName name="_________ccr1" localSheetId="17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ngk1109" hidden="1">{#N/A,#N/A,FALSE,"估價單  (3)"}</definedName>
    <definedName name="_________xlfn.SUMIFS" hidden="1">#NAME?</definedName>
    <definedName name="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11" hidden="1">{#N/A,#N/A,TRUE,"Cover";#N/A,#N/A,TRUE,"Conts";#N/A,#N/A,TRUE,"VOS";#N/A,#N/A,TRUE,"Warrington";#N/A,#N/A,TRUE,"Widnes"}</definedName>
    <definedName name="________ccr1" localSheetId="1" hidden="1">{#N/A,#N/A,TRUE,"Cover";#N/A,#N/A,TRUE,"Conts";#N/A,#N/A,TRUE,"VOS";#N/A,#N/A,TRUE,"Warrington";#N/A,#N/A,TRUE,"Widnes"}</definedName>
    <definedName name="________ccr1" localSheetId="4" hidden="1">{#N/A,#N/A,TRUE,"Cover";#N/A,#N/A,TRUE,"Conts";#N/A,#N/A,TRUE,"VOS";#N/A,#N/A,TRUE,"Warrington";#N/A,#N/A,TRUE,"Widnes"}</definedName>
    <definedName name="________ccr1" localSheetId="9" hidden="1">{#N/A,#N/A,TRUE,"Cover";#N/A,#N/A,TRUE,"Conts";#N/A,#N/A,TRUE,"VOS";#N/A,#N/A,TRUE,"Warrington";#N/A,#N/A,TRUE,"Widnes"}</definedName>
    <definedName name="________ccr1" localSheetId="10" hidden="1">{#N/A,#N/A,TRUE,"Cover";#N/A,#N/A,TRUE,"Conts";#N/A,#N/A,TRUE,"VOS";#N/A,#N/A,TRUE,"Warrington";#N/A,#N/A,TRUE,"Widnes"}</definedName>
    <definedName name="________ccr1" localSheetId="17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new8" localSheetId="11" hidden="1">[1]GRSummary!#REF!</definedName>
    <definedName name="________new8" hidden="1">[1]GRSummary!#REF!</definedName>
    <definedName name="________ngk1109" hidden="1">{#N/A,#N/A,FALSE,"估價單  (3)"}</definedName>
    <definedName name="________xlfn.SUMIFS" hidden="1">#NAME?</definedName>
    <definedName name="_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11" hidden="1">{#N/A,#N/A,TRUE,"Cover";#N/A,#N/A,TRUE,"Conts";#N/A,#N/A,TRUE,"VOS";#N/A,#N/A,TRUE,"Warrington";#N/A,#N/A,TRUE,"Widnes"}</definedName>
    <definedName name="_______ccr1" localSheetId="1" hidden="1">{#N/A,#N/A,TRUE,"Cover";#N/A,#N/A,TRUE,"Conts";#N/A,#N/A,TRUE,"VOS";#N/A,#N/A,TRUE,"Warrington";#N/A,#N/A,TRUE,"Widnes"}</definedName>
    <definedName name="_______ccr1" localSheetId="4" hidden="1">{#N/A,#N/A,TRUE,"Cover";#N/A,#N/A,TRUE,"Conts";#N/A,#N/A,TRUE,"VOS";#N/A,#N/A,TRUE,"Warrington";#N/A,#N/A,TRUE,"Widnes"}</definedName>
    <definedName name="_______ccr1" localSheetId="9" hidden="1">{#N/A,#N/A,TRUE,"Cover";#N/A,#N/A,TRUE,"Conts";#N/A,#N/A,TRUE,"VOS";#N/A,#N/A,TRUE,"Warrington";#N/A,#N/A,TRUE,"Widnes"}</definedName>
    <definedName name="_______ccr1" localSheetId="10" hidden="1">{#N/A,#N/A,TRUE,"Cover";#N/A,#N/A,TRUE,"Conts";#N/A,#N/A,TRUE,"VOS";#N/A,#N/A,TRUE,"Warrington";#N/A,#N/A,TRUE,"Widnes"}</definedName>
    <definedName name="_______ccr1" localSheetId="17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11" hidden="1">{"'Sheet1'!$A$4386:$N$4591"}</definedName>
    <definedName name="_______dec05" localSheetId="1" hidden="1">{"'Sheet1'!$A$4386:$N$4591"}</definedName>
    <definedName name="_______dec05" localSheetId="4" hidden="1">{"'Sheet1'!$A$4386:$N$4591"}</definedName>
    <definedName name="_______dec05" localSheetId="9" hidden="1">{"'Sheet1'!$A$4386:$N$4591"}</definedName>
    <definedName name="_______dec05" localSheetId="10" hidden="1">{"'Sheet1'!$A$4386:$N$4591"}</definedName>
    <definedName name="_______dec05" localSheetId="17" hidden="1">{"'Sheet1'!$A$4386:$N$4591"}</definedName>
    <definedName name="_______dec05" hidden="1">{"'Sheet1'!$A$4386:$N$4591"}</definedName>
    <definedName name="_______ngk1109" hidden="1">{#N/A,#N/A,FALSE,"估價單  (3)"}</definedName>
    <definedName name="_______wrn9" localSheetId="11" hidden="1">{#N/A,#N/A,TRUE,"9"" Twin, 26"" Csg";#N/A,#N/A,TRUE,"9"" Twin, 9-5'8 Csg";#N/A,#N/A,TRUE,"9"" Twin, 7"" Csg";#N/A,#N/A,TRUE,"9"" Twin, 2-7'8 Tbg"}</definedName>
    <definedName name="_______wrn9" localSheetId="1" hidden="1">{#N/A,#N/A,TRUE,"9"" Twin, 26"" Csg";#N/A,#N/A,TRUE,"9"" Twin, 9-5'8 Csg";#N/A,#N/A,TRUE,"9"" Twin, 7"" Csg";#N/A,#N/A,TRUE,"9"" Twin, 2-7'8 Tbg"}</definedName>
    <definedName name="_______wrn9" localSheetId="4" hidden="1">{#N/A,#N/A,TRUE,"9"" Twin, 26"" Csg";#N/A,#N/A,TRUE,"9"" Twin, 9-5'8 Csg";#N/A,#N/A,TRUE,"9"" Twin, 7"" Csg";#N/A,#N/A,TRUE,"9"" Twin, 2-7'8 Tbg"}</definedName>
    <definedName name="_______wrn9" localSheetId="9" hidden="1">{#N/A,#N/A,TRUE,"9"" Twin, 26"" Csg";#N/A,#N/A,TRUE,"9"" Twin, 9-5'8 Csg";#N/A,#N/A,TRUE,"9"" Twin, 7"" Csg";#N/A,#N/A,TRUE,"9"" Twin, 2-7'8 Tbg"}</definedName>
    <definedName name="_______wrn9" localSheetId="10" hidden="1">{#N/A,#N/A,TRUE,"9"" Twin, 26"" Csg";#N/A,#N/A,TRUE,"9"" Twin, 9-5'8 Csg";#N/A,#N/A,TRUE,"9"" Twin, 7"" Csg";#N/A,#N/A,TRUE,"9"" Twin, 2-7'8 Tbg"}</definedName>
    <definedName name="_______wrn9" localSheetId="17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hidden="1">{#N/A,#N/A,TRUE,"Cover";#N/A,#N/A,TRUE,"Conts";#N/A,#N/A,TRUE,"VOS";#N/A,#N/A,TRUE,"Warrington";#N/A,#N/A,TRUE,"Widnes"}</definedName>
    <definedName name="______dec05" localSheetId="11" hidden="1">{"'Sheet1'!$A$4386:$N$4591"}</definedName>
    <definedName name="______dec05" localSheetId="1" hidden="1">{"'Sheet1'!$A$4386:$N$4591"}</definedName>
    <definedName name="______dec05" localSheetId="4" hidden="1">{"'Sheet1'!$A$4386:$N$4591"}</definedName>
    <definedName name="______dec05" localSheetId="9" hidden="1">{"'Sheet1'!$A$4386:$N$4591"}</definedName>
    <definedName name="______dec05" localSheetId="10" hidden="1">{"'Sheet1'!$A$4386:$N$4591"}</definedName>
    <definedName name="______dec05" localSheetId="17" hidden="1">{"'Sheet1'!$A$4386:$N$4591"}</definedName>
    <definedName name="______dec05" hidden="1">{"'Sheet1'!$A$4386:$N$4591"}</definedName>
    <definedName name="______fin2" localSheetId="11" hidden="1">#REF!</definedName>
    <definedName name="______fin2" hidden="1">#REF!</definedName>
    <definedName name="______new8" localSheetId="11" hidden="1">[1]GRSummary!#REF!</definedName>
    <definedName name="______new8" hidden="1">[1]GRSummary!#REF!</definedName>
    <definedName name="______ngk1109" hidden="1">{#N/A,#N/A,FALSE,"估價單  (3)"}</definedName>
    <definedName name="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wrn9" localSheetId="11" hidden="1">{#N/A,#N/A,TRUE,"9"" Twin, 26"" Csg";#N/A,#N/A,TRUE,"9"" Twin, 9-5'8 Csg";#N/A,#N/A,TRUE,"9"" Twin, 7"" Csg";#N/A,#N/A,TRUE,"9"" Twin, 2-7'8 Tbg"}</definedName>
    <definedName name="______wrn9" localSheetId="1" hidden="1">{#N/A,#N/A,TRUE,"9"" Twin, 26"" Csg";#N/A,#N/A,TRUE,"9"" Twin, 9-5'8 Csg";#N/A,#N/A,TRUE,"9"" Twin, 7"" Csg";#N/A,#N/A,TRUE,"9"" Twin, 2-7'8 Tbg"}</definedName>
    <definedName name="______wrn9" localSheetId="4" hidden="1">{#N/A,#N/A,TRUE,"9"" Twin, 26"" Csg";#N/A,#N/A,TRUE,"9"" Twin, 9-5'8 Csg";#N/A,#N/A,TRUE,"9"" Twin, 7"" Csg";#N/A,#N/A,TRUE,"9"" Twin, 2-7'8 Tbg"}</definedName>
    <definedName name="______wrn9" localSheetId="9" hidden="1">{#N/A,#N/A,TRUE,"9"" Twin, 26"" Csg";#N/A,#N/A,TRUE,"9"" Twin, 9-5'8 Csg";#N/A,#N/A,TRUE,"9"" Twin, 7"" Csg";#N/A,#N/A,TRUE,"9"" Twin, 2-7'8 Tbg"}</definedName>
    <definedName name="______wrn9" localSheetId="10" hidden="1">{#N/A,#N/A,TRUE,"9"" Twin, 26"" Csg";#N/A,#N/A,TRUE,"9"" Twin, 9-5'8 Csg";#N/A,#N/A,TRUE,"9"" Twin, 7"" Csg";#N/A,#N/A,TRUE,"9"" Twin, 2-7'8 Tbg"}</definedName>
    <definedName name="______wrn9" localSheetId="17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11" hidden="1">{#N/A,#N/A,TRUE,"Cover";#N/A,#N/A,TRUE,"Conts";#N/A,#N/A,TRUE,"VOS";#N/A,#N/A,TRUE,"Warrington";#N/A,#N/A,TRUE,"Widnes"}</definedName>
    <definedName name="_____ccr1" localSheetId="1" hidden="1">{#N/A,#N/A,TRUE,"Cover";#N/A,#N/A,TRUE,"Conts";#N/A,#N/A,TRUE,"VOS";#N/A,#N/A,TRUE,"Warrington";#N/A,#N/A,TRUE,"Widnes"}</definedName>
    <definedName name="_____ccr1" localSheetId="4" hidden="1">{#N/A,#N/A,TRUE,"Cover";#N/A,#N/A,TRUE,"Conts";#N/A,#N/A,TRUE,"VOS";#N/A,#N/A,TRUE,"Warrington";#N/A,#N/A,TRUE,"Widnes"}</definedName>
    <definedName name="_____ccr1" localSheetId="9" hidden="1">{#N/A,#N/A,TRUE,"Cover";#N/A,#N/A,TRUE,"Conts";#N/A,#N/A,TRUE,"VOS";#N/A,#N/A,TRUE,"Warrington";#N/A,#N/A,TRUE,"Widnes"}</definedName>
    <definedName name="_____ccr1" localSheetId="10" hidden="1">{#N/A,#N/A,TRUE,"Cover";#N/A,#N/A,TRUE,"Conts";#N/A,#N/A,TRUE,"VOS";#N/A,#N/A,TRUE,"Warrington";#N/A,#N/A,TRUE,"Widnes"}</definedName>
    <definedName name="_____ccr1" localSheetId="17" hidden="1">{#N/A,#N/A,TRUE,"Cover";#N/A,#N/A,TRUE,"Conts";#N/A,#N/A,TRUE,"VOS";#N/A,#N/A,TRUE,"Warrington";#N/A,#N/A,TRUE,"Widnes"}</definedName>
    <definedName name="_____ccr1" localSheetId="16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11" hidden="1">{"'Sheet1'!$A$4386:$N$4591"}</definedName>
    <definedName name="_____dec05" localSheetId="1" hidden="1">{"'Sheet1'!$A$4386:$N$4591"}</definedName>
    <definedName name="_____dec05" localSheetId="4" hidden="1">{"'Sheet1'!$A$4386:$N$4591"}</definedName>
    <definedName name="_____dec05" localSheetId="9" hidden="1">{"'Sheet1'!$A$4386:$N$4591"}</definedName>
    <definedName name="_____dec05" localSheetId="10" hidden="1">{"'Sheet1'!$A$4386:$N$4591"}</definedName>
    <definedName name="_____dec05" localSheetId="17" hidden="1">{"'Sheet1'!$A$4386:$N$4591"}</definedName>
    <definedName name="_____dec05" hidden="1">{"'Sheet1'!$A$4386:$N$4591"}</definedName>
    <definedName name="_____new8" localSheetId="11" hidden="1">[1]GRSummary!#REF!</definedName>
    <definedName name="_____new8" hidden="1">[1]GRSummary!#REF!</definedName>
    <definedName name="_____ngk1109" hidden="1">{#N/A,#N/A,FALSE,"估價單  (3)"}</definedName>
    <definedName name="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11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localSheetId="9" hidden="1">{#N/A,#N/A,TRUE,"Cover";#N/A,#N/A,TRUE,"Conts";#N/A,#N/A,TRUE,"VOS";#N/A,#N/A,TRUE,"Warrington";#N/A,#N/A,TRUE,"Widnes"}</definedName>
    <definedName name="____ccr1" localSheetId="10" hidden="1">{#N/A,#N/A,TRUE,"Cover";#N/A,#N/A,TRUE,"Conts";#N/A,#N/A,TRUE,"VOS";#N/A,#N/A,TRUE,"Warrington";#N/A,#N/A,TRUE,"Widnes"}</definedName>
    <definedName name="____ccr1" localSheetId="17" hidden="1">{#N/A,#N/A,TRUE,"Cover";#N/A,#N/A,TRUE,"Conts";#N/A,#N/A,TRUE,"VOS";#N/A,#N/A,TRUE,"Warrington";#N/A,#N/A,TRUE,"Widnes"}</definedName>
    <definedName name="____ccr1" localSheetId="16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11" hidden="1">{"'Sheet1'!$A$4386:$N$4591"}</definedName>
    <definedName name="____dec05" localSheetId="1" hidden="1">{"'Sheet1'!$A$4386:$N$4591"}</definedName>
    <definedName name="____dec05" localSheetId="4" hidden="1">{"'Sheet1'!$A$4386:$N$4591"}</definedName>
    <definedName name="____dec05" localSheetId="9" hidden="1">{"'Sheet1'!$A$4386:$N$4591"}</definedName>
    <definedName name="____dec05" localSheetId="10" hidden="1">{"'Sheet1'!$A$4386:$N$4591"}</definedName>
    <definedName name="____dec05" localSheetId="17" hidden="1">{"'Sheet1'!$A$4386:$N$4591"}</definedName>
    <definedName name="____dec05" hidden="1">{"'Sheet1'!$A$4386:$N$4591"}</definedName>
    <definedName name="____EE1" localSheetId="11" hidden="1">{#N/A,#N/A,FALSE,"단가표지"}</definedName>
    <definedName name="____EE1" localSheetId="1" hidden="1">{#N/A,#N/A,FALSE,"단가표지"}</definedName>
    <definedName name="____EE1" localSheetId="4" hidden="1">{#N/A,#N/A,FALSE,"단가표지"}</definedName>
    <definedName name="____EE1" localSheetId="9" hidden="1">{#N/A,#N/A,FALSE,"단가표지"}</definedName>
    <definedName name="____EE1" localSheetId="10" hidden="1">{#N/A,#N/A,FALSE,"단가표지"}</definedName>
    <definedName name="____EE1" localSheetId="17" hidden="1">{#N/A,#N/A,FALSE,"단가표지"}</definedName>
    <definedName name="____EE1" hidden="1">{#N/A,#N/A,FALSE,"단가표지"}</definedName>
    <definedName name="____new8" localSheetId="11" hidden="1">[1]GRSummary!#REF!</definedName>
    <definedName name="____new8" hidden="1">[1]GRSummary!#REF!</definedName>
    <definedName name="____ngk1109" hidden="1">{#N/A,#N/A,FALSE,"估價單  (3)"}</definedName>
    <definedName name="____PK2" localSheetId="11" hidden="1">{"'장비'!$A$3:$M$12"}</definedName>
    <definedName name="____PK2" localSheetId="1" hidden="1">{"'장비'!$A$3:$M$12"}</definedName>
    <definedName name="____PK2" localSheetId="4" hidden="1">{"'장비'!$A$3:$M$12"}</definedName>
    <definedName name="____PK2" localSheetId="9" hidden="1">{"'장비'!$A$3:$M$12"}</definedName>
    <definedName name="____PK2" localSheetId="10" hidden="1">{"'장비'!$A$3:$M$12"}</definedName>
    <definedName name="____PK2" localSheetId="17" hidden="1">{"'장비'!$A$3:$M$12"}</definedName>
    <definedName name="____PK2" hidden="1">{"'장비'!$A$3:$M$12"}</definedName>
    <definedName name="____PKG3" localSheetId="11" hidden="1">{"'장비'!$A$3:$M$12"}</definedName>
    <definedName name="____PKG3" localSheetId="1" hidden="1">{"'장비'!$A$3:$M$12"}</definedName>
    <definedName name="____PKG3" localSheetId="4" hidden="1">{"'장비'!$A$3:$M$12"}</definedName>
    <definedName name="____PKG3" localSheetId="9" hidden="1">{"'장비'!$A$3:$M$12"}</definedName>
    <definedName name="____PKG3" localSheetId="10" hidden="1">{"'장비'!$A$3:$M$12"}</definedName>
    <definedName name="____PKG3" localSheetId="17" hidden="1">{"'장비'!$A$3:$M$12"}</definedName>
    <definedName name="____PKG3" hidden="1">{"'장비'!$A$3:$M$12"}</definedName>
    <definedName name="____qqq222" localSheetId="11" hidden="1">{"'장비'!$A$3:$M$12"}</definedName>
    <definedName name="____qqq222" localSheetId="1" hidden="1">{"'장비'!$A$3:$M$12"}</definedName>
    <definedName name="____qqq222" localSheetId="4" hidden="1">{"'장비'!$A$3:$M$12"}</definedName>
    <definedName name="____qqq222" localSheetId="9" hidden="1">{"'장비'!$A$3:$M$12"}</definedName>
    <definedName name="____qqq222" localSheetId="10" hidden="1">{"'장비'!$A$3:$M$12"}</definedName>
    <definedName name="____qqq222" localSheetId="17" hidden="1">{"'장비'!$A$3:$M$12"}</definedName>
    <definedName name="____qqq222" hidden="1">{"'장비'!$A$3:$M$12"}</definedName>
    <definedName name="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11" hidden="1">{#N/A,#N/A,FALSE,"포장2"}</definedName>
    <definedName name="____S3" localSheetId="1" hidden="1">{#N/A,#N/A,FALSE,"포장2"}</definedName>
    <definedName name="____S3" localSheetId="4" hidden="1">{#N/A,#N/A,FALSE,"포장2"}</definedName>
    <definedName name="____S3" localSheetId="9" hidden="1">{#N/A,#N/A,FALSE,"포장2"}</definedName>
    <definedName name="____S3" localSheetId="10" hidden="1">{#N/A,#N/A,FALSE,"포장2"}</definedName>
    <definedName name="____S3" localSheetId="17" hidden="1">{#N/A,#N/A,FALSE,"포장2"}</definedName>
    <definedName name="____S3" hidden="1">{#N/A,#N/A,FALSE,"포장2"}</definedName>
    <definedName name="____wrn9" localSheetId="11" hidden="1">{#N/A,#N/A,TRUE,"9"" Twin, 26"" Csg";#N/A,#N/A,TRUE,"9"" Twin, 9-5'8 Csg";#N/A,#N/A,TRUE,"9"" Twin, 7"" Csg";#N/A,#N/A,TRUE,"9"" Twin, 2-7'8 Tbg"}</definedName>
    <definedName name="____wrn9" localSheetId="1" hidden="1">{#N/A,#N/A,TRUE,"9"" Twin, 26"" Csg";#N/A,#N/A,TRUE,"9"" Twin, 9-5'8 Csg";#N/A,#N/A,TRUE,"9"" Twin, 7"" Csg";#N/A,#N/A,TRUE,"9"" Twin, 2-7'8 Tbg"}</definedName>
    <definedName name="____wrn9" localSheetId="4" hidden="1">{#N/A,#N/A,TRUE,"9"" Twin, 26"" Csg";#N/A,#N/A,TRUE,"9"" Twin, 9-5'8 Csg";#N/A,#N/A,TRUE,"9"" Twin, 7"" Csg";#N/A,#N/A,TRUE,"9"" Twin, 2-7'8 Tbg"}</definedName>
    <definedName name="____wrn9" localSheetId="9" hidden="1">{#N/A,#N/A,TRUE,"9"" Twin, 26"" Csg";#N/A,#N/A,TRUE,"9"" Twin, 9-5'8 Csg";#N/A,#N/A,TRUE,"9"" Twin, 7"" Csg";#N/A,#N/A,TRUE,"9"" Twin, 2-7'8 Tbg"}</definedName>
    <definedName name="____wrn9" localSheetId="10" hidden="1">{#N/A,#N/A,TRUE,"9"" Twin, 26"" Csg";#N/A,#N/A,TRUE,"9"" Twin, 9-5'8 Csg";#N/A,#N/A,TRUE,"9"" Twin, 7"" Csg";#N/A,#N/A,TRUE,"9"" Twin, 2-7'8 Tbg"}</definedName>
    <definedName name="____wrn9" localSheetId="17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11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localSheetId="9" hidden="1">{#N/A,#N/A,TRUE,"Cover";#N/A,#N/A,TRUE,"Conts";#N/A,#N/A,TRUE,"VOS";#N/A,#N/A,TRUE,"Warrington";#N/A,#N/A,TRUE,"Widnes"}</definedName>
    <definedName name="___ccr1" localSheetId="10" hidden="1">{#N/A,#N/A,TRUE,"Cover";#N/A,#N/A,TRUE,"Conts";#N/A,#N/A,TRUE,"VOS";#N/A,#N/A,TRUE,"Warrington";#N/A,#N/A,TRUE,"Widnes"}</definedName>
    <definedName name="___ccr1" localSheetId="17" hidden="1">{#N/A,#N/A,TRUE,"Cover";#N/A,#N/A,TRUE,"Conts";#N/A,#N/A,TRUE,"VOS";#N/A,#N/A,TRUE,"Warrington";#N/A,#N/A,TRUE,"Widnes"}</definedName>
    <definedName name="___ccr1" localSheetId="16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dec05" localSheetId="11" hidden="1">{"'Sheet1'!$A$4386:$N$4591"}</definedName>
    <definedName name="___dec05" localSheetId="1" hidden="1">{"'Sheet1'!$A$4386:$N$4591"}</definedName>
    <definedName name="___dec05" localSheetId="4" hidden="1">{"'Sheet1'!$A$4386:$N$4591"}</definedName>
    <definedName name="___dec05" localSheetId="9" hidden="1">{"'Sheet1'!$A$4386:$N$4591"}</definedName>
    <definedName name="___dec05" localSheetId="10" hidden="1">{"'Sheet1'!$A$4386:$N$4591"}</definedName>
    <definedName name="___dec05" localSheetId="17" hidden="1">{"'Sheet1'!$A$4386:$N$4591"}</definedName>
    <definedName name="___dec05" hidden="1">{"'Sheet1'!$A$4386:$N$4591"}</definedName>
    <definedName name="___EE1" localSheetId="11" hidden="1">{#N/A,#N/A,FALSE,"단가표지"}</definedName>
    <definedName name="___EE1" localSheetId="1" hidden="1">{#N/A,#N/A,FALSE,"단가표지"}</definedName>
    <definedName name="___EE1" localSheetId="4" hidden="1">{#N/A,#N/A,FALSE,"단가표지"}</definedName>
    <definedName name="___EE1" localSheetId="9" hidden="1">{#N/A,#N/A,FALSE,"단가표지"}</definedName>
    <definedName name="___EE1" localSheetId="10" hidden="1">{#N/A,#N/A,FALSE,"단가표지"}</definedName>
    <definedName name="___EE1" localSheetId="17" hidden="1">{#N/A,#N/A,FALSE,"단가표지"}</definedName>
    <definedName name="___EE1" hidden="1">{#N/A,#N/A,FALSE,"단가표지"}</definedName>
    <definedName name="___fin2" localSheetId="11" hidden="1">#REF!</definedName>
    <definedName name="___fin2" hidden="1">#REF!</definedName>
    <definedName name="_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ew8" localSheetId="11" hidden="1">[1]GRSummary!#REF!</definedName>
    <definedName name="___new8" hidden="1">[1]GRSummary!#REF!</definedName>
    <definedName name="___ngk1109" hidden="1">{#N/A,#N/A,FALSE,"估價單  (3)"}</definedName>
    <definedName name="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11" hidden="1">{"'장비'!$A$3:$M$12"}</definedName>
    <definedName name="___PK2" localSheetId="1" hidden="1">{"'장비'!$A$3:$M$12"}</definedName>
    <definedName name="___PK2" localSheetId="4" hidden="1">{"'장비'!$A$3:$M$12"}</definedName>
    <definedName name="___PK2" localSheetId="9" hidden="1">{"'장비'!$A$3:$M$12"}</definedName>
    <definedName name="___PK2" localSheetId="10" hidden="1">{"'장비'!$A$3:$M$12"}</definedName>
    <definedName name="___PK2" localSheetId="17" hidden="1">{"'장비'!$A$3:$M$12"}</definedName>
    <definedName name="___PK2" hidden="1">{"'장비'!$A$3:$M$12"}</definedName>
    <definedName name="___PKG3" localSheetId="11" hidden="1">{"'장비'!$A$3:$M$12"}</definedName>
    <definedName name="___PKG3" localSheetId="1" hidden="1">{"'장비'!$A$3:$M$12"}</definedName>
    <definedName name="___PKG3" localSheetId="4" hidden="1">{"'장비'!$A$3:$M$12"}</definedName>
    <definedName name="___PKG3" localSheetId="9" hidden="1">{"'장비'!$A$3:$M$12"}</definedName>
    <definedName name="___PKG3" localSheetId="10" hidden="1">{"'장비'!$A$3:$M$12"}</definedName>
    <definedName name="___PKG3" localSheetId="17" hidden="1">{"'장비'!$A$3:$M$12"}</definedName>
    <definedName name="___PKG3" hidden="1">{"'장비'!$A$3:$M$12"}</definedName>
    <definedName name="___qqq222" localSheetId="11" hidden="1">{"'장비'!$A$3:$M$12"}</definedName>
    <definedName name="___qqq222" localSheetId="1" hidden="1">{"'장비'!$A$3:$M$12"}</definedName>
    <definedName name="___qqq222" localSheetId="4" hidden="1">{"'장비'!$A$3:$M$12"}</definedName>
    <definedName name="___qqq222" localSheetId="9" hidden="1">{"'장비'!$A$3:$M$12"}</definedName>
    <definedName name="___qqq222" localSheetId="10" hidden="1">{"'장비'!$A$3:$M$12"}</definedName>
    <definedName name="___qqq222" localSheetId="17" hidden="1">{"'장비'!$A$3:$M$12"}</definedName>
    <definedName name="___qqq222" hidden="1">{"'장비'!$A$3:$M$12"}</definedName>
    <definedName name="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11" hidden="1">{#N/A,#N/A,FALSE,"포장2"}</definedName>
    <definedName name="___S3" localSheetId="1" hidden="1">{#N/A,#N/A,FALSE,"포장2"}</definedName>
    <definedName name="___S3" localSheetId="4" hidden="1">{#N/A,#N/A,FALSE,"포장2"}</definedName>
    <definedName name="___S3" localSheetId="9" hidden="1">{#N/A,#N/A,FALSE,"포장2"}</definedName>
    <definedName name="___S3" localSheetId="10" hidden="1">{#N/A,#N/A,FALSE,"포장2"}</definedName>
    <definedName name="___S3" localSheetId="17" hidden="1">{#N/A,#N/A,FALSE,"포장2"}</definedName>
    <definedName name="___S3" hidden="1">{#N/A,#N/A,FALSE,"포장2"}</definedName>
    <definedName name="___thinkcell11wvTEL6W0W2zDrq5o.quA" localSheetId="11" hidden="1">#REF!</definedName>
    <definedName name="___thinkcell11wvTEL6W0W2zDrq5o.quA" localSheetId="1" hidden="1">#REF!</definedName>
    <definedName name="___thinkcell11wvTEL6W0W2zDrq5o.quA" localSheetId="9" hidden="1">#REF!</definedName>
    <definedName name="___thinkcell11wvTEL6W0W2zDrq5o.quA" localSheetId="10" hidden="1">#REF!</definedName>
    <definedName name="___thinkcell11wvTEL6W0W2zDrq5o.quA" localSheetId="17" hidden="1">#REF!</definedName>
    <definedName name="___thinkcell11wvTEL6W0W2zDrq5o.quA" hidden="1">#REF!</definedName>
    <definedName name="___wrn9" localSheetId="11" hidden="1">{#N/A,#N/A,TRUE,"9"" Twin, 26"" Csg";#N/A,#N/A,TRUE,"9"" Twin, 9-5'8 Csg";#N/A,#N/A,TRUE,"9"" Twin, 7"" Csg";#N/A,#N/A,TRUE,"9"" Twin, 2-7'8 Tbg"}</definedName>
    <definedName name="___wrn9" localSheetId="1" hidden="1">{#N/A,#N/A,TRUE,"9"" Twin, 26"" Csg";#N/A,#N/A,TRUE,"9"" Twin, 9-5'8 Csg";#N/A,#N/A,TRUE,"9"" Twin, 7"" Csg";#N/A,#N/A,TRUE,"9"" Twin, 2-7'8 Tbg"}</definedName>
    <definedName name="___wrn9" localSheetId="4" hidden="1">{#N/A,#N/A,TRUE,"9"" Twin, 26"" Csg";#N/A,#N/A,TRUE,"9"" Twin, 9-5'8 Csg";#N/A,#N/A,TRUE,"9"" Twin, 7"" Csg";#N/A,#N/A,TRUE,"9"" Twin, 2-7'8 Tbg"}</definedName>
    <definedName name="___wrn9" localSheetId="9" hidden="1">{#N/A,#N/A,TRUE,"9"" Twin, 26"" Csg";#N/A,#N/A,TRUE,"9"" Twin, 9-5'8 Csg";#N/A,#N/A,TRUE,"9"" Twin, 7"" Csg";#N/A,#N/A,TRUE,"9"" Twin, 2-7'8 Tbg"}</definedName>
    <definedName name="___wrn9" localSheetId="10" hidden="1">{#N/A,#N/A,TRUE,"9"" Twin, 26"" Csg";#N/A,#N/A,TRUE,"9"" Twin, 9-5'8 Csg";#N/A,#N/A,TRUE,"9"" Twin, 7"" Csg";#N/A,#N/A,TRUE,"9"" Twin, 2-7'8 Tbg"}</definedName>
    <definedName name="___wrn9" localSheetId="17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1__123Graph_ACHART_1" hidden="1">[2]Cash2!$G$16:$G$31</definedName>
    <definedName name="__123Graph_A" localSheetId="11" hidden="1">'[3]Rate Analysis'!#REF!</definedName>
    <definedName name="__123Graph_A" localSheetId="1" hidden="1">'[3]Rate Analysis'!#REF!</definedName>
    <definedName name="__123Graph_A" localSheetId="9" hidden="1">'[3]Rate Analysis'!#REF!</definedName>
    <definedName name="__123Graph_A" localSheetId="10" hidden="1">'[3]Rate Analysis'!#REF!</definedName>
    <definedName name="__123Graph_A" localSheetId="16" hidden="1">'[3]Rate Analysis'!#REF!</definedName>
    <definedName name="__123Graph_A" hidden="1">'[3]Rate Analysis'!#REF!</definedName>
    <definedName name="__123Graph_ACURRENT" localSheetId="11" hidden="1">[4]FitOutConfCentre!#REF!</definedName>
    <definedName name="__123Graph_ACURRENT" localSheetId="1" hidden="1">[5]FitOutConfCentre!#REF!</definedName>
    <definedName name="__123Graph_ACURRENT" localSheetId="10" hidden="1">[5]FitOutConfCentre!#REF!</definedName>
    <definedName name="__123Graph_ACURRENT" localSheetId="17" hidden="1">[5]FitOutConfCentre!#REF!</definedName>
    <definedName name="__123Graph_ACURRENT" localSheetId="16" hidden="1">[4]FitOutConfCentre!#REF!</definedName>
    <definedName name="__123Graph_ACURRENT" hidden="1">[4]FitOutConfCentre!#REF!</definedName>
    <definedName name="__123Graph_B" localSheetId="11" hidden="1">'[3]Rate Analysis'!#REF!</definedName>
    <definedName name="__123Graph_B" localSheetId="1" hidden="1">'[3]Rate Analysis'!#REF!</definedName>
    <definedName name="__123Graph_B" localSheetId="16" hidden="1">'[3]Rate Analysis'!#REF!</definedName>
    <definedName name="__123Graph_B" hidden="1">'[3]Rate Analysis'!#REF!</definedName>
    <definedName name="__123Graph_C" localSheetId="11" hidden="1">'[3]Rate Analysis'!#REF!</definedName>
    <definedName name="__123Graph_C" localSheetId="1" hidden="1">'[3]Rate Analysis'!#REF!</definedName>
    <definedName name="__123Graph_C" localSheetId="16" hidden="1">'[3]Rate Analysis'!#REF!</definedName>
    <definedName name="__123Graph_C" hidden="1">'[3]Rate Analysis'!#REF!</definedName>
    <definedName name="__123Graph_D" localSheetId="11" hidden="1">'[3]Rate Analysis'!#REF!</definedName>
    <definedName name="__123Graph_D" localSheetId="1" hidden="1">'[3]Rate Analysis'!#REF!</definedName>
    <definedName name="__123Graph_D" localSheetId="16" hidden="1">'[3]Rate Analysis'!#REF!</definedName>
    <definedName name="__123Graph_D" hidden="1">'[3]Rate Analysis'!#REF!</definedName>
    <definedName name="__123Graph_E" localSheetId="11" hidden="1">'[3]Rate Analysis'!#REF!</definedName>
    <definedName name="__123Graph_E" localSheetId="1" hidden="1">'[3]Rate Analysis'!#REF!</definedName>
    <definedName name="__123Graph_E" localSheetId="16" hidden="1">'[3]Rate Analysis'!#REF!</definedName>
    <definedName name="__123Graph_E" hidden="1">'[3]Rate Analysis'!#REF!</definedName>
    <definedName name="__123Graph_F" localSheetId="11" hidden="1">'[3]Rate Analysis'!#REF!</definedName>
    <definedName name="__123Graph_F" localSheetId="1" hidden="1">'[3]Rate Analysis'!#REF!</definedName>
    <definedName name="__123Graph_F" localSheetId="16" hidden="1">'[3]Rate Analysis'!#REF!</definedName>
    <definedName name="__123Graph_F" hidden="1">'[3]Rate Analysis'!#REF!</definedName>
    <definedName name="__123Graph_X" localSheetId="11" hidden="1">'[3]Rate Analysis'!#REF!</definedName>
    <definedName name="__123Graph_X" localSheetId="1" hidden="1">'[3]Rate Analysis'!#REF!</definedName>
    <definedName name="__123Graph_X" localSheetId="16" hidden="1">'[3]Rate Analysis'!#REF!</definedName>
    <definedName name="__123Graph_X" hidden="1">'[3]Rate Analysis'!#REF!</definedName>
    <definedName name="__2__123Graph_ACHART_2" hidden="1">[2]Z!$T$179:$AH$179</definedName>
    <definedName name="__3__123Graph_BCHART_2" hidden="1">[2]Z!$T$180:$AH$180</definedName>
    <definedName name="__4__123Graph_CCHART_1" hidden="1">[2]Cash2!$J$16:$J$36</definedName>
    <definedName name="__5__123Graph_DCHART_1" hidden="1">[2]Cash2!$K$16:$K$36</definedName>
    <definedName name="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3" localSheetId="11" hidden="1">{#N/A,#N/A,TRUE,"Financials";#N/A,#N/A,TRUE,"Operating Statistics";#N/A,#N/A,TRUE,"Capex &amp; Depreciation";#N/A,#N/A,TRUE,"Debt"}</definedName>
    <definedName name="__a3" localSheetId="1" hidden="1">{#N/A,#N/A,TRUE,"Financials";#N/A,#N/A,TRUE,"Operating Statistics";#N/A,#N/A,TRUE,"Capex &amp; Depreciation";#N/A,#N/A,TRUE,"Debt"}</definedName>
    <definedName name="__a3" localSheetId="4" hidden="1">{#N/A,#N/A,TRUE,"Financials";#N/A,#N/A,TRUE,"Operating Statistics";#N/A,#N/A,TRUE,"Capex &amp; Depreciation";#N/A,#N/A,TRUE,"Debt"}</definedName>
    <definedName name="__a3" localSheetId="9" hidden="1">{#N/A,#N/A,TRUE,"Financials";#N/A,#N/A,TRUE,"Operating Statistics";#N/A,#N/A,TRUE,"Capex &amp; Depreciation";#N/A,#N/A,TRUE,"Debt"}</definedName>
    <definedName name="__a3" localSheetId="10" hidden="1">{#N/A,#N/A,TRUE,"Financials";#N/A,#N/A,TRUE,"Operating Statistics";#N/A,#N/A,TRUE,"Capex &amp; Depreciation";#N/A,#N/A,TRUE,"Debt"}</definedName>
    <definedName name="__a3" localSheetId="17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11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localSheetId="9" hidden="1">{#N/A,#N/A,TRUE,"Cover";#N/A,#N/A,TRUE,"Conts";#N/A,#N/A,TRUE,"VOS";#N/A,#N/A,TRUE,"Warrington";#N/A,#N/A,TRUE,"Widnes"}</definedName>
    <definedName name="__ccr1" localSheetId="10" hidden="1">{#N/A,#N/A,TRUE,"Cover";#N/A,#N/A,TRUE,"Conts";#N/A,#N/A,TRUE,"VOS";#N/A,#N/A,TRUE,"Warrington";#N/A,#N/A,TRUE,"Widnes"}</definedName>
    <definedName name="__ccr1" localSheetId="17" hidden="1">{#N/A,#N/A,TRUE,"Cover";#N/A,#N/A,TRUE,"Conts";#N/A,#N/A,TRUE,"VOS";#N/A,#N/A,TRUE,"Warrington";#N/A,#N/A,TRUE,"Widnes"}</definedName>
    <definedName name="__ccr1" localSheetId="16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11" hidden="1">{"'Break down'!$A$4"}</definedName>
    <definedName name="__com2" localSheetId="4" hidden="1">{"'Break down'!$A$4"}</definedName>
    <definedName name="__com2" localSheetId="9" hidden="1">{"'Break down'!$A$4"}</definedName>
    <definedName name="__com2" localSheetId="16" hidden="1">{"'Break down'!$A$4"}</definedName>
    <definedName name="__com2" hidden="1">{"'Break down'!$A$4"}</definedName>
    <definedName name="__dec05" localSheetId="11" hidden="1">{"'Sheet1'!$A$4386:$N$4591"}</definedName>
    <definedName name="__dec05" localSheetId="1" hidden="1">{"'Sheet1'!$A$4386:$N$4591"}</definedName>
    <definedName name="__dec05" localSheetId="4" hidden="1">{"'Sheet1'!$A$4386:$N$4591"}</definedName>
    <definedName name="__dec05" localSheetId="9" hidden="1">{"'Sheet1'!$A$4386:$N$4591"}</definedName>
    <definedName name="__dec05" localSheetId="10" hidden="1">{"'Sheet1'!$A$4386:$N$4591"}</definedName>
    <definedName name="__dec05" localSheetId="17" hidden="1">{"'Sheet1'!$A$4386:$N$4591"}</definedName>
    <definedName name="__dec05" hidden="1">{"'Sheet1'!$A$4386:$N$4591"}</definedName>
    <definedName name="__EE1" localSheetId="11" hidden="1">{#N/A,#N/A,FALSE,"단가표지"}</definedName>
    <definedName name="__EE1" localSheetId="1" hidden="1">{#N/A,#N/A,FALSE,"단가표지"}</definedName>
    <definedName name="__EE1" localSheetId="4" hidden="1">{#N/A,#N/A,FALSE,"단가표지"}</definedName>
    <definedName name="__EE1" localSheetId="9" hidden="1">{#N/A,#N/A,FALSE,"단가표지"}</definedName>
    <definedName name="__EE1" localSheetId="10" hidden="1">{#N/A,#N/A,FALSE,"단가표지"}</definedName>
    <definedName name="__EE1" localSheetId="17" hidden="1">{#N/A,#N/A,FALSE,"단가표지"}</definedName>
    <definedName name="__EE1" hidden="1">{#N/A,#N/A,FALSE,"단가표지"}</definedName>
    <definedName name="__FDS_HYPERLINK_TOGGLE_STATE__" hidden="1">"ON"</definedName>
    <definedName name="__fin2" localSheetId="11" hidden="1">#REF!</definedName>
    <definedName name="__fin2" hidden="1">#REF!</definedName>
    <definedName name="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new8" localSheetId="11" hidden="1">[1]GRSummary!#REF!</definedName>
    <definedName name="__new8" hidden="1">[1]GRSummary!#REF!</definedName>
    <definedName name="__ngk1109" hidden="1">{#N/A,#N/A,FALSE,"估價單  (3)"}</definedName>
    <definedName name="__old3" localSheetId="11" hidden="1">{#N/A,#N/A,FALSE,"Summary";#N/A,#N/A,FALSE,"3TJ";#N/A,#N/A,FALSE,"3TN";#N/A,#N/A,FALSE,"3TP";#N/A,#N/A,FALSE,"3SJ";#N/A,#N/A,FALSE,"3CJ";#N/A,#N/A,FALSE,"3CN";#N/A,#N/A,FALSE,"3CP";#N/A,#N/A,FALSE,"3A"}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localSheetId="9" hidden="1">{#N/A,#N/A,FALSE,"Summary";#N/A,#N/A,FALSE,"3TJ";#N/A,#N/A,FALSE,"3TN";#N/A,#N/A,FALSE,"3TP";#N/A,#N/A,FALSE,"3SJ";#N/A,#N/A,FALSE,"3CJ";#N/A,#N/A,FALSE,"3CN";#N/A,#N/A,FALSE,"3CP";#N/A,#N/A,FALSE,"3A"}</definedName>
    <definedName name="__old3" localSheetId="16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11" hidden="1">{#N/A,#N/A,FALSE,"Summary";#N/A,#N/A,FALSE,"3TJ";#N/A,#N/A,FALSE,"3TN";#N/A,#N/A,FALSE,"3TP";#N/A,#N/A,FALSE,"3SJ";#N/A,#N/A,FALSE,"3CJ";#N/A,#N/A,FALSE,"3CN";#N/A,#N/A,FALSE,"3CP";#N/A,#N/A,FALSE,"3A"}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localSheetId="9" hidden="1">{#N/A,#N/A,FALSE,"Summary";#N/A,#N/A,FALSE,"3TJ";#N/A,#N/A,FALSE,"3TN";#N/A,#N/A,FALSE,"3TP";#N/A,#N/A,FALSE,"3SJ";#N/A,#N/A,FALSE,"3CJ";#N/A,#N/A,FALSE,"3CN";#N/A,#N/A,FALSE,"3CP";#N/A,#N/A,FALSE,"3A"}</definedName>
    <definedName name="__old5" localSheetId="16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11" hidden="1">{#N/A,#N/A,FALSE,"Summary";#N/A,#N/A,FALSE,"3TJ";#N/A,#N/A,FALSE,"3TN";#N/A,#N/A,FALSE,"3TP";#N/A,#N/A,FALSE,"3SJ";#N/A,#N/A,FALSE,"3CJ";#N/A,#N/A,FALSE,"3CN";#N/A,#N/A,FALSE,"3CP";#N/A,#N/A,FALSE,"3A"}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localSheetId="9" hidden="1">{#N/A,#N/A,FALSE,"Summary";#N/A,#N/A,FALSE,"3TJ";#N/A,#N/A,FALSE,"3TN";#N/A,#N/A,FALSE,"3TP";#N/A,#N/A,FALSE,"3SJ";#N/A,#N/A,FALSE,"3CJ";#N/A,#N/A,FALSE,"3CN";#N/A,#N/A,FALSE,"3CP";#N/A,#N/A,FALSE,"3A"}</definedName>
    <definedName name="__old7" localSheetId="16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11" hidden="1">{"'장비'!$A$3:$M$12"}</definedName>
    <definedName name="__PK2" localSheetId="1" hidden="1">{"'장비'!$A$3:$M$12"}</definedName>
    <definedName name="__PK2" localSheetId="4" hidden="1">{"'장비'!$A$3:$M$12"}</definedName>
    <definedName name="__PK2" localSheetId="9" hidden="1">{"'장비'!$A$3:$M$12"}</definedName>
    <definedName name="__PK2" localSheetId="10" hidden="1">{"'장비'!$A$3:$M$12"}</definedName>
    <definedName name="__PK2" localSheetId="17" hidden="1">{"'장비'!$A$3:$M$12"}</definedName>
    <definedName name="__PK2" hidden="1">{"'장비'!$A$3:$M$12"}</definedName>
    <definedName name="__PKG3" localSheetId="11" hidden="1">{"'장비'!$A$3:$M$12"}</definedName>
    <definedName name="__PKG3" localSheetId="1" hidden="1">{"'장비'!$A$3:$M$12"}</definedName>
    <definedName name="__PKG3" localSheetId="4" hidden="1">{"'장비'!$A$3:$M$12"}</definedName>
    <definedName name="__PKG3" localSheetId="9" hidden="1">{"'장비'!$A$3:$M$12"}</definedName>
    <definedName name="__PKG3" localSheetId="10" hidden="1">{"'장비'!$A$3:$M$12"}</definedName>
    <definedName name="__PKG3" localSheetId="17" hidden="1">{"'장비'!$A$3:$M$12"}</definedName>
    <definedName name="__PKG3" hidden="1">{"'장비'!$A$3:$M$12"}</definedName>
    <definedName name="__qqq222" localSheetId="11" hidden="1">{"'장비'!$A$3:$M$12"}</definedName>
    <definedName name="__qqq222" localSheetId="1" hidden="1">{"'장비'!$A$3:$M$12"}</definedName>
    <definedName name="__qqq222" localSheetId="4" hidden="1">{"'장비'!$A$3:$M$12"}</definedName>
    <definedName name="__qqq222" localSheetId="9" hidden="1">{"'장비'!$A$3:$M$12"}</definedName>
    <definedName name="__qqq222" localSheetId="10" hidden="1">{"'장비'!$A$3:$M$12"}</definedName>
    <definedName name="__qqq222" localSheetId="17" hidden="1">{"'장비'!$A$3:$M$12"}</definedName>
    <definedName name="__qqq222" hidden="1">{"'장비'!$A$3:$M$12"}</definedName>
    <definedName name="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11" hidden="1">{#N/A,#N/A,FALSE,"포장2"}</definedName>
    <definedName name="__S3" localSheetId="1" hidden="1">{#N/A,#N/A,FALSE,"포장2"}</definedName>
    <definedName name="__S3" localSheetId="4" hidden="1">{#N/A,#N/A,FALSE,"포장2"}</definedName>
    <definedName name="__S3" localSheetId="9" hidden="1">{#N/A,#N/A,FALSE,"포장2"}</definedName>
    <definedName name="__S3" localSheetId="10" hidden="1">{#N/A,#N/A,FALSE,"포장2"}</definedName>
    <definedName name="__S3" localSheetId="17" hidden="1">{#N/A,#N/A,FALSE,"포장2"}</definedName>
    <definedName name="__S3" hidden="1">{#N/A,#N/A,FALSE,"포장2"}</definedName>
    <definedName name="__wrn9" localSheetId="11" hidden="1">{#N/A,#N/A,TRUE,"9"" Twin, 26"" Csg";#N/A,#N/A,TRUE,"9"" Twin, 9-5'8 Csg";#N/A,#N/A,TRUE,"9"" Twin, 7"" Csg";#N/A,#N/A,TRUE,"9"" Twin, 2-7'8 Tbg"}</definedName>
    <definedName name="__wrn9" localSheetId="1" hidden="1">{#N/A,#N/A,TRUE,"9"" Twin, 26"" Csg";#N/A,#N/A,TRUE,"9"" Twin, 9-5'8 Csg";#N/A,#N/A,TRUE,"9"" Twin, 7"" Csg";#N/A,#N/A,TRUE,"9"" Twin, 2-7'8 Tbg"}</definedName>
    <definedName name="__wrn9" localSheetId="4" hidden="1">{#N/A,#N/A,TRUE,"9"" Twin, 26"" Csg";#N/A,#N/A,TRUE,"9"" Twin, 9-5'8 Csg";#N/A,#N/A,TRUE,"9"" Twin, 7"" Csg";#N/A,#N/A,TRUE,"9"" Twin, 2-7'8 Tbg"}</definedName>
    <definedName name="__wrn9" localSheetId="9" hidden="1">{#N/A,#N/A,TRUE,"9"" Twin, 26"" Csg";#N/A,#N/A,TRUE,"9"" Twin, 9-5'8 Csg";#N/A,#N/A,TRUE,"9"" Twin, 7"" Csg";#N/A,#N/A,TRUE,"9"" Twin, 2-7'8 Tbg"}</definedName>
    <definedName name="__wrn9" localSheetId="10" hidden="1">{#N/A,#N/A,TRUE,"9"" Twin, 26"" Csg";#N/A,#N/A,TRUE,"9"" Twin, 9-5'8 Csg";#N/A,#N/A,TRUE,"9"" Twin, 7"" Csg";#N/A,#N/A,TRUE,"9"" Twin, 2-7'8 Tbg"}</definedName>
    <definedName name="__wrn9" localSheetId="17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1__123Graph_ACHART_1" hidden="1">[6]Cash2!$G$16:$G$31</definedName>
    <definedName name="_123Graph_x" localSheetId="11" hidden="1">'[3]Rate Analysis'!#REF!</definedName>
    <definedName name="_123Graph_x" localSheetId="1" hidden="1">'[3]Rate Analysis'!#REF!</definedName>
    <definedName name="_123Graph_x" localSheetId="9" hidden="1">'[3]Rate Analysis'!#REF!</definedName>
    <definedName name="_123Graph_x" localSheetId="10" hidden="1">'[3]Rate Analysis'!#REF!</definedName>
    <definedName name="_123Graph_x" localSheetId="17" hidden="1">'[3]Rate Analysis'!#REF!</definedName>
    <definedName name="_123Graph_x" hidden="1">'[3]Rate Analysis'!#REF!</definedName>
    <definedName name="_124GRA" localSheetId="11" hidden="1">[4]FitOutConfCentre!#REF!</definedName>
    <definedName name="_124GRA" localSheetId="16" hidden="1">[4]FitOutConfCentre!#REF!</definedName>
    <definedName name="_124GRA" hidden="1">[4]FitOutConfCentre!#REF!</definedName>
    <definedName name="_2__123Graph_ACHART_2" hidden="1">[6]Z!$T$179:$AH$179</definedName>
    <definedName name="_20_mm_Cutting_Charges" localSheetId="11">#REF!</definedName>
    <definedName name="_20_mm_Cutting_Charges">#REF!</definedName>
    <definedName name="_3__123Graph_BCHART_2" hidden="1">[6]Z!$T$180:$AH$180</definedName>
    <definedName name="_321" localSheetId="11" hidden="1">[4]FitOutConfCentre!#REF!</definedName>
    <definedName name="_321" localSheetId="16" hidden="1">[4]FitOutConfCentre!#REF!</definedName>
    <definedName name="_321" hidden="1">[4]FitOutConfCentre!#REF!</definedName>
    <definedName name="_4__123Graph_CCHART_1" hidden="1">[6]Cash2!$J$16:$J$36</definedName>
    <definedName name="_5__123Graph_DCHART_1" hidden="1">[6]Cash2!$K$16:$K$36</definedName>
    <definedName name="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3" localSheetId="11" hidden="1">{#N/A,#N/A,TRUE,"Financials";#N/A,#N/A,TRUE,"Operating Statistics";#N/A,#N/A,TRUE,"Capex &amp; Depreciation";#N/A,#N/A,TRUE,"Debt"}</definedName>
    <definedName name="_a3" localSheetId="1" hidden="1">{#N/A,#N/A,TRUE,"Financials";#N/A,#N/A,TRUE,"Operating Statistics";#N/A,#N/A,TRUE,"Capex &amp; Depreciation";#N/A,#N/A,TRUE,"Debt"}</definedName>
    <definedName name="_a3" localSheetId="4" hidden="1">{#N/A,#N/A,TRUE,"Financials";#N/A,#N/A,TRUE,"Operating Statistics";#N/A,#N/A,TRUE,"Capex &amp; Depreciation";#N/A,#N/A,TRUE,"Debt"}</definedName>
    <definedName name="_a3" localSheetId="9" hidden="1">{#N/A,#N/A,TRUE,"Financials";#N/A,#N/A,TRUE,"Operating Statistics";#N/A,#N/A,TRUE,"Capex &amp; Depreciation";#N/A,#N/A,TRUE,"Debt"}</definedName>
    <definedName name="_a3" localSheetId="10" hidden="1">{#N/A,#N/A,TRUE,"Financials";#N/A,#N/A,TRUE,"Operating Statistics";#N/A,#N/A,TRUE,"Capex &amp; Depreciation";#N/A,#N/A,TRUE,"Debt"}</definedName>
    <definedName name="_a3" localSheetId="17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[2]Cash2!$G$16:$G$31</definedName>
    <definedName name="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TRUE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5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B19000" localSheetId="11">#REF!</definedName>
    <definedName name="_B19000">#REF!</definedName>
    <definedName name="_B19999" localSheetId="11">#REF!</definedName>
    <definedName name="_B19999">#REF!</definedName>
    <definedName name="_B20000" localSheetId="11">#REF!</definedName>
    <definedName name="_B20000">#REF!</definedName>
    <definedName name="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11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localSheetId="9" hidden="1">{#N/A,#N/A,TRUE,"Cover";#N/A,#N/A,TRUE,"Conts";#N/A,#N/A,TRUE,"VOS";#N/A,#N/A,TRUE,"Warrington";#N/A,#N/A,TRUE,"Widnes"}</definedName>
    <definedName name="_ccr1" localSheetId="10" hidden="1">{#N/A,#N/A,TRUE,"Cover";#N/A,#N/A,TRUE,"Conts";#N/A,#N/A,TRUE,"VOS";#N/A,#N/A,TRUE,"Warrington";#N/A,#N/A,TRUE,"Widnes"}</definedName>
    <definedName name="_ccr1" localSheetId="17" hidden="1">{#N/A,#N/A,TRUE,"Cover";#N/A,#N/A,TRUE,"Conts";#N/A,#N/A,TRUE,"VOS";#N/A,#N/A,TRUE,"Warrington";#N/A,#N/A,TRUE,"Widnes"}</definedName>
    <definedName name="_ccr1" localSheetId="16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11" hidden="1">{#N/A,#N/A,TRUE,"Cover";#N/A,#N/A,TRUE,"Conts";#N/A,#N/A,TRUE,"VOS";#N/A,#N/A,TRUE,"Warrington";#N/A,#N/A,TRUE,"Widnes"}</definedName>
    <definedName name="_ccr2" localSheetId="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localSheetId="9" hidden="1">{#N/A,#N/A,TRUE,"Cover";#N/A,#N/A,TRUE,"Conts";#N/A,#N/A,TRUE,"VOS";#N/A,#N/A,TRUE,"Warrington";#N/A,#N/A,TRUE,"Widnes"}</definedName>
    <definedName name="_ccr2" localSheetId="10" hidden="1">{#N/A,#N/A,TRUE,"Cover";#N/A,#N/A,TRUE,"Conts";#N/A,#N/A,TRUE,"VOS";#N/A,#N/A,TRUE,"Warrington";#N/A,#N/A,TRUE,"Widnes"}</definedName>
    <definedName name="_ccr2" localSheetId="17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11" hidden="1">{"'Break down'!$A$4"}</definedName>
    <definedName name="_com2" localSheetId="4" hidden="1">{"'Break down'!$A$4"}</definedName>
    <definedName name="_com2" localSheetId="9" hidden="1">{"'Break down'!$A$4"}</definedName>
    <definedName name="_com2" localSheetId="16" hidden="1">{"'Break down'!$A$4"}</definedName>
    <definedName name="_com2" hidden="1">{"'Break down'!$A$4"}</definedName>
    <definedName name="_dec05" localSheetId="11" hidden="1">{"'Sheet1'!$A$4386:$N$4591"}</definedName>
    <definedName name="_dec05" localSheetId="1" hidden="1">{"'Sheet1'!$A$4386:$N$4591"}</definedName>
    <definedName name="_dec05" localSheetId="4" hidden="1">{"'Sheet1'!$A$4386:$N$4591"}</definedName>
    <definedName name="_dec05" localSheetId="9" hidden="1">{"'Sheet1'!$A$4386:$N$4591"}</definedName>
    <definedName name="_dec05" localSheetId="10" hidden="1">{"'Sheet1'!$A$4386:$N$4591"}</definedName>
    <definedName name="_dec05" localSheetId="17" hidden="1">{"'Sheet1'!$A$4386:$N$4591"}</definedName>
    <definedName name="_dec05" hidden="1">{"'Sheet1'!$A$4386:$N$4591"}</definedName>
    <definedName name="_e20000" localSheetId="11">#REF!</definedName>
    <definedName name="_e20000">#REF!</definedName>
    <definedName name="_EE1" localSheetId="11" hidden="1">{#N/A,#N/A,FALSE,"단가표지"}</definedName>
    <definedName name="_EE1" localSheetId="1" hidden="1">{#N/A,#N/A,FALSE,"단가표지"}</definedName>
    <definedName name="_EE1" localSheetId="4" hidden="1">{#N/A,#N/A,FALSE,"단가표지"}</definedName>
    <definedName name="_EE1" localSheetId="9" hidden="1">{#N/A,#N/A,FALSE,"단가표지"}</definedName>
    <definedName name="_EE1" localSheetId="10" hidden="1">{#N/A,#N/A,FALSE,"단가표지"}</definedName>
    <definedName name="_EE1" localSheetId="17" hidden="1">{#N/A,#N/A,FALSE,"단가표지"}</definedName>
    <definedName name="_EE1" hidden="1">{#N/A,#N/A,FALSE,"단가표지"}</definedName>
    <definedName name="_F3" localSheetId="11">#REF!</definedName>
    <definedName name="_F3">#REF!</definedName>
    <definedName name="_Feb0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3" localSheetId="11">#REF!</definedName>
    <definedName name="_FF3">#REF!</definedName>
    <definedName name="_Fill" localSheetId="11" hidden="1">'[7]A.O.R.'!#REF!</definedName>
    <definedName name="_Fill" localSheetId="1" hidden="1">#REF!</definedName>
    <definedName name="_Fill" localSheetId="9" hidden="1">'[7]A.O.R.'!#REF!</definedName>
    <definedName name="_Fill" localSheetId="10" hidden="1">#REF!</definedName>
    <definedName name="_Fill" localSheetId="17" hidden="1">#REF!</definedName>
    <definedName name="_Fill" localSheetId="16" hidden="1">#REF!</definedName>
    <definedName name="_Fill" hidden="1">'[7]A.O.R.'!#REF!</definedName>
    <definedName name="_Fill1" localSheetId="11" hidden="1">#REF!</definedName>
    <definedName name="_Fill1" localSheetId="1" hidden="1">#REF!</definedName>
    <definedName name="_Fill1" localSheetId="9" hidden="1">#REF!</definedName>
    <definedName name="_Fill1" localSheetId="10" hidden="1">#REF!</definedName>
    <definedName name="_Fill1" localSheetId="17" hidden="1">#REF!</definedName>
    <definedName name="_Fill1" hidden="1">#REF!</definedName>
    <definedName name="_xlnm._FilterDatabase" localSheetId="11" hidden="1">#REF!</definedName>
    <definedName name="_xlnm._FilterDatabase" localSheetId="1" hidden="1">'Guest Room Summary'!$A$5:$G$89</definedName>
    <definedName name="_xlnm._FilterDatabase" localSheetId="4" hidden="1">'Guest Rooms'!$A$9:$T$3169</definedName>
    <definedName name="_xlnm._FilterDatabase" localSheetId="9" hidden="1">'Metal Frame Assesment'!$A$5:$X$80</definedName>
    <definedName name="_xlnm._FilterDatabase" localSheetId="10" hidden="1">'Metal Frame Variation'!$A$5:$F$39</definedName>
    <definedName name="_xlnm._FilterDatabase" localSheetId="17" hidden="1">'VO # 01 rev 3 part B'!$A$8:$P$38</definedName>
    <definedName name="_xlnm._FilterDatabase" localSheetId="16" hidden="1">'Vo Sum'!$A$13:$F$20</definedName>
    <definedName name="_xlnm._FilterDatabase" localSheetId="6" hidden="1">'Work progress Summary BreakDown'!$A$3:$AL$230</definedName>
    <definedName name="_xlnm._FilterDatabase" hidden="1">#REF!</definedName>
    <definedName name="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11" hidden="1">#REF!</definedName>
    <definedName name="_Key1" localSheetId="1" hidden="1">#REF!</definedName>
    <definedName name="_Key1" localSheetId="4" hidden="1">#REF!</definedName>
    <definedName name="_Key1" localSheetId="9" hidden="1">#REF!</definedName>
    <definedName name="_Key1" localSheetId="10" hidden="1">#REF!</definedName>
    <definedName name="_Key1" localSheetId="17" hidden="1">#REF!</definedName>
    <definedName name="_Key1" localSheetId="16" hidden="1">#REF!</definedName>
    <definedName name="_Key1" hidden="1">#REF!</definedName>
    <definedName name="_Key2" localSheetId="11" hidden="1">#REF!</definedName>
    <definedName name="_Key2" localSheetId="1" hidden="1">#REF!</definedName>
    <definedName name="_Key2" localSheetId="9" hidden="1">#REF!</definedName>
    <definedName name="_Key2" localSheetId="10" hidden="1">#REF!</definedName>
    <definedName name="_Key2" localSheetId="17" hidden="1">#REF!</definedName>
    <definedName name="_Key2" localSheetId="16" hidden="1">#REF!</definedName>
    <definedName name="_Key2" hidden="1">#REF!</definedName>
    <definedName name="_le3" localSheetId="11" hidden="1">{"'Break down'!$A$4"}</definedName>
    <definedName name="_le3" localSheetId="1" hidden="1">{"'Break down'!$A$4"}</definedName>
    <definedName name="_le3" localSheetId="4" hidden="1">{"'Break down'!$A$4"}</definedName>
    <definedName name="_le3" localSheetId="9" hidden="1">{"'Break down'!$A$4"}</definedName>
    <definedName name="_le3" localSheetId="10" hidden="1">{"'Break down'!$A$4"}</definedName>
    <definedName name="_le3" localSheetId="17" hidden="1">{"'Break down'!$A$4"}</definedName>
    <definedName name="_le3" hidden="1">{"'Break down'!$A$4"}</definedName>
    <definedName name="_MatInverse_In" localSheetId="11" hidden="1">#REF!</definedName>
    <definedName name="_MatInverse_In" localSheetId="1" hidden="1">#REF!</definedName>
    <definedName name="_MatInverse_In" localSheetId="9" hidden="1">#REF!</definedName>
    <definedName name="_MatInverse_In" localSheetId="10" hidden="1">#REF!</definedName>
    <definedName name="_MatInverse_In" localSheetId="17" hidden="1">#REF!</definedName>
    <definedName name="_MatInverse_In" hidden="1">#REF!</definedName>
    <definedName name="_new8" localSheetId="11" hidden="1">[1]GRSummary!#REF!</definedName>
    <definedName name="_new8" localSheetId="1" hidden="1">[8]GRSummary!#REF!</definedName>
    <definedName name="_new8" localSheetId="9" hidden="1">[1]GRSummary!#REF!</definedName>
    <definedName name="_new8" localSheetId="10" hidden="1">[8]GRSummary!#REF!</definedName>
    <definedName name="_new8" localSheetId="17" hidden="1">[8]GRSummary!#REF!</definedName>
    <definedName name="_new8" hidden="1">[1]GRSummary!#REF!</definedName>
    <definedName name="_ngk1109" hidden="1">{#N/A,#N/A,FALSE,"估價單  (3)"}</definedName>
    <definedName name="_old3" localSheetId="11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localSheetId="9" hidden="1">{#N/A,#N/A,FALSE,"Summary";#N/A,#N/A,FALSE,"3TJ";#N/A,#N/A,FALSE,"3TN";#N/A,#N/A,FALSE,"3TP";#N/A,#N/A,FALSE,"3SJ";#N/A,#N/A,FALSE,"3CJ";#N/A,#N/A,FALSE,"3CN";#N/A,#N/A,FALSE,"3CP";#N/A,#N/A,FALSE,"3A"}</definedName>
    <definedName name="_old3" localSheetId="16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11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localSheetId="9" hidden="1">{#N/A,#N/A,FALSE,"Summary";#N/A,#N/A,FALSE,"3TJ";#N/A,#N/A,FALSE,"3TN";#N/A,#N/A,FALSE,"3TP";#N/A,#N/A,FALSE,"3SJ";#N/A,#N/A,FALSE,"3CJ";#N/A,#N/A,FALSE,"3CN";#N/A,#N/A,FALSE,"3CP";#N/A,#N/A,FALSE,"3A"}</definedName>
    <definedName name="_old5" localSheetId="16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11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localSheetId="9" hidden="1">{#N/A,#N/A,FALSE,"Summary";#N/A,#N/A,FALSE,"3TJ";#N/A,#N/A,FALSE,"3TN";#N/A,#N/A,FALSE,"3TP";#N/A,#N/A,FALSE,"3SJ";#N/A,#N/A,FALSE,"3CJ";#N/A,#N/A,FALSE,"3CN";#N/A,#N/A,FALSE,"3CP";#N/A,#N/A,FALSE,"3A"}</definedName>
    <definedName name="_old7" localSheetId="16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localSheetId="16" hidden="1">0</definedName>
    <definedName name="_Order2" hidden="1">255</definedName>
    <definedName name="_Parse_In" localSheetId="11" hidden="1">[9]PriceSummary!#REF!</definedName>
    <definedName name="_Parse_In" localSheetId="1" hidden="1">[9]PriceSummary!#REF!</definedName>
    <definedName name="_Parse_In" localSheetId="16" hidden="1">[9]PriceSummary!#REF!</definedName>
    <definedName name="_Parse_In" hidden="1">[9]PriceSummary!#REF!</definedName>
    <definedName name="_Parse_Out" localSheetId="11" hidden="1">#REF!</definedName>
    <definedName name="_Parse_Out" localSheetId="1" hidden="1">#REF!</definedName>
    <definedName name="_Parse_Out" localSheetId="9" hidden="1">#REF!</definedName>
    <definedName name="_Parse_Out" localSheetId="10" hidden="1">#REF!</definedName>
    <definedName name="_Parse_Out" localSheetId="17" hidden="1">#REF!</definedName>
    <definedName name="_Parse_Out" localSheetId="16" hidden="1">#REF!</definedName>
    <definedName name="_Parse_Out" hidden="1">#REF!</definedName>
    <definedName name="_PK2" localSheetId="11" hidden="1">{"'장비'!$A$3:$M$12"}</definedName>
    <definedName name="_PK2" localSheetId="1" hidden="1">{"'장비'!$A$3:$M$12"}</definedName>
    <definedName name="_PK2" localSheetId="4" hidden="1">{"'장비'!$A$3:$M$12"}</definedName>
    <definedName name="_PK2" localSheetId="9" hidden="1">{"'장비'!$A$3:$M$12"}</definedName>
    <definedName name="_PK2" localSheetId="10" hidden="1">{"'장비'!$A$3:$M$12"}</definedName>
    <definedName name="_PK2" localSheetId="17" hidden="1">{"'장비'!$A$3:$M$12"}</definedName>
    <definedName name="_PK2" hidden="1">{"'장비'!$A$3:$M$12"}</definedName>
    <definedName name="_PKG3" localSheetId="11" hidden="1">{"'장비'!$A$3:$M$12"}</definedName>
    <definedName name="_PKG3" localSheetId="1" hidden="1">{"'장비'!$A$3:$M$12"}</definedName>
    <definedName name="_PKG3" localSheetId="4" hidden="1">{"'장비'!$A$3:$M$12"}</definedName>
    <definedName name="_PKG3" localSheetId="9" hidden="1">{"'장비'!$A$3:$M$12"}</definedName>
    <definedName name="_PKG3" localSheetId="10" hidden="1">{"'장비'!$A$3:$M$12"}</definedName>
    <definedName name="_PKG3" localSheetId="17" hidden="1">{"'장비'!$A$3:$M$12"}</definedName>
    <definedName name="_PKG3" hidden="1">{"'장비'!$A$3:$M$12"}</definedName>
    <definedName name="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localSheetId="11" hidden="1">#REF!</definedName>
    <definedName name="_Regression_Out" localSheetId="9" hidden="1">#REF!</definedName>
    <definedName name="_Regression_Out" localSheetId="16" hidden="1">#REF!</definedName>
    <definedName name="_Regression_Out" hidden="1">#REF!</definedName>
    <definedName name="_Regression_X" localSheetId="11" hidden="1">#REF!</definedName>
    <definedName name="_Regression_X" localSheetId="9" hidden="1">#REF!</definedName>
    <definedName name="_Regression_X" localSheetId="16" hidden="1">#REF!</definedName>
    <definedName name="_Regression_X" hidden="1">#REF!</definedName>
    <definedName name="_Regression_Y" localSheetId="11" hidden="1">#REF!</definedName>
    <definedName name="_Regression_Y" localSheetId="9" hidden="1">#REF!</definedName>
    <definedName name="_Regression_Y" localSheetId="16" hidden="1">#REF!</definedName>
    <definedName name="_Regression_Y" hidden="1">#REF!</definedName>
    <definedName name="_S" hidden="1">#N/A</definedName>
    <definedName name="_S3" localSheetId="11" hidden="1">{#N/A,#N/A,FALSE,"포장2"}</definedName>
    <definedName name="_S3" localSheetId="1" hidden="1">{#N/A,#N/A,FALSE,"포장2"}</definedName>
    <definedName name="_S3" localSheetId="4" hidden="1">{#N/A,#N/A,FALSE,"포장2"}</definedName>
    <definedName name="_S3" localSheetId="9" hidden="1">{#N/A,#N/A,FALSE,"포장2"}</definedName>
    <definedName name="_S3" localSheetId="10" hidden="1">{#N/A,#N/A,FALSE,"포장2"}</definedName>
    <definedName name="_S3" localSheetId="17" hidden="1">{#N/A,#N/A,FALSE,"포장2"}</definedName>
    <definedName name="_S3" hidden="1">{#N/A,#N/A,FALSE,"포장2"}</definedName>
    <definedName name="_Sort" localSheetId="11" hidden="1">#REF!</definedName>
    <definedName name="_Sort" localSheetId="1" hidden="1">#REF!</definedName>
    <definedName name="_Sort" localSheetId="4" hidden="1">#REF!</definedName>
    <definedName name="_Sort" localSheetId="9" hidden="1">#REF!</definedName>
    <definedName name="_Sort" localSheetId="10" hidden="1">#REF!</definedName>
    <definedName name="_Sort" localSheetId="17" hidden="1">#REF!</definedName>
    <definedName name="_Sort" localSheetId="16" hidden="1">#REF!</definedName>
    <definedName name="_Sort" hidden="1">#REF!</definedName>
    <definedName name="_SS" hidden="1">#N/A</definedName>
    <definedName name="_SUMMARY_OF_COS" localSheetId="11">#REF!</definedName>
    <definedName name="_SUMMARY_OF_COS">#REF!</definedName>
    <definedName name="_t1" localSheetId="11" hidden="1">#REF!</definedName>
    <definedName name="_t1" localSheetId="1" hidden="1">#REF!</definedName>
    <definedName name="_t1" localSheetId="9" hidden="1">#REF!</definedName>
    <definedName name="_t1" localSheetId="10" hidden="1">#REF!</definedName>
    <definedName name="_t1" localSheetId="17" hidden="1">#REF!</definedName>
    <definedName name="_t1" hidden="1">#REF!</definedName>
    <definedName name="_t2" localSheetId="11" hidden="1">#REF!</definedName>
    <definedName name="_t2" localSheetId="1" hidden="1">#REF!</definedName>
    <definedName name="_t2" localSheetId="9" hidden="1">#REF!</definedName>
    <definedName name="_t2" localSheetId="10" hidden="1">#REF!</definedName>
    <definedName name="_t2" localSheetId="17" hidden="1">#REF!</definedName>
    <definedName name="_t2" hidden="1">#REF!</definedName>
    <definedName name="_Table2_In1" localSheetId="11" hidden="1">#REF!</definedName>
    <definedName name="_Table2_In1" localSheetId="1" hidden="1">#REF!</definedName>
    <definedName name="_Table2_In1" localSheetId="9" hidden="1">#REF!</definedName>
    <definedName name="_Table2_In1" localSheetId="10" hidden="1">#REF!</definedName>
    <definedName name="_Table2_In1" localSheetId="17" hidden="1">#REF!</definedName>
    <definedName name="_Table2_In1" hidden="1">#REF!</definedName>
    <definedName name="_Table2_In2" localSheetId="11" hidden="1">#REF!</definedName>
    <definedName name="_Table2_In2" localSheetId="1" hidden="1">#REF!</definedName>
    <definedName name="_Table2_In2" localSheetId="9" hidden="1">#REF!</definedName>
    <definedName name="_Table2_In2" localSheetId="10" hidden="1">#REF!</definedName>
    <definedName name="_Table2_In2" localSheetId="17" hidden="1">#REF!</definedName>
    <definedName name="_Table2_In2" hidden="1">#REF!</definedName>
    <definedName name="_Table2_Out" localSheetId="11" hidden="1">#REF!</definedName>
    <definedName name="_Table2_Out" localSheetId="1" hidden="1">#REF!</definedName>
    <definedName name="_Table2_Out" localSheetId="9" hidden="1">#REF!</definedName>
    <definedName name="_Table2_Out" localSheetId="10" hidden="1">#REF!</definedName>
    <definedName name="_Table2_Out" localSheetId="17" hidden="1">#REF!</definedName>
    <definedName name="_Table2_Out" hidden="1">#REF!</definedName>
    <definedName name="_Table3_Out" localSheetId="11" hidden="1">#REF!</definedName>
    <definedName name="_Table3_Out" hidden="1">#REF!</definedName>
    <definedName name="_TDS2" localSheetId="11" hidden="1">{"'Sheet1'!$A$4386:$N$4591"}</definedName>
    <definedName name="_TDS2" localSheetId="1" hidden="1">{"'Sheet1'!$A$4386:$N$4591"}</definedName>
    <definedName name="_TDS2" localSheetId="4" hidden="1">{"'Sheet1'!$A$4386:$N$4591"}</definedName>
    <definedName name="_TDS2" localSheetId="9" hidden="1">{"'Sheet1'!$A$4386:$N$4591"}</definedName>
    <definedName name="_TDS2" localSheetId="10" hidden="1">{"'Sheet1'!$A$4386:$N$4591"}</definedName>
    <definedName name="_TDS2" localSheetId="17" hidden="1">{"'Sheet1'!$A$4386:$N$4591"}</definedName>
    <definedName name="_TDS2" hidden="1">{"'Sheet1'!$A$4386:$N$4591"}</definedName>
    <definedName name="_tm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rn9" localSheetId="11" hidden="1">{#N/A,#N/A,TRUE,"9"" Twin, 26"" Csg";#N/A,#N/A,TRUE,"9"" Twin, 9-5'8 Csg";#N/A,#N/A,TRUE,"9"" Twin, 7"" Csg";#N/A,#N/A,TRUE,"9"" Twin, 2-7'8 Tbg"}</definedName>
    <definedName name="_wrn9" localSheetId="1" hidden="1">{#N/A,#N/A,TRUE,"9"" Twin, 26"" Csg";#N/A,#N/A,TRUE,"9"" Twin, 9-5'8 Csg";#N/A,#N/A,TRUE,"9"" Twin, 7"" Csg";#N/A,#N/A,TRUE,"9"" Twin, 2-7'8 Tbg"}</definedName>
    <definedName name="_wrn9" localSheetId="4" hidden="1">{#N/A,#N/A,TRUE,"9"" Twin, 26"" Csg";#N/A,#N/A,TRUE,"9"" Twin, 9-5'8 Csg";#N/A,#N/A,TRUE,"9"" Twin, 7"" Csg";#N/A,#N/A,TRUE,"9"" Twin, 2-7'8 Tbg"}</definedName>
    <definedName name="_wrn9" localSheetId="9" hidden="1">{#N/A,#N/A,TRUE,"9"" Twin, 26"" Csg";#N/A,#N/A,TRUE,"9"" Twin, 9-5'8 Csg";#N/A,#N/A,TRUE,"9"" Twin, 7"" Csg";#N/A,#N/A,TRUE,"9"" Twin, 2-7'8 Tbg"}</definedName>
    <definedName name="_wrn9" localSheetId="10" hidden="1">{#N/A,#N/A,TRUE,"9"" Twin, 26"" Csg";#N/A,#N/A,TRUE,"9"" Twin, 9-5'8 Csg";#N/A,#N/A,TRUE,"9"" Twin, 7"" Csg";#N/A,#N/A,TRUE,"9"" Twin, 2-7'8 Tbg"}</definedName>
    <definedName name="_wrn9" localSheetId="17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´cAE°eE¹" localSheetId="11" hidden="1">#REF!</definedName>
    <definedName name="´cAE°eE¹" localSheetId="1" hidden="1">#REF!</definedName>
    <definedName name="´cAE°eE¹" localSheetId="9" hidden="1">#REF!</definedName>
    <definedName name="´cAE°eE¹" localSheetId="10" hidden="1">#REF!</definedName>
    <definedName name="´cAE°eE¹" localSheetId="17" hidden="1">#REF!</definedName>
    <definedName name="´cAE°eE¹" hidden="1">#REF!</definedName>
    <definedName name="￠￥cAE¡ÆeEⓒo" localSheetId="11" hidden="1">#REF!</definedName>
    <definedName name="￠￥cAE¡ÆeEⓒo" localSheetId="1" hidden="1">#REF!</definedName>
    <definedName name="￠￥cAE¡ÆeEⓒo" localSheetId="9" hidden="1">#REF!</definedName>
    <definedName name="￠￥cAE¡ÆeEⓒo" localSheetId="10" hidden="1">#REF!</definedName>
    <definedName name="￠￥cAE¡ÆeEⓒo" localSheetId="17" hidden="1">#REF!</definedName>
    <definedName name="￠￥cAE¡ÆeEⓒo" hidden="1">#REF!</definedName>
    <definedName name="a" localSheetId="11" hidden="1">'[3]Rate Analysis'!#REF!</definedName>
    <definedName name="a" localSheetId="1" hidden="1">{#N/A,#N/A,TRUE,"Cover";#N/A,#N/A,TRUE,"Conts";#N/A,#N/A,TRUE,"VOS";#N/A,#N/A,TRUE,"Warrington";#N/A,#N/A,TRUE,"Widnes"}</definedName>
    <definedName name="a" localSheetId="4" hidden="1">{#N/A,#N/A,TRUE,"Cover";#N/A,#N/A,TRUE,"Conts";#N/A,#N/A,TRUE,"VOS";#N/A,#N/A,TRUE,"Warrington";#N/A,#N/A,TRUE,"Widnes"}</definedName>
    <definedName name="A" localSheetId="10" hidden="1">{#N/A,#N/A,FALSE,"MARCH"}</definedName>
    <definedName name="A" localSheetId="17" hidden="1">{#N/A,#N/A,FALSE,"MARCH"}</definedName>
    <definedName name="a" localSheetId="16" hidden="1">'[3]Rate Analysis'!#REF!</definedName>
    <definedName name="a" hidden="1">'[3]Rate Analysis'!#REF!</definedName>
    <definedName name="a\sdasdf" localSheetId="11" hidden="1">{#N/A,#N/A,TRUE,"Cover";#N/A,#N/A,TRUE,"Conts";#N/A,#N/A,TRUE,"VOS";#N/A,#N/A,TRUE,"Warrington";#N/A,#N/A,TRUE,"Widnes"}</definedName>
    <definedName name="a\sdasdf" localSheetId="1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localSheetId="9" hidden="1">{#N/A,#N/A,TRUE,"Cover";#N/A,#N/A,TRUE,"Conts";#N/A,#N/A,TRUE,"VOS";#N/A,#N/A,TRUE,"Warrington";#N/A,#N/A,TRUE,"Widnes"}</definedName>
    <definedName name="a\sdasdf" localSheetId="10" hidden="1">{#N/A,#N/A,TRUE,"Cover";#N/A,#N/A,TRUE,"Conts";#N/A,#N/A,TRUE,"VOS";#N/A,#N/A,TRUE,"Warrington";#N/A,#N/A,TRUE,"Widnes"}</definedName>
    <definedName name="a\sdasdf" localSheetId="17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11" hidden="1">{#N/A,#N/A,TRUE,"Financials";#N/A,#N/A,TRUE,"Operating Statistics";#N/A,#N/A,TRUE,"Capex &amp; Depreciation";#N/A,#N/A,TRUE,"Debt"}</definedName>
    <definedName name="a2a2" localSheetId="1" hidden="1">{#N/A,#N/A,TRUE,"Financials";#N/A,#N/A,TRUE,"Operating Statistics";#N/A,#N/A,TRUE,"Capex &amp; Depreciation";#N/A,#N/A,TRUE,"Debt"}</definedName>
    <definedName name="a2a2" localSheetId="4" hidden="1">{#N/A,#N/A,TRUE,"Financials";#N/A,#N/A,TRUE,"Operating Statistics";#N/A,#N/A,TRUE,"Capex &amp; Depreciation";#N/A,#N/A,TRUE,"Debt"}</definedName>
    <definedName name="a2a2" localSheetId="9" hidden="1">{#N/A,#N/A,TRUE,"Financials";#N/A,#N/A,TRUE,"Operating Statistics";#N/A,#N/A,TRUE,"Capex &amp; Depreciation";#N/A,#N/A,TRUE,"Debt"}</definedName>
    <definedName name="a2a2" localSheetId="10" hidden="1">{#N/A,#N/A,TRUE,"Financials";#N/A,#N/A,TRUE,"Operating Statistics";#N/A,#N/A,TRUE,"Capex &amp; Depreciation";#N/A,#N/A,TRUE,"Debt"}</definedName>
    <definedName name="a2a2" localSheetId="17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A" localSheetId="11" hidden="1">{"'Break down'!$A$4"}</definedName>
    <definedName name="AAAA" localSheetId="1" hidden="1">{"'Break down'!$A$4"}</definedName>
    <definedName name="AAAA" localSheetId="4" hidden="1">{"'Break down'!$A$4"}</definedName>
    <definedName name="AAAA" localSheetId="9" hidden="1">{"'Break down'!$A$4"}</definedName>
    <definedName name="AAAA" localSheetId="10" hidden="1">{"'Break down'!$A$4"}</definedName>
    <definedName name="AAAA" localSheetId="17" hidden="1">{"'Break down'!$A$4"}</definedName>
    <definedName name="AAAA" hidden="1">{"'Break down'!$A$4"}</definedName>
    <definedName name="aaaaa" localSheetId="11" hidden="1">{#N/A,#N/A,TRUE,"Basic";#N/A,#N/A,TRUE,"EXT-TABLE";#N/A,#N/A,TRUE,"STEEL";#N/A,#N/A,TRUE,"INT-Table";#N/A,#N/A,TRUE,"STEEL";#N/A,#N/A,TRUE,"Door"}</definedName>
    <definedName name="aaaaa" localSheetId="1" hidden="1">{#N/A,#N/A,TRUE,"Basic";#N/A,#N/A,TRUE,"EXT-TABLE";#N/A,#N/A,TRUE,"STEEL";#N/A,#N/A,TRUE,"INT-Table";#N/A,#N/A,TRUE,"STEEL";#N/A,#N/A,TRUE,"Door"}</definedName>
    <definedName name="aaaaa" localSheetId="4" hidden="1">{#N/A,#N/A,TRUE,"Basic";#N/A,#N/A,TRUE,"EXT-TABLE";#N/A,#N/A,TRUE,"STEEL";#N/A,#N/A,TRUE,"INT-Table";#N/A,#N/A,TRUE,"STEEL";#N/A,#N/A,TRUE,"Door"}</definedName>
    <definedName name="aaaaa" localSheetId="9" hidden="1">{#N/A,#N/A,TRUE,"Basic";#N/A,#N/A,TRUE,"EXT-TABLE";#N/A,#N/A,TRUE,"STEEL";#N/A,#N/A,TRUE,"INT-Table";#N/A,#N/A,TRUE,"STEEL";#N/A,#N/A,TRUE,"Door"}</definedName>
    <definedName name="aaaaa" localSheetId="10" hidden="1">{#N/A,#N/A,TRUE,"Basic";#N/A,#N/A,TRUE,"EXT-TABLE";#N/A,#N/A,TRUE,"STEEL";#N/A,#N/A,TRUE,"INT-Table";#N/A,#N/A,TRUE,"STEEL";#N/A,#N/A,TRUE,"Door"}</definedName>
    <definedName name="aaaaa" localSheetId="17" hidden="1">{#N/A,#N/A,TRUE,"Basic";#N/A,#N/A,TRUE,"EXT-TABLE";#N/A,#N/A,TRUE,"STEEL";#N/A,#N/A,TRUE,"INT-Table";#N/A,#N/A,TRUE,"STEEL";#N/A,#N/A,TRUE,"Door"}</definedName>
    <definedName name="aaaaa" hidden="1">{#N/A,#N/A,TRUE,"Basic";#N/A,#N/A,TRUE,"EXT-TABLE";#N/A,#N/A,TRUE,"STEEL";#N/A,#N/A,TRUE,"INT-Table";#N/A,#N/A,TRUE,"STEEL";#N/A,#N/A,TRUE,"Door"}</definedName>
    <definedName name="AAAAA1" localSheetId="11" hidden="1">{#N/A,#N/A,TRUE,"Basic";#N/A,#N/A,TRUE,"EXT-TABLE";#N/A,#N/A,TRUE,"STEEL";#N/A,#N/A,TRUE,"INT-Table";#N/A,#N/A,TRUE,"STEEL";#N/A,#N/A,TRUE,"Door"}</definedName>
    <definedName name="AAAAA1" localSheetId="1" hidden="1">{#N/A,#N/A,TRUE,"Basic";#N/A,#N/A,TRUE,"EXT-TABLE";#N/A,#N/A,TRUE,"STEEL";#N/A,#N/A,TRUE,"INT-Table";#N/A,#N/A,TRUE,"STEEL";#N/A,#N/A,TRUE,"Door"}</definedName>
    <definedName name="AAAAA1" localSheetId="4" hidden="1">{#N/A,#N/A,TRUE,"Basic";#N/A,#N/A,TRUE,"EXT-TABLE";#N/A,#N/A,TRUE,"STEEL";#N/A,#N/A,TRUE,"INT-Table";#N/A,#N/A,TRUE,"STEEL";#N/A,#N/A,TRUE,"Door"}</definedName>
    <definedName name="AAAAA1" localSheetId="9" hidden="1">{#N/A,#N/A,TRUE,"Basic";#N/A,#N/A,TRUE,"EXT-TABLE";#N/A,#N/A,TRUE,"STEEL";#N/A,#N/A,TRUE,"INT-Table";#N/A,#N/A,TRUE,"STEEL";#N/A,#N/A,TRUE,"Door"}</definedName>
    <definedName name="AAAAA1" localSheetId="10" hidden="1">{#N/A,#N/A,TRUE,"Basic";#N/A,#N/A,TRUE,"EXT-TABLE";#N/A,#N/A,TRUE,"STEEL";#N/A,#N/A,TRUE,"INT-Table";#N/A,#N/A,TRUE,"STEEL";#N/A,#N/A,TRUE,"Door"}</definedName>
    <definedName name="AAAAA1" localSheetId="17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a" localSheetId="11" hidden="1">{#N/A,#N/A,TRUE,"Cover";#N/A,#N/A,TRUE,"Conts";#N/A,#N/A,TRUE,"VOS";#N/A,#N/A,TRUE,"Warrington";#N/A,#N/A,TRUE,"Widnes"}</definedName>
    <definedName name="aaaaaaaa" localSheetId="1" hidden="1">{#N/A,#N/A,TRUE,"Cover";#N/A,#N/A,TRUE,"Conts";#N/A,#N/A,TRUE,"VOS";#N/A,#N/A,TRUE,"Warrington";#N/A,#N/A,TRUE,"Widnes"}</definedName>
    <definedName name="aaaaaaaa" localSheetId="4" hidden="1">{#N/A,#N/A,TRUE,"Cover";#N/A,#N/A,TRUE,"Conts";#N/A,#N/A,TRUE,"VOS";#N/A,#N/A,TRUE,"Warrington";#N/A,#N/A,TRUE,"Widnes"}</definedName>
    <definedName name="aaaaaaaa" localSheetId="9" hidden="1">{#N/A,#N/A,TRUE,"Cover";#N/A,#N/A,TRUE,"Conts";#N/A,#N/A,TRUE,"VOS";#N/A,#N/A,TRUE,"Warrington";#N/A,#N/A,TRUE,"Widnes"}</definedName>
    <definedName name="aaaaaaaa" localSheetId="10" hidden="1">{#N/A,#N/A,TRUE,"Cover";#N/A,#N/A,TRUE,"Conts";#N/A,#N/A,TRUE,"VOS";#N/A,#N/A,TRUE,"Warrington";#N/A,#N/A,TRUE,"Widnes"}</definedName>
    <definedName name="aaaaaaaa" localSheetId="17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11" hidden="1">[4]FitOutConfCentre!#REF!</definedName>
    <definedName name="AAAAAAAAAAAAAAAAA" localSheetId="16" hidden="1">[4]FitOutConfCentre!#REF!</definedName>
    <definedName name="AAAAAAAAAAAAAAAAA" hidden="1">[4]FitOutConfCentre!#REF!</definedName>
    <definedName name="ab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{#N/A,#N/A,TRUE,"Basic";#N/A,#N/A,TRUE,"EXT-TABLE";#N/A,#N/A,TRUE,"STEEL";#N/A,#N/A,TRUE,"INT-Table";#N/A,#N/A,TRUE,"STEEL";#N/A,#N/A,TRUE,"Door"}</definedName>
    <definedName name="a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0" hidden="1">{#N/A,#N/A,TRUE,"Basic";#N/A,#N/A,TRUE,"EXT-TABLE";#N/A,#N/A,TRUE,"STEEL";#N/A,#N/A,TRUE,"INT-Table";#N/A,#N/A,TRUE,"STEEL";#N/A,#N/A,TRUE,"Door"}</definedName>
    <definedName name="ab" localSheetId="17" hidden="1">{#N/A,#N/A,TRUE,"Basic";#N/A,#N/A,TRUE,"EXT-TABLE";#N/A,#N/A,TRUE,"STEEL";#N/A,#N/A,TRUE,"INT-Table";#N/A,#N/A,TRUE,"STEEL";#N/A,#N/A,TRUE,"Door"}</definedName>
    <definedName name="ab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D" hidden="1">[2]Z!$T$179:$AH$179</definedName>
    <definedName name="abel" localSheetId="11" hidden="1">[9]PriceSummary!#REF!</definedName>
    <definedName name="abel" localSheetId="16" hidden="1">[9]PriceSummary!#REF!</definedName>
    <definedName name="abel" hidden="1">[9]PriceSummary!#REF!</definedName>
    <definedName name="abstractE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PTANCE_LIABILITY" localSheetId="11">!#REF!</definedName>
    <definedName name="ACCEPTANCE_LIABILITY">!#REF!</definedName>
    <definedName name="AccessDatabase" localSheetId="16" hidden="1">"C:\AA-MEDIUM PROJECTS\Khaleej Times - GO 14017\Submittals Status.mdb"</definedName>
    <definedName name="AccessDatabase" hidden="1">"C:\data\excel\temp.mdb"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" localSheetId="11" hidden="1">{"'Sheet1'!$A$4386:$N$4591"}</definedName>
    <definedName name="AD" localSheetId="1" hidden="1">{"'Sheet1'!$A$4386:$N$4591"}</definedName>
    <definedName name="AD" localSheetId="4" hidden="1">{"'Sheet1'!$A$4386:$N$4591"}</definedName>
    <definedName name="AD" localSheetId="9" hidden="1">{"'Sheet1'!$A$4386:$N$4591"}</definedName>
    <definedName name="AD" localSheetId="10" hidden="1">{"'Sheet1'!$A$4386:$N$4591"}</definedName>
    <definedName name="AD" localSheetId="17" hidden="1">{"'Sheet1'!$A$4386:$N$4591"}</definedName>
    <definedName name="AD" hidden="1">{"'Sheet1'!$A$4386:$N$4591"}</definedName>
    <definedName name="ae" localSheetId="11" hidden="1">{"'Break down'!$A$4"}</definedName>
    <definedName name="ae" localSheetId="1" hidden="1">{"'Break down'!$A$4"}</definedName>
    <definedName name="ae" localSheetId="4" hidden="1">{"'Break down'!$A$4"}</definedName>
    <definedName name="ae" localSheetId="9" hidden="1">{"'Break down'!$A$4"}</definedName>
    <definedName name="ae" localSheetId="10" hidden="1">{"'Break down'!$A$4"}</definedName>
    <definedName name="ae" localSheetId="17" hidden="1">{"'Break down'!$A$4"}</definedName>
    <definedName name="ae" hidden="1">{"'Break down'!$A$4"}</definedName>
    <definedName name="aegrgas" localSheetId="11" hidden="1">{#N/A,#N/A,TRUE,"Cover";#N/A,#N/A,TRUE,"Conts";#N/A,#N/A,TRUE,"VOS";#N/A,#N/A,TRUE,"Warrington";#N/A,#N/A,TRUE,"Widnes"}</definedName>
    <definedName name="aegrgas" localSheetId="1" hidden="1">{#N/A,#N/A,TRUE,"Cover";#N/A,#N/A,TRUE,"Conts";#N/A,#N/A,TRUE,"VOS";#N/A,#N/A,TRUE,"Warrington";#N/A,#N/A,TRUE,"Widnes"}</definedName>
    <definedName name="aegrgas" localSheetId="4" hidden="1">{#N/A,#N/A,TRUE,"Cover";#N/A,#N/A,TRUE,"Conts";#N/A,#N/A,TRUE,"VOS";#N/A,#N/A,TRUE,"Warrington";#N/A,#N/A,TRUE,"Widnes"}</definedName>
    <definedName name="aegrgas" localSheetId="9" hidden="1">{#N/A,#N/A,TRUE,"Cover";#N/A,#N/A,TRUE,"Conts";#N/A,#N/A,TRUE,"VOS";#N/A,#N/A,TRUE,"Warrington";#N/A,#N/A,TRUE,"Widnes"}</definedName>
    <definedName name="aegrgas" localSheetId="10" hidden="1">{#N/A,#N/A,TRUE,"Cover";#N/A,#N/A,TRUE,"Conts";#N/A,#N/A,TRUE,"VOS";#N/A,#N/A,TRUE,"Warrington";#N/A,#N/A,TRUE,"Widnes"}</definedName>
    <definedName name="aegrgas" localSheetId="17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11" hidden="1">{#N/A,#N/A,TRUE,"Cover";#N/A,#N/A,TRUE,"Conts";#N/A,#N/A,TRUE,"VOS";#N/A,#N/A,TRUE,"Warrington";#N/A,#N/A,TRUE,"Widnes"}</definedName>
    <definedName name="AERAFG" localSheetId="1" hidden="1">{#N/A,#N/A,TRUE,"Cover";#N/A,#N/A,TRUE,"Conts";#N/A,#N/A,TRUE,"VOS";#N/A,#N/A,TRUE,"Warrington";#N/A,#N/A,TRUE,"Widnes"}</definedName>
    <definedName name="AERAFG" localSheetId="4" hidden="1">{#N/A,#N/A,TRUE,"Cover";#N/A,#N/A,TRUE,"Conts";#N/A,#N/A,TRUE,"VOS";#N/A,#N/A,TRUE,"Warrington";#N/A,#N/A,TRUE,"Widnes"}</definedName>
    <definedName name="AERAFG" localSheetId="9" hidden="1">{#N/A,#N/A,TRUE,"Cover";#N/A,#N/A,TRUE,"Conts";#N/A,#N/A,TRUE,"VOS";#N/A,#N/A,TRUE,"Warrington";#N/A,#N/A,TRUE,"Widnes"}</definedName>
    <definedName name="AERAFG" localSheetId="10" hidden="1">{#N/A,#N/A,TRUE,"Cover";#N/A,#N/A,TRUE,"Conts";#N/A,#N/A,TRUE,"VOS";#N/A,#N/A,TRUE,"Warrington";#N/A,#N/A,TRUE,"Widnes"}</definedName>
    <definedName name="AERAFG" localSheetId="17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11" hidden="1">{#N/A,#N/A,TRUE,"Cover";#N/A,#N/A,TRUE,"Conts";#N/A,#N/A,TRUE,"VOS";#N/A,#N/A,TRUE,"Warrington";#N/A,#N/A,TRUE,"Widnes"}</definedName>
    <definedName name="aerte" localSheetId="1" hidden="1">{#N/A,#N/A,TRUE,"Cover";#N/A,#N/A,TRUE,"Conts";#N/A,#N/A,TRUE,"VOS";#N/A,#N/A,TRUE,"Warrington";#N/A,#N/A,TRUE,"Widnes"}</definedName>
    <definedName name="aerte" localSheetId="4" hidden="1">{#N/A,#N/A,TRUE,"Cover";#N/A,#N/A,TRUE,"Conts";#N/A,#N/A,TRUE,"VOS";#N/A,#N/A,TRUE,"Warrington";#N/A,#N/A,TRUE,"Widnes"}</definedName>
    <definedName name="aerte" localSheetId="9" hidden="1">{#N/A,#N/A,TRUE,"Cover";#N/A,#N/A,TRUE,"Conts";#N/A,#N/A,TRUE,"VOS";#N/A,#N/A,TRUE,"Warrington";#N/A,#N/A,TRUE,"Widnes"}</definedName>
    <definedName name="aerte" localSheetId="10" hidden="1">{#N/A,#N/A,TRUE,"Cover";#N/A,#N/A,TRUE,"Conts";#N/A,#N/A,TRUE,"VOS";#N/A,#N/A,TRUE,"Warrington";#N/A,#N/A,TRUE,"Widnes"}</definedName>
    <definedName name="aerte" localSheetId="17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11" hidden="1">{#N/A,#N/A,TRUE,"Cover";#N/A,#N/A,TRUE,"Conts";#N/A,#N/A,TRUE,"VOS";#N/A,#N/A,TRUE,"Warrington";#N/A,#N/A,TRUE,"Widnes"}</definedName>
    <definedName name="aertes" localSheetId="1" hidden="1">{#N/A,#N/A,TRUE,"Cover";#N/A,#N/A,TRUE,"Conts";#N/A,#N/A,TRUE,"VOS";#N/A,#N/A,TRUE,"Warrington";#N/A,#N/A,TRUE,"Widnes"}</definedName>
    <definedName name="aertes" localSheetId="4" hidden="1">{#N/A,#N/A,TRUE,"Cover";#N/A,#N/A,TRUE,"Conts";#N/A,#N/A,TRUE,"VOS";#N/A,#N/A,TRUE,"Warrington";#N/A,#N/A,TRUE,"Widnes"}</definedName>
    <definedName name="aertes" localSheetId="9" hidden="1">{#N/A,#N/A,TRUE,"Cover";#N/A,#N/A,TRUE,"Conts";#N/A,#N/A,TRUE,"VOS";#N/A,#N/A,TRUE,"Warrington";#N/A,#N/A,TRUE,"Widnes"}</definedName>
    <definedName name="aertes" localSheetId="10" hidden="1">{#N/A,#N/A,TRUE,"Cover";#N/A,#N/A,TRUE,"Conts";#N/A,#N/A,TRUE,"VOS";#N/A,#N/A,TRUE,"Warrington";#N/A,#N/A,TRUE,"Widnes"}</definedName>
    <definedName name="aertes" localSheetId="17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11" hidden="1">{#N/A,#N/A,TRUE,"Cover";#N/A,#N/A,TRUE,"Conts";#N/A,#N/A,TRUE,"VOS";#N/A,#N/A,TRUE,"Warrington";#N/A,#N/A,TRUE,"Widnes"}</definedName>
    <definedName name="aetertryh" localSheetId="1" hidden="1">{#N/A,#N/A,TRUE,"Cover";#N/A,#N/A,TRUE,"Conts";#N/A,#N/A,TRUE,"VOS";#N/A,#N/A,TRUE,"Warrington";#N/A,#N/A,TRUE,"Widnes"}</definedName>
    <definedName name="aetertryh" localSheetId="4" hidden="1">{#N/A,#N/A,TRUE,"Cover";#N/A,#N/A,TRUE,"Conts";#N/A,#N/A,TRUE,"VOS";#N/A,#N/A,TRUE,"Warrington";#N/A,#N/A,TRUE,"Widnes"}</definedName>
    <definedName name="aetertryh" localSheetId="9" hidden="1">{#N/A,#N/A,TRUE,"Cover";#N/A,#N/A,TRUE,"Conts";#N/A,#N/A,TRUE,"VOS";#N/A,#N/A,TRUE,"Warrington";#N/A,#N/A,TRUE,"Widnes"}</definedName>
    <definedName name="aetertryh" localSheetId="10" hidden="1">{#N/A,#N/A,TRUE,"Cover";#N/A,#N/A,TRUE,"Conts";#N/A,#N/A,TRUE,"VOS";#N/A,#N/A,TRUE,"Warrington";#N/A,#N/A,TRUE,"Widnes"}</definedName>
    <definedName name="aetertryh" localSheetId="17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f" localSheetId="11" hidden="1">{#N/A,#N/A,TRUE,"Cover";#N/A,#N/A,TRUE,"Conts";#N/A,#N/A,TRUE,"VOS";#N/A,#N/A,TRUE,"Warrington";#N/A,#N/A,TRUE,"Widnes"}</definedName>
    <definedName name="aff" localSheetId="1" hidden="1">{#N/A,#N/A,TRUE,"Cover";#N/A,#N/A,TRUE,"Conts";#N/A,#N/A,TRUE,"VOS";#N/A,#N/A,TRUE,"Warrington";#N/A,#N/A,TRUE,"Widnes"}</definedName>
    <definedName name="aff" localSheetId="4" hidden="1">{#N/A,#N/A,TRUE,"Cover";#N/A,#N/A,TRUE,"Conts";#N/A,#N/A,TRUE,"VOS";#N/A,#N/A,TRUE,"Warrington";#N/A,#N/A,TRUE,"Widnes"}</definedName>
    <definedName name="aff" localSheetId="9" hidden="1">{#N/A,#N/A,TRUE,"Cover";#N/A,#N/A,TRUE,"Conts";#N/A,#N/A,TRUE,"VOS";#N/A,#N/A,TRUE,"Warrington";#N/A,#N/A,TRUE,"Widnes"}</definedName>
    <definedName name="aff" localSheetId="10" hidden="1">{#N/A,#N/A,TRUE,"Cover";#N/A,#N/A,TRUE,"Conts";#N/A,#N/A,TRUE,"VOS";#N/A,#N/A,TRUE,"Warrington";#N/A,#N/A,TRUE,"Widnes"}</definedName>
    <definedName name="aff" localSheetId="17" hidden="1">{#N/A,#N/A,TRUE,"Cover";#N/A,#N/A,TRUE,"Conts";#N/A,#N/A,TRUE,"VOS";#N/A,#N/A,TRUE,"Warrington";#N/A,#N/A,TRUE,"Widnes"}</definedName>
    <definedName name="aff" hidden="1">{#N/A,#N/A,TRUE,"Cover";#N/A,#N/A,TRUE,"Conts";#N/A,#N/A,TRUE,"VOS";#N/A,#N/A,TRUE,"Warrington";#N/A,#N/A,TRUE,"Widnes"}</definedName>
    <definedName name="afsdfsgdg" localSheetId="11" hidden="1">'[3]Rate Analysis'!#REF!</definedName>
    <definedName name="afsdfsgdg" localSheetId="1" hidden="1">'[3]Rate Analysis'!#REF!</definedName>
    <definedName name="afsdfsgdg" hidden="1">'[3]Rate Analysis'!#REF!</definedName>
    <definedName name="AK_197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localSheetId="11" hidden="1">#REF!</definedName>
    <definedName name="alsuwedi1" hidden="1">#REF!</definedName>
    <definedName name="ANNUAL_EXPENDIT" localSheetId="11">#REF!</definedName>
    <definedName name="ANNUAL_EXPENDIT">#REF!</definedName>
    <definedName name="anscount" hidden="1">1</definedName>
    <definedName name="anuj10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localSheetId="11" hidden="1">#REF!</definedName>
    <definedName name="anything" localSheetId="1" hidden="1">#REF!</definedName>
    <definedName name="anything" localSheetId="9" hidden="1">#REF!</definedName>
    <definedName name="anything" localSheetId="10" hidden="1">#REF!</definedName>
    <definedName name="anything" localSheetId="17" hidden="1">#REF!</definedName>
    <definedName name="anything" hidden="1">#REF!</definedName>
    <definedName name="appraisal" localSheetId="11" hidden="1">{#N/A,#N/A,TRUE,"Cover";#N/A,#N/A,TRUE,"Conts";#N/A,#N/A,TRUE,"VOS";#N/A,#N/A,TRUE,"Warrington";#N/A,#N/A,TRUE,"Widnes"}</definedName>
    <definedName name="appraisal" localSheetId="1" hidden="1">{#N/A,#N/A,TRUE,"Cover";#N/A,#N/A,TRUE,"Conts";#N/A,#N/A,TRUE,"VOS";#N/A,#N/A,TRUE,"Warrington";#N/A,#N/A,TRUE,"Widnes"}</definedName>
    <definedName name="appraisal" localSheetId="4" hidden="1">{#N/A,#N/A,TRUE,"Cover";#N/A,#N/A,TRUE,"Conts";#N/A,#N/A,TRUE,"VOS";#N/A,#N/A,TRUE,"Warrington";#N/A,#N/A,TRUE,"Widnes"}</definedName>
    <definedName name="appraisal" localSheetId="9" hidden="1">{#N/A,#N/A,TRUE,"Cover";#N/A,#N/A,TRUE,"Conts";#N/A,#N/A,TRUE,"VOS";#N/A,#N/A,TRUE,"Warrington";#N/A,#N/A,TRUE,"Widnes"}</definedName>
    <definedName name="appraisal" localSheetId="10" hidden="1">{#N/A,#N/A,TRUE,"Cover";#N/A,#N/A,TRUE,"Conts";#N/A,#N/A,TRUE,"VOS";#N/A,#N/A,TRUE,"Warrington";#N/A,#N/A,TRUE,"Widnes"}</definedName>
    <definedName name="appraisal" localSheetId="17" hidden="1">{#N/A,#N/A,TRUE,"Cover";#N/A,#N/A,TRUE,"Conts";#N/A,#N/A,TRUE,"VOS";#N/A,#N/A,TRUE,"Warrington";#N/A,#N/A,TRUE,"Widnes"}</definedName>
    <definedName name="appraisal" localSheetId="16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11" hidden="1">{"'장비'!$A$3:$M$12"}</definedName>
    <definedName name="AQE" localSheetId="1" hidden="1">{"'장비'!$A$3:$M$12"}</definedName>
    <definedName name="AQE" localSheetId="4" hidden="1">{"'장비'!$A$3:$M$12"}</definedName>
    <definedName name="AQE" localSheetId="9" hidden="1">{"'장비'!$A$3:$M$12"}</definedName>
    <definedName name="AQE" localSheetId="10" hidden="1">{"'장비'!$A$3:$M$12"}</definedName>
    <definedName name="AQE" localSheetId="17" hidden="1">{"'장비'!$A$3:$M$12"}</definedName>
    <definedName name="AQE" hidden="1">{"'장비'!$A$3:$M$12"}</definedName>
    <definedName name="aquatic" localSheetId="11" hidden="1">{"'Break down'!$A$4"}</definedName>
    <definedName name="aquatic" localSheetId="4" hidden="1">{"'Break down'!$A$4"}</definedName>
    <definedName name="aquatic" localSheetId="9" hidden="1">{"'Break down'!$A$4"}</definedName>
    <definedName name="aquatic" localSheetId="16" hidden="1">{"'Break down'!$A$4"}</definedName>
    <definedName name="aquatic" hidden="1">{"'Break down'!$A$4"}</definedName>
    <definedName name="aquatic1" localSheetId="11" hidden="1">{"'Break down'!$A$4"}</definedName>
    <definedName name="aquatic1" localSheetId="4" hidden="1">{"'Break down'!$A$4"}</definedName>
    <definedName name="aquatic1" localSheetId="9" hidden="1">{"'Break down'!$A$4"}</definedName>
    <definedName name="aquatic1" localSheetId="16" hidden="1">{"'Break down'!$A$4"}</definedName>
    <definedName name="aquatic1" hidden="1">{"'Break down'!$A$4"}</definedName>
    <definedName name="area1" localSheetId="11" hidden="1">{#N/A,#N/A,TRUE,"Basic";#N/A,#N/A,TRUE,"EXT-TABLE";#N/A,#N/A,TRUE,"STEEL";#N/A,#N/A,TRUE,"INT-Table";#N/A,#N/A,TRUE,"STEEL";#N/A,#N/A,TRUE,"Door"}</definedName>
    <definedName name="area1" localSheetId="1" hidden="1">{#N/A,#N/A,TRUE,"Basic";#N/A,#N/A,TRUE,"EXT-TABLE";#N/A,#N/A,TRUE,"STEEL";#N/A,#N/A,TRUE,"INT-Table";#N/A,#N/A,TRUE,"STEEL";#N/A,#N/A,TRUE,"Door"}</definedName>
    <definedName name="area1" localSheetId="4" hidden="1">{#N/A,#N/A,TRUE,"Basic";#N/A,#N/A,TRUE,"EXT-TABLE";#N/A,#N/A,TRUE,"STEEL";#N/A,#N/A,TRUE,"INT-Table";#N/A,#N/A,TRUE,"STEEL";#N/A,#N/A,TRUE,"Door"}</definedName>
    <definedName name="area1" localSheetId="9" hidden="1">{#N/A,#N/A,TRUE,"Basic";#N/A,#N/A,TRUE,"EXT-TABLE";#N/A,#N/A,TRUE,"STEEL";#N/A,#N/A,TRUE,"INT-Table";#N/A,#N/A,TRUE,"STEEL";#N/A,#N/A,TRUE,"Door"}</definedName>
    <definedName name="area1" localSheetId="10" hidden="1">{#N/A,#N/A,TRUE,"Basic";#N/A,#N/A,TRUE,"EXT-TABLE";#N/A,#N/A,TRUE,"STEEL";#N/A,#N/A,TRUE,"INT-Table";#N/A,#N/A,TRUE,"STEEL";#N/A,#N/A,TRUE,"Door"}</definedName>
    <definedName name="area1" localSheetId="17" hidden="1">{#N/A,#N/A,TRUE,"Basic";#N/A,#N/A,TRUE,"EXT-TABLE";#N/A,#N/A,TRUE,"STEEL";#N/A,#N/A,TRUE,"INT-Table";#N/A,#N/A,TRUE,"STEEL";#N/A,#N/A,TRUE,"Door"}</definedName>
    <definedName name="area1" hidden="1">{#N/A,#N/A,TRUE,"Basic";#N/A,#N/A,TRUE,"EXT-TABLE";#N/A,#N/A,TRUE,"STEEL";#N/A,#N/A,TRUE,"INT-Table";#N/A,#N/A,TRUE,"STEEL";#N/A,#N/A,TRUE,"Door"}</definedName>
    <definedName name="AS2DocOpenMode" hidden="1">"AS2DocumentEdit"</definedName>
    <definedName name="AS2HasNoAutoHeaderFooter" hidden="1">" "</definedName>
    <definedName name="asa" localSheetId="11" hidden="1">[4]FitOutConfCentre!#REF!</definedName>
    <definedName name="asa" localSheetId="16" hidden="1">[4]FitOutConfCentre!#REF!</definedName>
    <definedName name="asa" hidden="1">[4]FitOutConfCentre!#REF!</definedName>
    <definedName name="asas" localSheetId="11" hidden="1">{#N/A,#N/A,TRUE,"Basic";#N/A,#N/A,TRUE,"EXT-TABLE";#N/A,#N/A,TRUE,"STEEL";#N/A,#N/A,TRUE,"INT-Table";#N/A,#N/A,TRUE,"STEEL";#N/A,#N/A,TRUE,"Door"}</definedName>
    <definedName name="asas" localSheetId="1" hidden="1">{#N/A,#N/A,TRUE,"Basic";#N/A,#N/A,TRUE,"EXT-TABLE";#N/A,#N/A,TRUE,"STEEL";#N/A,#N/A,TRUE,"INT-Table";#N/A,#N/A,TRUE,"STEEL";#N/A,#N/A,TRUE,"Door"}</definedName>
    <definedName name="asas" localSheetId="4" hidden="1">{#N/A,#N/A,TRUE,"Basic";#N/A,#N/A,TRUE,"EXT-TABLE";#N/A,#N/A,TRUE,"STEEL";#N/A,#N/A,TRUE,"INT-Table";#N/A,#N/A,TRUE,"STEEL";#N/A,#N/A,TRUE,"Door"}</definedName>
    <definedName name="asas" localSheetId="9" hidden="1">{#N/A,#N/A,TRUE,"Basic";#N/A,#N/A,TRUE,"EXT-TABLE";#N/A,#N/A,TRUE,"STEEL";#N/A,#N/A,TRUE,"INT-Table";#N/A,#N/A,TRUE,"STEEL";#N/A,#N/A,TRUE,"Door"}</definedName>
    <definedName name="asas" localSheetId="10" hidden="1">{#N/A,#N/A,TRUE,"Basic";#N/A,#N/A,TRUE,"EXT-TABLE";#N/A,#N/A,TRUE,"STEEL";#N/A,#N/A,TRUE,"INT-Table";#N/A,#N/A,TRUE,"STEEL";#N/A,#N/A,TRUE,"Door"}</definedName>
    <definedName name="asas" localSheetId="17" hidden="1">{#N/A,#N/A,TRUE,"Basic";#N/A,#N/A,TRUE,"EXT-TABLE";#N/A,#N/A,TRUE,"STEEL";#N/A,#N/A,TRUE,"INT-Table";#N/A,#N/A,TRUE,"STEEL";#N/A,#N/A,TRUE,"Door"}</definedName>
    <definedName name="asas" hidden="1">{#N/A,#N/A,TRUE,"Basic";#N/A,#N/A,TRUE,"EXT-TABLE";#N/A,#N/A,TRUE,"STEEL";#N/A,#N/A,TRUE,"INT-Table";#N/A,#N/A,TRUE,"STEEL";#N/A,#N/A,TRUE,"Door"}</definedName>
    <definedName name="asd" localSheetId="11" hidden="1">{#N/A,#N/A,TRUE,"Cover";#N/A,#N/A,TRUE,"Conts";#N/A,#N/A,TRUE,"VOS";#N/A,#N/A,TRUE,"Warrington";#N/A,#N/A,TRUE,"Widnes"}</definedName>
    <definedName name="asd" localSheetId="1" hidden="1">{#N/A,#N/A,TRUE,"Cover";#N/A,#N/A,TRUE,"Conts";#N/A,#N/A,TRUE,"VOS";#N/A,#N/A,TRUE,"Warrington";#N/A,#N/A,TRUE,"Widnes"}</definedName>
    <definedName name="asd" localSheetId="4" hidden="1">{#N/A,#N/A,TRUE,"Cover";#N/A,#N/A,TRUE,"Conts";#N/A,#N/A,TRUE,"VOS";#N/A,#N/A,TRUE,"Warrington";#N/A,#N/A,TRUE,"Widnes"}</definedName>
    <definedName name="asd" localSheetId="9" hidden="1">{#N/A,#N/A,TRUE,"Cover";#N/A,#N/A,TRUE,"Conts";#N/A,#N/A,TRUE,"VOS";#N/A,#N/A,TRUE,"Warrington";#N/A,#N/A,TRUE,"Widnes"}</definedName>
    <definedName name="asd" localSheetId="10" hidden="1">{#N/A,#N/A,TRUE,"Cover";#N/A,#N/A,TRUE,"Conts";#N/A,#N/A,TRUE,"VOS";#N/A,#N/A,TRUE,"Warrington";#N/A,#N/A,TRUE,"Widnes"}</definedName>
    <definedName name="asd" localSheetId="17" hidden="1">{#N/A,#N/A,TRUE,"Cover";#N/A,#N/A,TRUE,"Conts";#N/A,#N/A,TRUE,"VOS";#N/A,#N/A,TRUE,"Warrington";#N/A,#N/A,TRUE,"Widnes"}</definedName>
    <definedName name="asd" hidden="1">{#N/A,#N/A,TRUE,"Cover";#N/A,#N/A,TRUE,"Conts";#N/A,#N/A,TRUE,"VOS";#N/A,#N/A,TRUE,"Warrington";#N/A,#N/A,TRUE,"Widnes"}</definedName>
    <definedName name="asgseg" localSheetId="11" hidden="1">{#N/A,#N/A,TRUE,"Cover";#N/A,#N/A,TRUE,"Conts";#N/A,#N/A,TRUE,"VOS";#N/A,#N/A,TRUE,"Warrington";#N/A,#N/A,TRUE,"Widnes"}</definedName>
    <definedName name="asgseg" localSheetId="1" hidden="1">{#N/A,#N/A,TRUE,"Cover";#N/A,#N/A,TRUE,"Conts";#N/A,#N/A,TRUE,"VOS";#N/A,#N/A,TRUE,"Warrington";#N/A,#N/A,TRUE,"Widnes"}</definedName>
    <definedName name="asgseg" localSheetId="4" hidden="1">{#N/A,#N/A,TRUE,"Cover";#N/A,#N/A,TRUE,"Conts";#N/A,#N/A,TRUE,"VOS";#N/A,#N/A,TRUE,"Warrington";#N/A,#N/A,TRUE,"Widnes"}</definedName>
    <definedName name="asgseg" localSheetId="9" hidden="1">{#N/A,#N/A,TRUE,"Cover";#N/A,#N/A,TRUE,"Conts";#N/A,#N/A,TRUE,"VOS";#N/A,#N/A,TRUE,"Warrington";#N/A,#N/A,TRUE,"Widnes"}</definedName>
    <definedName name="asgseg" localSheetId="10" hidden="1">{#N/A,#N/A,TRUE,"Cover";#N/A,#N/A,TRUE,"Conts";#N/A,#N/A,TRUE,"VOS";#N/A,#N/A,TRUE,"Warrington";#N/A,#N/A,TRUE,"Widnes"}</definedName>
    <definedName name="asgseg" localSheetId="17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rasnrjutu" localSheetId="11" hidden="1">{#N/A,#N/A,TRUE,"Cover";#N/A,#N/A,TRUE,"Conts";#N/A,#N/A,TRUE,"VOS";#N/A,#N/A,TRUE,"Warrington";#N/A,#N/A,TRUE,"Widnes"}</definedName>
    <definedName name="asrasnrjutu" localSheetId="1" hidden="1">{#N/A,#N/A,TRUE,"Cover";#N/A,#N/A,TRUE,"Conts";#N/A,#N/A,TRUE,"VOS";#N/A,#N/A,TRUE,"Warrington";#N/A,#N/A,TRUE,"Widnes"}</definedName>
    <definedName name="asrasnrjutu" localSheetId="4" hidden="1">{#N/A,#N/A,TRUE,"Cover";#N/A,#N/A,TRUE,"Conts";#N/A,#N/A,TRUE,"VOS";#N/A,#N/A,TRUE,"Warrington";#N/A,#N/A,TRUE,"Widnes"}</definedName>
    <definedName name="asrasnrjutu" localSheetId="9" hidden="1">{#N/A,#N/A,TRUE,"Cover";#N/A,#N/A,TRUE,"Conts";#N/A,#N/A,TRUE,"VOS";#N/A,#N/A,TRUE,"Warrington";#N/A,#N/A,TRUE,"Widnes"}</definedName>
    <definedName name="asrasnrjutu" localSheetId="10" hidden="1">{#N/A,#N/A,TRUE,"Cover";#N/A,#N/A,TRUE,"Conts";#N/A,#N/A,TRUE,"VOS";#N/A,#N/A,TRUE,"Warrington";#N/A,#N/A,TRUE,"Widnes"}</definedName>
    <definedName name="asrasnrjutu" localSheetId="17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embly___Fab." localSheetId="11">#REF!</definedName>
    <definedName name="Assembly___Fab.">#REF!</definedName>
    <definedName name="awt" localSheetId="11" hidden="1">{#N/A,#N/A,TRUE,"Cover";#N/A,#N/A,TRUE,"Conts";#N/A,#N/A,TRUE,"VOS";#N/A,#N/A,TRUE,"Warrington";#N/A,#N/A,TRUE,"Widnes"}</definedName>
    <definedName name="awt" localSheetId="1" hidden="1">{#N/A,#N/A,TRUE,"Cover";#N/A,#N/A,TRUE,"Conts";#N/A,#N/A,TRUE,"VOS";#N/A,#N/A,TRUE,"Warrington";#N/A,#N/A,TRUE,"Widnes"}</definedName>
    <definedName name="awt" localSheetId="4" hidden="1">{#N/A,#N/A,TRUE,"Cover";#N/A,#N/A,TRUE,"Conts";#N/A,#N/A,TRUE,"VOS";#N/A,#N/A,TRUE,"Warrington";#N/A,#N/A,TRUE,"Widnes"}</definedName>
    <definedName name="awt" localSheetId="9" hidden="1">{#N/A,#N/A,TRUE,"Cover";#N/A,#N/A,TRUE,"Conts";#N/A,#N/A,TRUE,"VOS";#N/A,#N/A,TRUE,"Warrington";#N/A,#N/A,TRUE,"Widnes"}</definedName>
    <definedName name="awt" localSheetId="10" hidden="1">{#N/A,#N/A,TRUE,"Cover";#N/A,#N/A,TRUE,"Conts";#N/A,#N/A,TRUE,"VOS";#N/A,#N/A,TRUE,"Warrington";#N/A,#N/A,TRUE,"Widnes"}</definedName>
    <definedName name="awt" localSheetId="17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11" hidden="1">{#N/A,#N/A,TRUE,"Cover";#N/A,#N/A,TRUE,"Conts";#N/A,#N/A,TRUE,"VOS";#N/A,#N/A,TRUE,"Warrington";#N/A,#N/A,TRUE,"Widnes"}</definedName>
    <definedName name="awyawghh" localSheetId="1" hidden="1">{#N/A,#N/A,TRUE,"Cover";#N/A,#N/A,TRUE,"Conts";#N/A,#N/A,TRUE,"VOS";#N/A,#N/A,TRUE,"Warrington";#N/A,#N/A,TRUE,"Widnes"}</definedName>
    <definedName name="awyawghh" localSheetId="4" hidden="1">{#N/A,#N/A,TRUE,"Cover";#N/A,#N/A,TRUE,"Conts";#N/A,#N/A,TRUE,"VOS";#N/A,#N/A,TRUE,"Warrington";#N/A,#N/A,TRUE,"Widnes"}</definedName>
    <definedName name="awyawghh" localSheetId="9" hidden="1">{#N/A,#N/A,TRUE,"Cover";#N/A,#N/A,TRUE,"Conts";#N/A,#N/A,TRUE,"VOS";#N/A,#N/A,TRUE,"Warrington";#N/A,#N/A,TRUE,"Widnes"}</definedName>
    <definedName name="awyawghh" localSheetId="10" hidden="1">{#N/A,#N/A,TRUE,"Cover";#N/A,#N/A,TRUE,"Conts";#N/A,#N/A,TRUE,"VOS";#N/A,#N/A,TRUE,"Warrington";#N/A,#N/A,TRUE,"Widnes"}</definedName>
    <definedName name="awyawghh" localSheetId="17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11" hidden="1">{#N/A,#N/A,TRUE,"Cover";#N/A,#N/A,TRUE,"Conts";#N/A,#N/A,TRUE,"VOS";#N/A,#N/A,TRUE,"Warrington";#N/A,#N/A,TRUE,"Widnes"}</definedName>
    <definedName name="b" localSheetId="1" hidden="1">{#N/A,#N/A,TRUE,"Cover";#N/A,#N/A,TRUE,"Conts";#N/A,#N/A,TRUE,"VOS";#N/A,#N/A,TRUE,"Warrington";#N/A,#N/A,TRUE,"Widnes"}</definedName>
    <definedName name="b" localSheetId="4" hidden="1">{#N/A,#N/A,TRUE,"Cover";#N/A,#N/A,TRUE,"Conts";#N/A,#N/A,TRUE,"VOS";#N/A,#N/A,TRUE,"Warrington";#N/A,#N/A,TRUE,"Widnes"}</definedName>
    <definedName name="b" localSheetId="9" hidden="1">{#N/A,#N/A,TRUE,"Cover";#N/A,#N/A,TRUE,"Conts";#N/A,#N/A,TRUE,"VOS";#N/A,#N/A,TRUE,"Warrington";#N/A,#N/A,TRUE,"Widnes"}</definedName>
    <definedName name="b" localSheetId="10" hidden="1">{#N/A,#N/A,TRUE,"Cover";#N/A,#N/A,TRUE,"Conts";#N/A,#N/A,TRUE,"VOS";#N/A,#N/A,TRUE,"Warrington";#N/A,#N/A,TRUE,"Widnes"}</definedName>
    <definedName name="b" localSheetId="17" hidden="1">{#N/A,#N/A,TRUE,"Cover";#N/A,#N/A,TRUE,"Conts";#N/A,#N/A,TRUE,"VOS";#N/A,#N/A,TRUE,"Warrington";#N/A,#N/A,TRUE,"Widnes"}</definedName>
    <definedName name="b" hidden="1">{#N/A,#N/A,TRUE,"Cover";#N/A,#N/A,TRUE,"Conts";#N/A,#N/A,TRUE,"VOS";#N/A,#N/A,TRUE,"Warrington";#N/A,#N/A,TRUE,"Widnes"}</definedName>
    <definedName name="back1" localSheetId="11" hidden="1">{#N/A,#N/A,TRUE,"Cover";#N/A,#N/A,TRUE,"Conts";#N/A,#N/A,TRUE,"VOS";#N/A,#N/A,TRUE,"Warrington";#N/A,#N/A,TRUE,"Widnes"}</definedName>
    <definedName name="back1" localSheetId="4" hidden="1">{#N/A,#N/A,TRUE,"Cover";#N/A,#N/A,TRUE,"Conts";#N/A,#N/A,TRUE,"VOS";#N/A,#N/A,TRUE,"Warrington";#N/A,#N/A,TRUE,"Widnes"}</definedName>
    <definedName name="back1" localSheetId="9" hidden="1">{#N/A,#N/A,TRUE,"Cover";#N/A,#N/A,TRUE,"Conts";#N/A,#N/A,TRUE,"VOS";#N/A,#N/A,TRUE,"Warrington";#N/A,#N/A,TRUE,"Widnes"}</definedName>
    <definedName name="back1" localSheetId="16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NK" localSheetId="11">!#REF!</definedName>
    <definedName name="BANK">!#REF!</definedName>
    <definedName name="BB" localSheetId="11" hidden="1">[10]analysis!#REF!</definedName>
    <definedName name="BB" localSheetId="16" hidden="1">[11]analysis!#REF!</definedName>
    <definedName name="BB" hidden="1">[10]analysis!#REF!</definedName>
    <definedName name="bbbbbbbbbb" localSheetId="11" hidden="1">#REF!</definedName>
    <definedName name="bbbbbbbbbb" localSheetId="1" hidden="1">#REF!</definedName>
    <definedName name="bbbbbbbbbb" localSheetId="9" hidden="1">#REF!</definedName>
    <definedName name="bbbbbbbbbb" localSheetId="10" hidden="1">#REF!</definedName>
    <definedName name="bbbbbbbbbb" localSheetId="17" hidden="1">#REF!</definedName>
    <definedName name="bbbbbbbbbb" hidden="1">#REF!</definedName>
    <definedName name="BC" localSheetId="11" hidden="1">[10]analysis!#REF!</definedName>
    <definedName name="BC" localSheetId="9" hidden="1">[10]analysis!#REF!</definedName>
    <definedName name="BC" localSheetId="16" hidden="1">[11]analysis!#REF!</definedName>
    <definedName name="BC" hidden="1">[10]analysis!#REF!</definedName>
    <definedName name="BCIS" localSheetId="11" hidden="1">{#N/A,#N/A,TRUE,"Cover";#N/A,#N/A,TRUE,"Conts";#N/A,#N/A,TRUE,"VOS";#N/A,#N/A,TRUE,"Warrington";#N/A,#N/A,TRUE,"Widnes"}</definedName>
    <definedName name="BCIS" localSheetId="1" hidden="1">{#N/A,#N/A,TRUE,"Cover";#N/A,#N/A,TRUE,"Conts";#N/A,#N/A,TRUE,"VOS";#N/A,#N/A,TRUE,"Warrington";#N/A,#N/A,TRUE,"Widnes"}</definedName>
    <definedName name="BCIS" localSheetId="4" hidden="1">{#N/A,#N/A,TRUE,"Cover";#N/A,#N/A,TRUE,"Conts";#N/A,#N/A,TRUE,"VOS";#N/A,#N/A,TRUE,"Warrington";#N/A,#N/A,TRUE,"Widnes"}</definedName>
    <definedName name="BCIS" localSheetId="9" hidden="1">{#N/A,#N/A,TRUE,"Cover";#N/A,#N/A,TRUE,"Conts";#N/A,#N/A,TRUE,"VOS";#N/A,#N/A,TRUE,"Warrington";#N/A,#N/A,TRUE,"Widnes"}</definedName>
    <definedName name="BCIS" localSheetId="10" hidden="1">{#N/A,#N/A,TRUE,"Cover";#N/A,#N/A,TRUE,"Conts";#N/A,#N/A,TRUE,"VOS";#N/A,#N/A,TRUE,"Warrington";#N/A,#N/A,TRUE,"Widnes"}</definedName>
    <definedName name="BCIS" localSheetId="17" hidden="1">{#N/A,#N/A,TRUE,"Cover";#N/A,#N/A,TRUE,"Conts";#N/A,#N/A,TRUE,"VOS";#N/A,#N/A,TRUE,"Warrington";#N/A,#N/A,TRUE,"Widnes"}</definedName>
    <definedName name="BCIS" hidden="1">{#N/A,#N/A,TRUE,"Cover";#N/A,#N/A,TRUE,"Conts";#N/A,#N/A,TRUE,"VOS";#N/A,#N/A,TRUE,"Warrington";#N/A,#N/A,TRUE,"Widnes"}</definedName>
    <definedName name="BD" localSheetId="11" hidden="1">[10]analysis!#REF!</definedName>
    <definedName name="BD" localSheetId="1" hidden="1">[12]analysis!#REF!</definedName>
    <definedName name="BD" localSheetId="10" hidden="1">[12]analysis!#REF!</definedName>
    <definedName name="BD" localSheetId="17" hidden="1">[12]analysis!#REF!</definedName>
    <definedName name="BD" localSheetId="16" hidden="1">[11]analysis!#REF!</definedName>
    <definedName name="BD" hidden="1">[10]analysis!#REF!</definedName>
    <definedName name="BE" localSheetId="11" hidden="1">[10]analysis!#REF!</definedName>
    <definedName name="BE" localSheetId="1" hidden="1">[12]analysis!#REF!</definedName>
    <definedName name="BE" localSheetId="10" hidden="1">[12]analysis!#REF!</definedName>
    <definedName name="BE" localSheetId="17" hidden="1">[12]analysis!#REF!</definedName>
    <definedName name="BE" localSheetId="16" hidden="1">[11]analysis!#REF!</definedName>
    <definedName name="BE" hidden="1">[10]analysis!#REF!</definedName>
    <definedName name="Beginning_Balance" localSheetId="11">-FV('7A &amp; 15A'!Interest_Rate/12,'7A &amp; 15A'!Payment_Number-1,-'7A &amp; 15A'!Monthly_Payment,'7A &amp; 15A'!Loan_Amount)</definedName>
    <definedName name="Beginning_Balance">-FV(Interest_Rate/12,Payment_Number-1,-Monthly_Payment,Loan_Amount)</definedName>
    <definedName name="BELL" localSheetId="11" hidden="1">{#N/A,#N/A,TRUE,"Basic";#N/A,#N/A,TRUE,"EXT-TABLE";#N/A,#N/A,TRUE,"STEEL";#N/A,#N/A,TRUE,"INT-Table";#N/A,#N/A,TRUE,"STEEL";#N/A,#N/A,TRUE,"Door"}</definedName>
    <definedName name="BELL" localSheetId="1" hidden="1">{#N/A,#N/A,TRUE,"Basic";#N/A,#N/A,TRUE,"EXT-TABLE";#N/A,#N/A,TRUE,"STEEL";#N/A,#N/A,TRUE,"INT-Table";#N/A,#N/A,TRUE,"STEEL";#N/A,#N/A,TRUE,"Door"}</definedName>
    <definedName name="BELL" localSheetId="4" hidden="1">{#N/A,#N/A,TRUE,"Basic";#N/A,#N/A,TRUE,"EXT-TABLE";#N/A,#N/A,TRUE,"STEEL";#N/A,#N/A,TRUE,"INT-Table";#N/A,#N/A,TRUE,"STEEL";#N/A,#N/A,TRUE,"Door"}</definedName>
    <definedName name="BELL" localSheetId="9" hidden="1">{#N/A,#N/A,TRUE,"Basic";#N/A,#N/A,TRUE,"EXT-TABLE";#N/A,#N/A,TRUE,"STEEL";#N/A,#N/A,TRUE,"INT-Table";#N/A,#N/A,TRUE,"STEEL";#N/A,#N/A,TRUE,"Door"}</definedName>
    <definedName name="BELL" localSheetId="10" hidden="1">{#N/A,#N/A,TRUE,"Basic";#N/A,#N/A,TRUE,"EXT-TABLE";#N/A,#N/A,TRUE,"STEEL";#N/A,#N/A,TRUE,"INT-Table";#N/A,#N/A,TRUE,"STEEL";#N/A,#N/A,TRUE,"Door"}</definedName>
    <definedName name="BELL" localSheetId="17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F" localSheetId="11" hidden="1">[10]analysis!#REF!</definedName>
    <definedName name="BF" localSheetId="16" hidden="1">[11]analysis!#REF!</definedName>
    <definedName name="BF" hidden="1">[10]analysis!#REF!</definedName>
    <definedName name="BG" localSheetId="11" hidden="1">[10]analysis!#REF!</definedName>
    <definedName name="BG" localSheetId="1" hidden="1">[12]analysis!#REF!</definedName>
    <definedName name="BG" localSheetId="10" hidden="1">[12]analysis!#REF!</definedName>
    <definedName name="BG" localSheetId="17" hidden="1">[12]analysis!#REF!</definedName>
    <definedName name="BG" localSheetId="16" hidden="1">[11]analysis!#REF!</definedName>
    <definedName name="BG" hidden="1">[10]analysis!#REF!</definedName>
    <definedName name="BH" localSheetId="11" hidden="1">[10]analysis!#REF!</definedName>
    <definedName name="BH" localSheetId="1" hidden="1">[12]analysis!#REF!</definedName>
    <definedName name="BH" localSheetId="10" hidden="1">[12]analysis!#REF!</definedName>
    <definedName name="BH" localSheetId="17" hidden="1">[12]analysis!#REF!</definedName>
    <definedName name="BH" localSheetId="16" hidden="1">[11]analysis!#REF!</definedName>
    <definedName name="BH" hidden="1">[10]analysis!#REF!</definedName>
    <definedName name="bhushan" localSheetId="11" hidden="1">{#N/A,#N/A,FALSE,"VCR"}</definedName>
    <definedName name="bhushan" localSheetId="1" hidden="1">{#N/A,#N/A,FALSE,"VCR"}</definedName>
    <definedName name="bhushan" localSheetId="4" hidden="1">{#N/A,#N/A,FALSE,"VCR"}</definedName>
    <definedName name="bhushan" localSheetId="9" hidden="1">{#N/A,#N/A,FALSE,"VCR"}</definedName>
    <definedName name="bhushan" localSheetId="10" hidden="1">{#N/A,#N/A,FALSE,"VCR"}</definedName>
    <definedName name="bhushan" localSheetId="17" hidden="1">{#N/A,#N/A,FALSE,"VCR"}</definedName>
    <definedName name="bhushan" hidden="1">{#N/A,#N/A,FALSE,"VCR"}</definedName>
    <definedName name="biiiiiiiii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_No." localSheetId="10">'Metal Frame Variation'!$A$6:$A$39</definedName>
    <definedName name="Bill_No." localSheetId="17">'VO # 01 rev 3 part B'!$A$9:$A$38</definedName>
    <definedName name="Bitumin_Paint" localSheetId="11">#REF!</definedName>
    <definedName name="Bitumin_Paint">#REF!</definedName>
    <definedName name="BJ" localSheetId="11" hidden="1">[10]analysis!#REF!</definedName>
    <definedName name="BJ" localSheetId="1" hidden="1">[12]analysis!#REF!</definedName>
    <definedName name="BJ" localSheetId="9" hidden="1">[10]analysis!#REF!</definedName>
    <definedName name="BJ" localSheetId="10" hidden="1">[12]analysis!#REF!</definedName>
    <definedName name="BJ" localSheetId="17" hidden="1">[12]analysis!#REF!</definedName>
    <definedName name="BJ" localSheetId="16" hidden="1">[11]analysis!#REF!</definedName>
    <definedName name="BJ" hidden="1">[10]analysis!#REF!</definedName>
    <definedName name="boop" localSheetId="11" hidden="1">{"'Break down'!$A$4"}</definedName>
    <definedName name="boop" localSheetId="4" hidden="1">{"'Break down'!$A$4"}</definedName>
    <definedName name="boop" localSheetId="9" hidden="1">{"'Break down'!$A$4"}</definedName>
    <definedName name="boop" localSheetId="16" hidden="1">{"'Break down'!$A$4"}</definedName>
    <definedName name="boop" hidden="1">{"'Break down'!$A$4"}</definedName>
    <definedName name="Brass_Strips" localSheetId="11">#REF!</definedName>
    <definedName name="Brass_Strips">#REF!</definedName>
    <definedName name="BULK_EARTHWORKS" localSheetId="11">#REF!</definedName>
    <definedName name="BULK_EARTHWORKS">#REF!</definedName>
    <definedName name="C_" localSheetId="11">#REF!</definedName>
    <definedName name="C_">#REF!</definedName>
    <definedName name="caca2" hidden="1">#N/A</definedName>
    <definedName name="Calligraphy" localSheetId="11">#REF!</definedName>
    <definedName name="Calligraphy">#REF!</definedName>
    <definedName name="cashfl" localSheetId="11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localSheetId="9" hidden="1">{#N/A,#N/A,TRUE,"Cover";#N/A,#N/A,TRUE,"Conts";#N/A,#N/A,TRUE,"VOS";#N/A,#N/A,TRUE,"Warrington";#N/A,#N/A,TRUE,"Widnes"}</definedName>
    <definedName name="cashfl" localSheetId="10" hidden="1">{#N/A,#N/A,TRUE,"Cover";#N/A,#N/A,TRUE,"Conts";#N/A,#N/A,TRUE,"VOS";#N/A,#N/A,TRUE,"Warrington";#N/A,#N/A,TRUE,"Widnes"}</definedName>
    <definedName name="cashfl" localSheetId="17" hidden="1">{#N/A,#N/A,TRUE,"Cover";#N/A,#N/A,TRUE,"Conts";#N/A,#N/A,TRUE,"VOS";#N/A,#N/A,TRUE,"Warrington";#N/A,#N/A,TRUE,"Widnes"}</definedName>
    <definedName name="cashfl" localSheetId="16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11" hidden="1">{"'Break down'!$A$4"}</definedName>
    <definedName name="Cast_Alum" localSheetId="4" hidden="1">{"'Break down'!$A$4"}</definedName>
    <definedName name="Cast_Alum" localSheetId="9" hidden="1">{"'Break down'!$A$4"}</definedName>
    <definedName name="Cast_Alum" localSheetId="16" hidden="1">{"'Break down'!$A$4"}</definedName>
    <definedName name="Cast_Alum" hidden="1">{"'Break down'!$A$4"}</definedName>
    <definedName name="Category" localSheetId="10">'Metal Frame Variation'!$F$6:$F$39</definedName>
    <definedName name="CBWorkbookPriority" hidden="1">-1289300559</definedName>
    <definedName name="cc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" hidden="1">{#N/A,#N/A,FALSE,"估價單  (3)"}</definedName>
    <definedName name="cccccc" localSheetId="11" hidden="1">#REF!</definedName>
    <definedName name="cccccc" localSheetId="1" hidden="1">{#N/A,#N/A,TRUE,"Cover";#N/A,#N/A,TRUE,"Conts";#N/A,#N/A,TRUE,"VOS";#N/A,#N/A,TRUE,"Warrington";#N/A,#N/A,TRUE,"Widnes"}</definedName>
    <definedName name="cccccc" localSheetId="9" hidden="1">#REF!</definedName>
    <definedName name="cccccc" localSheetId="10" hidden="1">{#N/A,#N/A,TRUE,"Cover";#N/A,#N/A,TRUE,"Conts";#N/A,#N/A,TRUE,"VOS";#N/A,#N/A,TRUE,"Warrington";#N/A,#N/A,TRUE,"Widnes"}</definedName>
    <definedName name="cccccc" localSheetId="17" hidden="1">{#N/A,#N/A,TRUE,"Cover";#N/A,#N/A,TRUE,"Conts";#N/A,#N/A,TRUE,"VOS";#N/A,#N/A,TRUE,"Warrington";#N/A,#N/A,TRUE,"Widnes"}</definedName>
    <definedName name="cccccc" localSheetId="16" hidden="1">#REF!</definedName>
    <definedName name="cccccc" hidden="1">#REF!</definedName>
    <definedName name="CCR" localSheetId="11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localSheetId="9" hidden="1">{#N/A,#N/A,TRUE,"Cover";#N/A,#N/A,TRUE,"Conts";#N/A,#N/A,TRUE,"VOS";#N/A,#N/A,TRUE,"Warrington";#N/A,#N/A,TRUE,"Widnes"}</definedName>
    <definedName name="CCR" localSheetId="10" hidden="1">{#N/A,#N/A,TRUE,"Cover";#N/A,#N/A,TRUE,"Conts";#N/A,#N/A,TRUE,"VOS";#N/A,#N/A,TRUE,"Warrington";#N/A,#N/A,TRUE,"Widnes"}</definedName>
    <definedName name="CCR" localSheetId="17" hidden="1">{#N/A,#N/A,TRUE,"Cover";#N/A,#N/A,TRUE,"Conts";#N/A,#N/A,TRUE,"VOS";#N/A,#N/A,TRUE,"Warrington";#N/A,#N/A,TRUE,"Widnes"}</definedName>
    <definedName name="CCR" localSheetId="16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" localSheetId="11" hidden="1">[4]FitOutConfCentre!#REF!</definedName>
    <definedName name="cd" localSheetId="16" hidden="1">[4]FitOutConfCentre!#REF!</definedName>
    <definedName name="cd" hidden="1">[4]FitOutConfCentre!#REF!</definedName>
    <definedName name="cement000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11" hidden="1">{#N/A,#N/A,TRUE,"Cover";#N/A,#N/A,TRUE,"Conts";#N/A,#N/A,TRUE,"VOS";#N/A,#N/A,TRUE,"Warrington";#N/A,#N/A,TRUE,"Widnes"}</definedName>
    <definedName name="CFS" localSheetId="1" hidden="1">{#N/A,#N/A,TRUE,"Cover";#N/A,#N/A,TRUE,"Conts";#N/A,#N/A,TRUE,"VOS";#N/A,#N/A,TRUE,"Warrington";#N/A,#N/A,TRUE,"Widnes"}</definedName>
    <definedName name="CFS" localSheetId="4" hidden="1">{#N/A,#N/A,TRUE,"Cover";#N/A,#N/A,TRUE,"Conts";#N/A,#N/A,TRUE,"VOS";#N/A,#N/A,TRUE,"Warrington";#N/A,#N/A,TRUE,"Widnes"}</definedName>
    <definedName name="CFS" localSheetId="9" hidden="1">{#N/A,#N/A,TRUE,"Cover";#N/A,#N/A,TRUE,"Conts";#N/A,#N/A,TRUE,"VOS";#N/A,#N/A,TRUE,"Warrington";#N/A,#N/A,TRUE,"Widnes"}</definedName>
    <definedName name="CFS" localSheetId="10" hidden="1">{#N/A,#N/A,TRUE,"Cover";#N/A,#N/A,TRUE,"Conts";#N/A,#N/A,TRUE,"VOS";#N/A,#N/A,TRUE,"Warrington";#N/A,#N/A,TRUE,"Widnes"}</definedName>
    <definedName name="CFS" localSheetId="17" hidden="1">{#N/A,#N/A,TRUE,"Cover";#N/A,#N/A,TRUE,"Conts";#N/A,#N/A,TRUE,"VOS";#N/A,#N/A,TRUE,"Warrington";#N/A,#N/A,TRUE,"Widnes"}</definedName>
    <definedName name="CFS" localSheetId="16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l" localSheetId="11" hidden="1">{#N/A,#N/A,TRUE,"Basic";#N/A,#N/A,TRUE,"EXT-TABLE";#N/A,#N/A,TRUE,"STEEL";#N/A,#N/A,TRUE,"INT-Table";#N/A,#N/A,TRUE,"STEEL";#N/A,#N/A,TRUE,"Door"}</definedName>
    <definedName name="chl" localSheetId="1" hidden="1">{#N/A,#N/A,TRUE,"Basic";#N/A,#N/A,TRUE,"EXT-TABLE";#N/A,#N/A,TRUE,"STEEL";#N/A,#N/A,TRUE,"INT-Table";#N/A,#N/A,TRUE,"STEEL";#N/A,#N/A,TRUE,"Door"}</definedName>
    <definedName name="chl" localSheetId="4" hidden="1">{#N/A,#N/A,TRUE,"Basic";#N/A,#N/A,TRUE,"EXT-TABLE";#N/A,#N/A,TRUE,"STEEL";#N/A,#N/A,TRUE,"INT-Table";#N/A,#N/A,TRUE,"STEEL";#N/A,#N/A,TRUE,"Door"}</definedName>
    <definedName name="chl" localSheetId="9" hidden="1">{#N/A,#N/A,TRUE,"Basic";#N/A,#N/A,TRUE,"EXT-TABLE";#N/A,#N/A,TRUE,"STEEL";#N/A,#N/A,TRUE,"INT-Table";#N/A,#N/A,TRUE,"STEEL";#N/A,#N/A,TRUE,"Door"}</definedName>
    <definedName name="chl" localSheetId="10" hidden="1">{#N/A,#N/A,TRUE,"Basic";#N/A,#N/A,TRUE,"EXT-TABLE";#N/A,#N/A,TRUE,"STEEL";#N/A,#N/A,TRUE,"INT-Table";#N/A,#N/A,TRUE,"STEEL";#N/A,#N/A,TRUE,"Door"}</definedName>
    <definedName name="chl" localSheetId="17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hris" localSheetId="11" hidden="1">{#N/A,#N/A,TRUE,"Cover";#N/A,#N/A,TRUE,"Conts";#N/A,#N/A,TRUE,"VOS";#N/A,#N/A,TRUE,"Warrington";#N/A,#N/A,TRUE,"Widnes"}</definedName>
    <definedName name="chris" localSheetId="1" hidden="1">{#N/A,#N/A,TRUE,"Cover";#N/A,#N/A,TRUE,"Conts";#N/A,#N/A,TRUE,"VOS";#N/A,#N/A,TRUE,"Warrington";#N/A,#N/A,TRUE,"Widnes"}</definedName>
    <definedName name="chris" localSheetId="4" hidden="1">{#N/A,#N/A,TRUE,"Cover";#N/A,#N/A,TRUE,"Conts";#N/A,#N/A,TRUE,"VOS";#N/A,#N/A,TRUE,"Warrington";#N/A,#N/A,TRUE,"Widnes"}</definedName>
    <definedName name="chris" localSheetId="9" hidden="1">{#N/A,#N/A,TRUE,"Cover";#N/A,#N/A,TRUE,"Conts";#N/A,#N/A,TRUE,"VOS";#N/A,#N/A,TRUE,"Warrington";#N/A,#N/A,TRUE,"Widnes"}</definedName>
    <definedName name="chris" localSheetId="10" hidden="1">{#N/A,#N/A,TRUE,"Cover";#N/A,#N/A,TRUE,"Conts";#N/A,#N/A,TRUE,"VOS";#N/A,#N/A,TRUE,"Warrington";#N/A,#N/A,TRUE,"Widnes"}</definedName>
    <definedName name="chris" localSheetId="17" hidden="1">{#N/A,#N/A,TRUE,"Cover";#N/A,#N/A,TRUE,"Conts";#N/A,#N/A,TRUE,"VOS";#N/A,#N/A,TRUE,"Warrington";#N/A,#N/A,TRUE,"Widnes"}</definedName>
    <definedName name="chris" hidden="1">{#N/A,#N/A,TRUE,"Cover";#N/A,#N/A,TRUE,"Conts";#N/A,#N/A,TRUE,"VOS";#N/A,#N/A,TRUE,"Warrington";#N/A,#N/A,TRUE,"Widnes"}</definedName>
    <definedName name="civi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lient" localSheetId="11">#REF!</definedName>
    <definedName name="Client">#REF!</definedName>
    <definedName name="cmt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localSheetId="11" hidden="1">#REF!</definedName>
    <definedName name="Code" hidden="1">#REF!</definedName>
    <definedName name="commercial" localSheetId="11" hidden="1">[4]FitOutConfCentre!#REF!</definedName>
    <definedName name="commercial" localSheetId="16" hidden="1">[4]FitOutConfCentre!#REF!</definedName>
    <definedName name="commercial" hidden="1">[4]FitOutConfCentre!#REF!</definedName>
    <definedName name="COMP" localSheetId="11" hidden="1">#REF!</definedName>
    <definedName name="COMP" localSheetId="1" hidden="1">#REF!</definedName>
    <definedName name="COMP" localSheetId="9" hidden="1">#REF!</definedName>
    <definedName name="COMP" localSheetId="10" hidden="1">#REF!</definedName>
    <definedName name="COMP" localSheetId="17" hidden="1">#REF!</definedName>
    <definedName name="COMP" hidden="1">#REF!</definedName>
    <definedName name="CON" localSheetId="11" hidden="1">{#N/A,#N/A,TRUE,"Cover";#N/A,#N/A,TRUE,"Conts";#N/A,#N/A,TRUE,"VOS";#N/A,#N/A,TRUE,"Warrington";#N/A,#N/A,TRUE,"Widnes"}</definedName>
    <definedName name="CON" localSheetId="1" hidden="1">{#N/A,#N/A,TRUE,"Cover";#N/A,#N/A,TRUE,"Conts";#N/A,#N/A,TRUE,"VOS";#N/A,#N/A,TRUE,"Warrington";#N/A,#N/A,TRUE,"Widnes"}</definedName>
    <definedName name="CON" localSheetId="4" hidden="1">{#N/A,#N/A,TRUE,"Cover";#N/A,#N/A,TRUE,"Conts";#N/A,#N/A,TRUE,"VOS";#N/A,#N/A,TRUE,"Warrington";#N/A,#N/A,TRUE,"Widnes"}</definedName>
    <definedName name="CON" localSheetId="9" hidden="1">{#N/A,#N/A,TRUE,"Cover";#N/A,#N/A,TRUE,"Conts";#N/A,#N/A,TRUE,"VOS";#N/A,#N/A,TRUE,"Warrington";#N/A,#N/A,TRUE,"Widnes"}</definedName>
    <definedName name="CON" localSheetId="10" hidden="1">{#N/A,#N/A,TRUE,"Cover";#N/A,#N/A,TRUE,"Conts";#N/A,#N/A,TRUE,"VOS";#N/A,#N/A,TRUE,"Warrington";#N/A,#N/A,TRUE,"Widnes"}</definedName>
    <definedName name="CON" localSheetId="17" hidden="1">{#N/A,#N/A,TRUE,"Cover";#N/A,#N/A,TRUE,"Conts";#N/A,#N/A,TRUE,"VOS";#N/A,#N/A,TRUE,"Warrington";#N/A,#N/A,TRUE,"Widnes"}</definedName>
    <definedName name="CON" localSheetId="16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11" hidden="1">{#N/A,#N/A,TRUE,"Cover";#N/A,#N/A,TRUE,"Conts";#N/A,#N/A,TRUE,"VOS";#N/A,#N/A,TRUE,"Warrington";#N/A,#N/A,TRUE,"Widnes"}</definedName>
    <definedName name="CONCOURSE" localSheetId="1" hidden="1">{#N/A,#N/A,TRUE,"Cover";#N/A,#N/A,TRUE,"Conts";#N/A,#N/A,TRUE,"VOS";#N/A,#N/A,TRUE,"Warrington";#N/A,#N/A,TRUE,"Widnes"}</definedName>
    <definedName name="CONCOURSE" localSheetId="4" hidden="1">{#N/A,#N/A,TRUE,"Cover";#N/A,#N/A,TRUE,"Conts";#N/A,#N/A,TRUE,"VOS";#N/A,#N/A,TRUE,"Warrington";#N/A,#N/A,TRUE,"Widnes"}</definedName>
    <definedName name="CONCOURSE" localSheetId="9" hidden="1">{#N/A,#N/A,TRUE,"Cover";#N/A,#N/A,TRUE,"Conts";#N/A,#N/A,TRUE,"VOS";#N/A,#N/A,TRUE,"Warrington";#N/A,#N/A,TRUE,"Widnes"}</definedName>
    <definedName name="CONCOURSE" localSheetId="10" hidden="1">{#N/A,#N/A,TRUE,"Cover";#N/A,#N/A,TRUE,"Conts";#N/A,#N/A,TRUE,"VOS";#N/A,#N/A,TRUE,"Warrington";#N/A,#N/A,TRUE,"Widnes"}</definedName>
    <definedName name="CONCOURSE" localSheetId="17" hidden="1">{#N/A,#N/A,TRUE,"Cover";#N/A,#N/A,TRUE,"Conts";#N/A,#N/A,TRUE,"VOS";#N/A,#N/A,TRUE,"Warrington";#N/A,#N/A,TRUE,"Widnes"}</definedName>
    <definedName name="CONCOURSE" localSheetId="16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tr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_duration" localSheetId="11">#REF!</definedName>
    <definedName name="contract_duration">#REF!</definedName>
    <definedName name="Contractdetor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11" hidden="1">{#N/A,#N/A,TRUE,"Basic";#N/A,#N/A,TRUE,"EXT-TABLE";#N/A,#N/A,TRUE,"STEEL";#N/A,#N/A,TRUE,"INT-Table";#N/A,#N/A,TRUE,"STEEL";#N/A,#N/A,TRUE,"Door"}</definedName>
    <definedName name="COST2" localSheetId="1" hidden="1">{#N/A,#N/A,TRUE,"Basic";#N/A,#N/A,TRUE,"EXT-TABLE";#N/A,#N/A,TRUE,"STEEL";#N/A,#N/A,TRUE,"INT-Table";#N/A,#N/A,TRUE,"STEEL";#N/A,#N/A,TRUE,"Door"}</definedName>
    <definedName name="COST2" localSheetId="4" hidden="1">{#N/A,#N/A,TRUE,"Basic";#N/A,#N/A,TRUE,"EXT-TABLE";#N/A,#N/A,TRUE,"STEEL";#N/A,#N/A,TRUE,"INT-Table";#N/A,#N/A,TRUE,"STEEL";#N/A,#N/A,TRUE,"Door"}</definedName>
    <definedName name="COST2" localSheetId="9" hidden="1">{#N/A,#N/A,TRUE,"Basic";#N/A,#N/A,TRUE,"EXT-TABLE";#N/A,#N/A,TRUE,"STEEL";#N/A,#N/A,TRUE,"INT-Table";#N/A,#N/A,TRUE,"STEEL";#N/A,#N/A,TRUE,"Door"}</definedName>
    <definedName name="COST2" localSheetId="10" hidden="1">{#N/A,#N/A,TRUE,"Basic";#N/A,#N/A,TRUE,"EXT-TABLE";#N/A,#N/A,TRUE,"STEEL";#N/A,#N/A,TRUE,"INT-Table";#N/A,#N/A,TRUE,"STEEL";#N/A,#N/A,TRUE,"Door"}</definedName>
    <definedName name="COST2" localSheetId="17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ver" localSheetId="11" hidden="1">#REF!</definedName>
    <definedName name="cover" localSheetId="1" hidden="1">#REF!</definedName>
    <definedName name="cover" localSheetId="9" hidden="1">#REF!</definedName>
    <definedName name="cover" localSheetId="10" hidden="1">#REF!</definedName>
    <definedName name="cover" localSheetId="17" hidden="1">#REF!</definedName>
    <definedName name="cover" hidden="1">#REF!</definedName>
    <definedName name="cpf" localSheetId="11" hidden="1">{#N/A,#N/A,TRUE,"Basic";#N/A,#N/A,TRUE,"EXT-TABLE";#N/A,#N/A,TRUE,"STEEL";#N/A,#N/A,TRUE,"INT-Table";#N/A,#N/A,TRUE,"STEEL";#N/A,#N/A,TRUE,"Door"}</definedName>
    <definedName name="cpf" localSheetId="1" hidden="1">{#N/A,#N/A,TRUE,"Basic";#N/A,#N/A,TRUE,"EXT-TABLE";#N/A,#N/A,TRUE,"STEEL";#N/A,#N/A,TRUE,"INT-Table";#N/A,#N/A,TRUE,"STEEL";#N/A,#N/A,TRUE,"Door"}</definedName>
    <definedName name="cpf" localSheetId="4" hidden="1">{#N/A,#N/A,TRUE,"Basic";#N/A,#N/A,TRUE,"EXT-TABLE";#N/A,#N/A,TRUE,"STEEL";#N/A,#N/A,TRUE,"INT-Table";#N/A,#N/A,TRUE,"STEEL";#N/A,#N/A,TRUE,"Door"}</definedName>
    <definedName name="cpf" localSheetId="9" hidden="1">{#N/A,#N/A,TRUE,"Basic";#N/A,#N/A,TRUE,"EXT-TABLE";#N/A,#N/A,TRUE,"STEEL";#N/A,#N/A,TRUE,"INT-Table";#N/A,#N/A,TRUE,"STEEL";#N/A,#N/A,TRUE,"Door"}</definedName>
    <definedName name="cpf" localSheetId="10" hidden="1">{#N/A,#N/A,TRUE,"Basic";#N/A,#N/A,TRUE,"EXT-TABLE";#N/A,#N/A,TRUE,"STEEL";#N/A,#N/A,TRUE,"INT-Table";#N/A,#N/A,TRUE,"STEEL";#N/A,#N/A,TRUE,"Door"}</definedName>
    <definedName name="cpf" localSheetId="17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localSheetId="11" hidden="1">[10]analysis!#REF!</definedName>
    <definedName name="crsr" localSheetId="1" hidden="1">[12]analysis!#REF!</definedName>
    <definedName name="crsr" localSheetId="10" hidden="1">[12]analysis!#REF!</definedName>
    <definedName name="crsr" localSheetId="17" hidden="1">[12]analysis!#REF!</definedName>
    <definedName name="crsr" localSheetId="16" hidden="1">[11]analysis!#REF!</definedName>
    <definedName name="crsr" hidden="1">[10]analysis!#REF!</definedName>
    <definedName name="crsr1" localSheetId="11" hidden="1">[10]analysis!#REF!</definedName>
    <definedName name="crsr1" localSheetId="1" hidden="1">[12]analysis!#REF!</definedName>
    <definedName name="crsr1" localSheetId="10" hidden="1">[12]analysis!#REF!</definedName>
    <definedName name="crsr1" localSheetId="17" hidden="1">[12]analysis!#REF!</definedName>
    <definedName name="crsr1" localSheetId="16" hidden="1">[11]analysis!#REF!</definedName>
    <definedName name="crsr1" hidden="1">[10]analysis!#REF!</definedName>
    <definedName name="crsr2" localSheetId="11" hidden="1">[10]analysis!#REF!</definedName>
    <definedName name="crsr2" localSheetId="1" hidden="1">[12]analysis!#REF!</definedName>
    <definedName name="crsr2" localSheetId="10" hidden="1">[12]analysis!#REF!</definedName>
    <definedName name="crsr2" localSheetId="17" hidden="1">[12]analysis!#REF!</definedName>
    <definedName name="crsr2" localSheetId="16" hidden="1">[11]analysis!#REF!</definedName>
    <definedName name="crsr2" hidden="1">[10]analysis!#REF!</definedName>
    <definedName name="crsr3" localSheetId="11" hidden="1">[10]analysis!#REF!</definedName>
    <definedName name="crsr3" localSheetId="1" hidden="1">[12]analysis!#REF!</definedName>
    <definedName name="crsr3" localSheetId="10" hidden="1">[12]analysis!#REF!</definedName>
    <definedName name="crsr3" localSheetId="17" hidden="1">[12]analysis!#REF!</definedName>
    <definedName name="crsr3" localSheetId="16" hidden="1">[11]analysis!#REF!</definedName>
    <definedName name="crsr3" hidden="1">[10]analysis!#REF!</definedName>
    <definedName name="CSDCSDSAS" localSheetId="11" hidden="1">#REF!</definedName>
    <definedName name="CSDCSDSAS" localSheetId="1" hidden="1">#REF!</definedName>
    <definedName name="CSDCSDSAS" localSheetId="9" hidden="1">#REF!</definedName>
    <definedName name="CSDCSDSAS" localSheetId="10" hidden="1">#REF!</definedName>
    <definedName name="CSDCSDSAS" localSheetId="17" hidden="1">#REF!</definedName>
    <definedName name="CSDCSDSAS" hidden="1">#REF!</definedName>
    <definedName name="ct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R" localSheetId="11">!#REF!</definedName>
    <definedName name="CUR">!#REF!</definedName>
    <definedName name="Curr" localSheetId="11">#REF!</definedName>
    <definedName name="Curr">#REF!</definedName>
    <definedName name="D" localSheetId="11">#REF!</definedName>
    <definedName name="D">#REF!</definedName>
    <definedName name="d_jp" localSheetId="11" hidden="1">{"'Sheet1'!$A$4386:$N$4591"}</definedName>
    <definedName name="d_jp" localSheetId="1" hidden="1">{"'Sheet1'!$A$4386:$N$4591"}</definedName>
    <definedName name="d_jp" localSheetId="4" hidden="1">{"'Sheet1'!$A$4386:$N$4591"}</definedName>
    <definedName name="d_jp" localSheetId="9" hidden="1">{"'Sheet1'!$A$4386:$N$4591"}</definedName>
    <definedName name="d_jp" localSheetId="10" hidden="1">{"'Sheet1'!$A$4386:$N$4591"}</definedName>
    <definedName name="d_jp" localSheetId="17" hidden="1">{"'Sheet1'!$A$4386:$N$4591"}</definedName>
    <definedName name="d_jp" hidden="1">{"'Sheet1'!$A$4386:$N$4591"}</definedName>
    <definedName name="dasd" localSheetId="11" hidden="1">{"'Bill No. 7'!$A$1:$G$32"}</definedName>
    <definedName name="dasd" localSheetId="1" hidden="1">{"'Bill No. 7'!$A$1:$G$32"}</definedName>
    <definedName name="dasd" localSheetId="4" hidden="1">{"'Bill No. 7'!$A$1:$G$32"}</definedName>
    <definedName name="dasd" localSheetId="9" hidden="1">{"'Bill No. 7'!$A$1:$G$32"}</definedName>
    <definedName name="dasd" localSheetId="10" hidden="1">{"'Bill No. 7'!$A$1:$G$32"}</definedName>
    <definedName name="dasd" localSheetId="17" hidden="1">{"'Bill No. 7'!$A$1:$G$32"}</definedName>
    <definedName name="dasd" hidden="1">{"'Bill No. 7'!$A$1:$G$32"}</definedName>
    <definedName name="data1" localSheetId="11" hidden="1">#REF!</definedName>
    <definedName name="data1" localSheetId="1" hidden="1">#REF!</definedName>
    <definedName name="data1" localSheetId="9" hidden="1">#REF!</definedName>
    <definedName name="data1" localSheetId="10" hidden="1">#REF!</definedName>
    <definedName name="data1" localSheetId="17" hidden="1">#REF!</definedName>
    <definedName name="data1" hidden="1">#REF!</definedName>
    <definedName name="data2" localSheetId="11" hidden="1">#REF!</definedName>
    <definedName name="data2" localSheetId="1" hidden="1">#REF!</definedName>
    <definedName name="data2" localSheetId="9" hidden="1">#REF!</definedName>
    <definedName name="data2" localSheetId="10" hidden="1">#REF!</definedName>
    <definedName name="data2" localSheetId="17" hidden="1">#REF!</definedName>
    <definedName name="data2" hidden="1">#REF!</definedName>
    <definedName name="data3" localSheetId="11" hidden="1">#REF!</definedName>
    <definedName name="data3" localSheetId="1" hidden="1">#REF!</definedName>
    <definedName name="data3" localSheetId="9" hidden="1">#REF!</definedName>
    <definedName name="data3" localSheetId="10" hidden="1">#REF!</definedName>
    <definedName name="data3" localSheetId="17" hidden="1">#REF!</definedName>
    <definedName name="data3" hidden="1">#REF!</definedName>
    <definedName name="_xlnm.Database" localSheetId="10">'Metal Frame Variation'!$A$5:$F$39</definedName>
    <definedName name="_xlnm.Database" localSheetId="17">'VO # 01 rev 3 part B'!$A$8:$N$38</definedName>
    <definedName name="Datas" localSheetId="10">'Metal Frame Variation'!$A$6:$F$39</definedName>
    <definedName name="Datas" localSheetId="17">'VO # 01 rev 3 part B'!$A$9:$N$38</definedName>
    <definedName name="Daywork1" localSheetId="11" hidden="1">{#N/A,#N/A,FALSE,"MARCH"}</definedName>
    <definedName name="Daywork1" localSheetId="1" hidden="1">{#N/A,#N/A,FALSE,"MARCH"}</definedName>
    <definedName name="Daywork1" localSheetId="4" hidden="1">{#N/A,#N/A,FALSE,"MARCH"}</definedName>
    <definedName name="Daywork1" localSheetId="9" hidden="1">{#N/A,#N/A,FALSE,"MARCH"}</definedName>
    <definedName name="Daywork1" localSheetId="10" hidden="1">{#N/A,#N/A,FALSE,"MARCH"}</definedName>
    <definedName name="Daywork1" localSheetId="17" hidden="1">{#N/A,#N/A,FALSE,"MARCH"}</definedName>
    <definedName name="Daywork1" localSheetId="16" hidden="1">{#N/A,#N/A,FALSE,"MARCH"}</definedName>
    <definedName name="Daywork1" hidden="1">{#N/A,#N/A,FALSE,"MARCH"}</definedName>
    <definedName name="DC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" localSheetId="11" hidden="1">{#N/A,#N/A,TRUE,"Cover";#N/A,#N/A,TRUE,"Conts";#N/A,#N/A,TRUE,"VOS";#N/A,#N/A,TRUE,"Warrington";#N/A,#N/A,TRUE,"Widnes"}</definedName>
    <definedName name="dd" localSheetId="1" hidden="1">{#N/A,#N/A,TRUE,"Cover";#N/A,#N/A,TRUE,"Conts";#N/A,#N/A,TRUE,"VOS";#N/A,#N/A,TRUE,"Warrington";#N/A,#N/A,TRUE,"Widnes"}</definedName>
    <definedName name="dd" localSheetId="4" hidden="1">{#N/A,#N/A,TRUE,"Cover";#N/A,#N/A,TRUE,"Conts";#N/A,#N/A,TRUE,"VOS";#N/A,#N/A,TRUE,"Warrington";#N/A,#N/A,TRUE,"Widnes"}</definedName>
    <definedName name="dd" localSheetId="9" hidden="1">{#N/A,#N/A,TRUE,"Cover";#N/A,#N/A,TRUE,"Conts";#N/A,#N/A,TRUE,"VOS";#N/A,#N/A,TRUE,"Warrington";#N/A,#N/A,TRUE,"Widnes"}</definedName>
    <definedName name="dd" localSheetId="10" hidden="1">{#N/A,#N/A,TRUE,"Cover";#N/A,#N/A,TRUE,"Conts";#N/A,#N/A,TRUE,"VOS";#N/A,#N/A,TRUE,"Warrington";#N/A,#N/A,TRUE,"Widnes"}</definedName>
    <definedName name="dd" localSheetId="17" hidden="1">{#N/A,#N/A,TRUE,"Cover";#N/A,#N/A,TRUE,"Conts";#N/A,#N/A,TRUE,"VOS";#N/A,#N/A,TRUE,"Warrington";#N/A,#N/A,TRUE,"Widnes"}</definedName>
    <definedName name="dd" hidden="1">{#N/A,#N/A,TRUE,"Cover";#N/A,#N/A,TRUE,"Conts";#N/A,#N/A,TRUE,"VOS";#N/A,#N/A,TRUE,"Warrington";#N/A,#N/A,TRUE,"Widnes"}</definedName>
    <definedName name="ddddd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{#N/A,#N/A,TRUE,"Cover";#N/A,#N/A,TRUE,"Conts";#N/A,#N/A,TRUE,"VOS";#N/A,#N/A,TRUE,"Warrington";#N/A,#N/A,TRUE,"Widnes"}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0" hidden="1">{#N/A,#N/A,TRUE,"Cover";#N/A,#N/A,TRUE,"Conts";#N/A,#N/A,TRUE,"VOS";#N/A,#N/A,TRUE,"Warrington";#N/A,#N/A,TRUE,"Widnes"}</definedName>
    <definedName name="ddddd" localSheetId="17" hidden="1">{#N/A,#N/A,TRUE,"Cover";#N/A,#N/A,TRUE,"Conts";#N/A,#N/A,TRUE,"VOS";#N/A,#N/A,TRUE,"Warrington";#N/A,#N/A,TRUE,"Widnes"}</definedName>
    <definedName name="ddddd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11" hidden="1">{#N/A,#N/A,TRUE,"Basic";#N/A,#N/A,TRUE,"EXT-TABLE";#N/A,#N/A,TRUE,"STEEL";#N/A,#N/A,TRUE,"INT-Table";#N/A,#N/A,TRUE,"STEEL";#N/A,#N/A,TRUE,"Door"}</definedName>
    <definedName name="dddddddddddddd" localSheetId="1" hidden="1">{#N/A,#N/A,TRUE,"Basic";#N/A,#N/A,TRUE,"EXT-TABLE";#N/A,#N/A,TRUE,"STEEL";#N/A,#N/A,TRUE,"INT-Table";#N/A,#N/A,TRUE,"STEEL";#N/A,#N/A,TRUE,"Door"}</definedName>
    <definedName name="dddddddddddddd" localSheetId="4" hidden="1">{#N/A,#N/A,TRUE,"Basic";#N/A,#N/A,TRUE,"EXT-TABLE";#N/A,#N/A,TRUE,"STEEL";#N/A,#N/A,TRUE,"INT-Table";#N/A,#N/A,TRUE,"STEEL";#N/A,#N/A,TRUE,"Door"}</definedName>
    <definedName name="dddddddddddddd" localSheetId="9" hidden="1">{#N/A,#N/A,TRUE,"Basic";#N/A,#N/A,TRUE,"EXT-TABLE";#N/A,#N/A,TRUE,"STEEL";#N/A,#N/A,TRUE,"INT-Table";#N/A,#N/A,TRUE,"STEEL";#N/A,#N/A,TRUE,"Door"}</definedName>
    <definedName name="dddddddddddddd" localSheetId="10" hidden="1">{#N/A,#N/A,TRUE,"Basic";#N/A,#N/A,TRUE,"EXT-TABLE";#N/A,#N/A,TRUE,"STEEL";#N/A,#N/A,TRUE,"INT-Table";#N/A,#N/A,TRUE,"STEEL";#N/A,#N/A,TRUE,"Door"}</definedName>
    <definedName name="dddddddddddddd" localSheetId="17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" localSheetId="11">#REF!</definedName>
    <definedName name="dddddddddddddddd">#REF!</definedName>
    <definedName name="dddt" localSheetId="11" hidden="1">{"'Break down'!$A$4"}</definedName>
    <definedName name="dddt" localSheetId="1" hidden="1">{"'Break down'!$A$4"}</definedName>
    <definedName name="dddt" localSheetId="4" hidden="1">{"'Break down'!$A$4"}</definedName>
    <definedName name="dddt" localSheetId="9" hidden="1">{"'Break down'!$A$4"}</definedName>
    <definedName name="dddt" localSheetId="10" hidden="1">{"'Break down'!$A$4"}</definedName>
    <definedName name="dddt" localSheetId="17" hidden="1">{"'Break down'!$A$4"}</definedName>
    <definedName name="dddt" hidden="1">{"'Break down'!$A$4"}</definedName>
    <definedName name="Deepak" localSheetId="11" hidden="1">{#N/A,#N/A,FALSE,"VCR"}</definedName>
    <definedName name="Deepak" localSheetId="1" hidden="1">{#N/A,#N/A,FALSE,"VCR"}</definedName>
    <definedName name="Deepak" localSheetId="4" hidden="1">{#N/A,#N/A,FALSE,"VCR"}</definedName>
    <definedName name="Deepak" localSheetId="9" hidden="1">{#N/A,#N/A,FALSE,"VCR"}</definedName>
    <definedName name="Deepak" localSheetId="10" hidden="1">{#N/A,#N/A,FALSE,"VCR"}</definedName>
    <definedName name="Deepak" localSheetId="17" hidden="1">{#N/A,#N/A,FALSE,"VCR"}</definedName>
    <definedName name="Deepak" hidden="1">{#N/A,#N/A,FALSE,"VCR"}</definedName>
    <definedName name="def" localSheetId="11" hidden="1">[4]FitOutConfCentre!#REF!</definedName>
    <definedName name="def" localSheetId="16" hidden="1">[4]FitOutConfCentre!#REF!</definedName>
    <definedName name="def" hidden="1">[4]FitOutConfCentre!#REF!</definedName>
    <definedName name="Delshan" localSheetId="11" hidden="1">{#N/A,#N/A,FALSE,"VCR"}</definedName>
    <definedName name="Delshan" localSheetId="1" hidden="1">{#N/A,#N/A,FALSE,"VCR"}</definedName>
    <definedName name="Delshan" localSheetId="4" hidden="1">{#N/A,#N/A,FALSE,"VCR"}</definedName>
    <definedName name="Delshan" localSheetId="9" hidden="1">{#N/A,#N/A,FALSE,"VCR"}</definedName>
    <definedName name="Delshan" localSheetId="10" hidden="1">{#N/A,#N/A,FALSE,"VCR"}</definedName>
    <definedName name="Delshan" localSheetId="17" hidden="1">{#N/A,#N/A,FALSE,"VCR"}</definedName>
    <definedName name="Delshan" hidden="1">{#N/A,#N/A,FALSE,"VCR"}</definedName>
    <definedName name="depart" localSheetId="11" hidden="1">{"'Sheet1'!$A$4386:$N$4591"}</definedName>
    <definedName name="depart" localSheetId="1" hidden="1">{"'Sheet1'!$A$4386:$N$4591"}</definedName>
    <definedName name="depart" localSheetId="4" hidden="1">{"'Sheet1'!$A$4386:$N$4591"}</definedName>
    <definedName name="depart" localSheetId="9" hidden="1">{"'Sheet1'!$A$4386:$N$4591"}</definedName>
    <definedName name="depart" localSheetId="10" hidden="1">{"'Sheet1'!$A$4386:$N$4591"}</definedName>
    <definedName name="depart" localSheetId="17" hidden="1">{"'Sheet1'!$A$4386:$N$4591"}</definedName>
    <definedName name="depart" hidden="1">{"'Sheet1'!$A$4386:$N$4591"}</definedName>
    <definedName name="Depereciation" localSheetId="11" hidden="1">{"'Furniture&amp; O.E'!$A$4:$D$27"}</definedName>
    <definedName name="Depereciation" localSheetId="1" hidden="1">{"'Furniture&amp; O.E'!$A$4:$D$27"}</definedName>
    <definedName name="Depereciation" localSheetId="4" hidden="1">{"'Furniture&amp; O.E'!$A$4:$D$27"}</definedName>
    <definedName name="Depereciation" localSheetId="9" hidden="1">{"'Furniture&amp; O.E'!$A$4:$D$27"}</definedName>
    <definedName name="Depereciation" localSheetId="10" hidden="1">{"'Furniture&amp; O.E'!$A$4:$D$27"}</definedName>
    <definedName name="Depereciation" localSheetId="17" hidden="1">{"'Furniture&amp; O.E'!$A$4:$D$27"}</definedName>
    <definedName name="Depereciation" hidden="1">{"'Furniture&amp; O.E'!$A$4:$D$27"}</definedName>
    <definedName name="dfdfs" localSheetId="11" hidden="1">{"'Sheet1'!$A$4386:$N$4591"}</definedName>
    <definedName name="dfdfs" localSheetId="1" hidden="1">{"'Sheet1'!$A$4386:$N$4591"}</definedName>
    <definedName name="dfdfs" localSheetId="4" hidden="1">{"'Sheet1'!$A$4386:$N$4591"}</definedName>
    <definedName name="dfdfs" localSheetId="9" hidden="1">{"'Sheet1'!$A$4386:$N$4591"}</definedName>
    <definedName name="dfdfs" localSheetId="10" hidden="1">{"'Sheet1'!$A$4386:$N$4591"}</definedName>
    <definedName name="dfdfs" localSheetId="17" hidden="1">{"'Sheet1'!$A$4386:$N$4591"}</definedName>
    <definedName name="dfdfs" hidden="1">{"'Sheet1'!$A$4386:$N$4591"}</definedName>
    <definedName name="dffddf" localSheetId="11" hidden="1">{"'Break down'!$A$4"}</definedName>
    <definedName name="dffddf" localSheetId="1" hidden="1">{"'Break down'!$A$4"}</definedName>
    <definedName name="dffddf" localSheetId="4" hidden="1">{"'Break down'!$A$4"}</definedName>
    <definedName name="dffddf" localSheetId="9" hidden="1">{"'Break down'!$A$4"}</definedName>
    <definedName name="dffddf" localSheetId="10" hidden="1">{"'Break down'!$A$4"}</definedName>
    <definedName name="dffddf" localSheetId="17" hidden="1">{"'Break down'!$A$4"}</definedName>
    <definedName name="dffddf" hidden="1">{"'Break down'!$A$4"}</definedName>
    <definedName name="df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 localSheetId="11" hidden="1">'[3]Rate Analysis'!#REF!</definedName>
    <definedName name="DFG" localSheetId="1" hidden="1">'[3]Rate Analysis'!#REF!</definedName>
    <definedName name="DFG" hidden="1">'[3]Rate Analysis'!#REF!</definedName>
    <definedName name="dfgd" localSheetId="11" hidden="1">{#N/A,#N/A,TRUE,"Cover";#N/A,#N/A,TRUE,"Conts";#N/A,#N/A,TRUE,"VOS";#N/A,#N/A,TRUE,"Warrington";#N/A,#N/A,TRUE,"Widnes"}</definedName>
    <definedName name="dfgd" localSheetId="1" hidden="1">{#N/A,#N/A,TRUE,"Cover";#N/A,#N/A,TRUE,"Conts";#N/A,#N/A,TRUE,"VOS";#N/A,#N/A,TRUE,"Warrington";#N/A,#N/A,TRUE,"Widnes"}</definedName>
    <definedName name="dfgd" localSheetId="4" hidden="1">{#N/A,#N/A,TRUE,"Cover";#N/A,#N/A,TRUE,"Conts";#N/A,#N/A,TRUE,"VOS";#N/A,#N/A,TRUE,"Warrington";#N/A,#N/A,TRUE,"Widnes"}</definedName>
    <definedName name="dfgd" localSheetId="9" hidden="1">{#N/A,#N/A,TRUE,"Cover";#N/A,#N/A,TRUE,"Conts";#N/A,#N/A,TRUE,"VOS";#N/A,#N/A,TRUE,"Warrington";#N/A,#N/A,TRUE,"Widnes"}</definedName>
    <definedName name="dfgd" localSheetId="10" hidden="1">{#N/A,#N/A,TRUE,"Cover";#N/A,#N/A,TRUE,"Conts";#N/A,#N/A,TRUE,"VOS";#N/A,#N/A,TRUE,"Warrington";#N/A,#N/A,TRUE,"Widnes"}</definedName>
    <definedName name="dfgd" localSheetId="17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TAETETYER" localSheetId="11" hidden="1">{"'Break down'!$A$4"}</definedName>
    <definedName name="DFGTAETETYER" localSheetId="1" hidden="1">{"'Break down'!$A$4"}</definedName>
    <definedName name="DFGTAETETYER" localSheetId="4" hidden="1">{"'Break down'!$A$4"}</definedName>
    <definedName name="DFGTAETETYER" localSheetId="9" hidden="1">{"'Break down'!$A$4"}</definedName>
    <definedName name="DFGTAETETYER" localSheetId="10" hidden="1">{"'Break down'!$A$4"}</definedName>
    <definedName name="DFGTAETETYER" localSheetId="17" hidden="1">{"'Break down'!$A$4"}</definedName>
    <definedName name="DFGTAETETYER" hidden="1">{"'Break down'!$A$4"}</definedName>
    <definedName name="dgagd" localSheetId="11" hidden="1">{#N/A,#N/A,TRUE,"Basic";#N/A,#N/A,TRUE,"EXT-TABLE";#N/A,#N/A,TRUE,"STEEL";#N/A,#N/A,TRUE,"INT-Table";#N/A,#N/A,TRUE,"STEEL";#N/A,#N/A,TRUE,"Door"}</definedName>
    <definedName name="dgagd" localSheetId="1" hidden="1">{#N/A,#N/A,TRUE,"Basic";#N/A,#N/A,TRUE,"EXT-TABLE";#N/A,#N/A,TRUE,"STEEL";#N/A,#N/A,TRUE,"INT-Table";#N/A,#N/A,TRUE,"STEEL";#N/A,#N/A,TRUE,"Door"}</definedName>
    <definedName name="dgagd" localSheetId="4" hidden="1">{#N/A,#N/A,TRUE,"Basic";#N/A,#N/A,TRUE,"EXT-TABLE";#N/A,#N/A,TRUE,"STEEL";#N/A,#N/A,TRUE,"INT-Table";#N/A,#N/A,TRUE,"STEEL";#N/A,#N/A,TRUE,"Door"}</definedName>
    <definedName name="dgagd" localSheetId="9" hidden="1">{#N/A,#N/A,TRUE,"Basic";#N/A,#N/A,TRUE,"EXT-TABLE";#N/A,#N/A,TRUE,"STEEL";#N/A,#N/A,TRUE,"INT-Table";#N/A,#N/A,TRUE,"STEEL";#N/A,#N/A,TRUE,"Door"}</definedName>
    <definedName name="dgagd" localSheetId="10" hidden="1">{#N/A,#N/A,TRUE,"Basic";#N/A,#N/A,TRUE,"EXT-TABLE";#N/A,#N/A,TRUE,"STEEL";#N/A,#N/A,TRUE,"INT-Table";#N/A,#N/A,TRUE,"STEEL";#N/A,#N/A,TRUE,"Door"}</definedName>
    <definedName name="dgagd" localSheetId="17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hkl" localSheetId="11" hidden="1">{"'Bill No. 7'!$A$1:$G$32"}</definedName>
    <definedName name="dghkl" localSheetId="1" hidden="1">{"'Bill No. 7'!$A$1:$G$32"}</definedName>
    <definedName name="dghkl" localSheetId="4" hidden="1">{"'Bill No. 7'!$A$1:$G$32"}</definedName>
    <definedName name="dghkl" localSheetId="9" hidden="1">{"'Bill No. 7'!$A$1:$G$32"}</definedName>
    <definedName name="dghkl" localSheetId="10" hidden="1">{"'Bill No. 7'!$A$1:$G$32"}</definedName>
    <definedName name="dghkl" localSheetId="17" hidden="1">{"'Bill No. 7'!$A$1:$G$32"}</definedName>
    <definedName name="dghkl" hidden="1">{"'Bill No. 7'!$A$1:$G$32"}</definedName>
    <definedName name="dghsdfg" localSheetId="11" hidden="1">#REF!</definedName>
    <definedName name="dghsdfg" hidden="1">#REF!</definedName>
    <definedName name="dghsdfg2" localSheetId="11" hidden="1">#REF!</definedName>
    <definedName name="dghsdfg2" hidden="1">#REF!</definedName>
    <definedName name="DH" hidden="1">'[13]2002년12월'!$A$5:$A$36</definedName>
    <definedName name="DHTML" localSheetId="11" hidden="1">{"'Sheet1'!$A$4386:$N$4591"}</definedName>
    <definedName name="DHTML" localSheetId="1" hidden="1">{"'Sheet1'!$A$4386:$N$4591"}</definedName>
    <definedName name="DHTML" localSheetId="4" hidden="1">{"'Sheet1'!$A$4386:$N$4591"}</definedName>
    <definedName name="DHTML" localSheetId="9" hidden="1">{"'Sheet1'!$A$4386:$N$4591"}</definedName>
    <definedName name="DHTML" localSheetId="10" hidden="1">{"'Sheet1'!$A$4386:$N$4591"}</definedName>
    <definedName name="DHTML" localSheetId="17" hidden="1">{"'Sheet1'!$A$4386:$N$4591"}</definedName>
    <definedName name="DHTML" hidden="1">{"'Sheet1'!$A$4386:$N$4591"}</definedName>
    <definedName name="DIGN" localSheetId="11" hidden="1">{#N/A,#N/A,TRUE,"Basic";#N/A,#N/A,TRUE,"EXT-TABLE";#N/A,#N/A,TRUE,"STEEL";#N/A,#N/A,TRUE,"INT-Table";#N/A,#N/A,TRUE,"STEEL";#N/A,#N/A,TRUE,"Door"}</definedName>
    <definedName name="DIGN" localSheetId="1" hidden="1">{#N/A,#N/A,TRUE,"Basic";#N/A,#N/A,TRUE,"EXT-TABLE";#N/A,#N/A,TRUE,"STEEL";#N/A,#N/A,TRUE,"INT-Table";#N/A,#N/A,TRUE,"STEEL";#N/A,#N/A,TRUE,"Door"}</definedName>
    <definedName name="DIGN" localSheetId="4" hidden="1">{#N/A,#N/A,TRUE,"Basic";#N/A,#N/A,TRUE,"EXT-TABLE";#N/A,#N/A,TRUE,"STEEL";#N/A,#N/A,TRUE,"INT-Table";#N/A,#N/A,TRUE,"STEEL";#N/A,#N/A,TRUE,"Door"}</definedName>
    <definedName name="DIGN" localSheetId="9" hidden="1">{#N/A,#N/A,TRUE,"Basic";#N/A,#N/A,TRUE,"EXT-TABLE";#N/A,#N/A,TRUE,"STEEL";#N/A,#N/A,TRUE,"INT-Table";#N/A,#N/A,TRUE,"STEEL";#N/A,#N/A,TRUE,"Door"}</definedName>
    <definedName name="DIGN" localSheetId="10" hidden="1">{#N/A,#N/A,TRUE,"Basic";#N/A,#N/A,TRUE,"EXT-TABLE";#N/A,#N/A,TRUE,"STEEL";#N/A,#N/A,TRUE,"INT-Table";#N/A,#N/A,TRUE,"STEEL";#N/A,#N/A,TRUE,"Door"}</definedName>
    <definedName name="DIGN" localSheetId="17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scount" localSheetId="11" hidden="1">#REF!</definedName>
    <definedName name="Discount" localSheetId="1" hidden="1">#REF!</definedName>
    <definedName name="Discount" localSheetId="9" hidden="1">#REF!</definedName>
    <definedName name="Discount" localSheetId="10" hidden="1">#REF!</definedName>
    <definedName name="Discount" localSheetId="17" hidden="1">#REF!</definedName>
    <definedName name="Discount" hidden="1">#REF!</definedName>
    <definedName name="display_area_2" localSheetId="11" hidden="1">#REF!</definedName>
    <definedName name="display_area_2" localSheetId="1" hidden="1">#REF!</definedName>
    <definedName name="display_area_2" localSheetId="9" hidden="1">#REF!</definedName>
    <definedName name="display_area_2" localSheetId="10" hidden="1">#REF!</definedName>
    <definedName name="display_area_2" localSheetId="17" hidden="1">#REF!</definedName>
    <definedName name="display_area_2" hidden="1">#REF!</definedName>
    <definedName name="djjii" localSheetId="11" hidden="1">{#N/A,#N/A,TRUE,"Cover";#N/A,#N/A,TRUE,"Conts";#N/A,#N/A,TRUE,"VOS";#N/A,#N/A,TRUE,"Warrington";#N/A,#N/A,TRUE,"Widnes"}</definedName>
    <definedName name="djjii" localSheetId="1" hidden="1">{#N/A,#N/A,TRUE,"Cover";#N/A,#N/A,TRUE,"Conts";#N/A,#N/A,TRUE,"VOS";#N/A,#N/A,TRUE,"Warrington";#N/A,#N/A,TRUE,"Widnes"}</definedName>
    <definedName name="djjii" localSheetId="4" hidden="1">{#N/A,#N/A,TRUE,"Cover";#N/A,#N/A,TRUE,"Conts";#N/A,#N/A,TRUE,"VOS";#N/A,#N/A,TRUE,"Warrington";#N/A,#N/A,TRUE,"Widnes"}</definedName>
    <definedName name="djjii" localSheetId="9" hidden="1">{#N/A,#N/A,TRUE,"Cover";#N/A,#N/A,TRUE,"Conts";#N/A,#N/A,TRUE,"VOS";#N/A,#N/A,TRUE,"Warrington";#N/A,#N/A,TRUE,"Widnes"}</definedName>
    <definedName name="djjii" localSheetId="10" hidden="1">{#N/A,#N/A,TRUE,"Cover";#N/A,#N/A,TRUE,"Conts";#N/A,#N/A,TRUE,"VOS";#N/A,#N/A,TRUE,"Warrington";#N/A,#N/A,TRUE,"Widnes"}</definedName>
    <definedName name="djjii" localSheetId="17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11" hidden="1">{#N/A,#N/A,TRUE,"Basic";#N/A,#N/A,TRUE,"EXT-TABLE";#N/A,#N/A,TRUE,"STEEL";#N/A,#N/A,TRUE,"INT-Table";#N/A,#N/A,TRUE,"STEEL";#N/A,#N/A,TRUE,"Door"}</definedName>
    <definedName name="DKDLFJKDS" localSheetId="1" hidden="1">{#N/A,#N/A,TRUE,"Basic";#N/A,#N/A,TRUE,"EXT-TABLE";#N/A,#N/A,TRUE,"STEEL";#N/A,#N/A,TRUE,"INT-Table";#N/A,#N/A,TRUE,"STEEL";#N/A,#N/A,TRUE,"Door"}</definedName>
    <definedName name="DKDLFJKDS" localSheetId="4" hidden="1">{#N/A,#N/A,TRUE,"Basic";#N/A,#N/A,TRUE,"EXT-TABLE";#N/A,#N/A,TRUE,"STEEL";#N/A,#N/A,TRUE,"INT-Table";#N/A,#N/A,TRUE,"STEEL";#N/A,#N/A,TRUE,"Door"}</definedName>
    <definedName name="DKDLFJKDS" localSheetId="9" hidden="1">{#N/A,#N/A,TRUE,"Basic";#N/A,#N/A,TRUE,"EXT-TABLE";#N/A,#N/A,TRUE,"STEEL";#N/A,#N/A,TRUE,"INT-Table";#N/A,#N/A,TRUE,"STEEL";#N/A,#N/A,TRUE,"Door"}</definedName>
    <definedName name="DKDLFJKDS" localSheetId="10" hidden="1">{#N/A,#N/A,TRUE,"Basic";#N/A,#N/A,TRUE,"EXT-TABLE";#N/A,#N/A,TRUE,"STEEL";#N/A,#N/A,TRUE,"INT-Table";#N/A,#N/A,TRUE,"STEEL";#N/A,#N/A,TRUE,"Door"}</definedName>
    <definedName name="DKDLFJKDS" localSheetId="17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pr" localSheetId="11" hidden="1">{"'Sheet1'!$A$4386:$N$4591"}</definedName>
    <definedName name="dpr" localSheetId="1" hidden="1">{"'Sheet1'!$A$4386:$N$4591"}</definedName>
    <definedName name="dpr" localSheetId="4" hidden="1">{"'Sheet1'!$A$4386:$N$4591"}</definedName>
    <definedName name="dpr" localSheetId="9" hidden="1">{"'Sheet1'!$A$4386:$N$4591"}</definedName>
    <definedName name="dpr" localSheetId="10" hidden="1">{"'Sheet1'!$A$4386:$N$4591"}</definedName>
    <definedName name="dpr" localSheetId="17" hidden="1">{"'Sheet1'!$A$4386:$N$4591"}</definedName>
    <definedName name="dpr" hidden="1">{"'Sheet1'!$A$4386:$N$4591"}</definedName>
    <definedName name="drytytuyu" localSheetId="11" hidden="1">{#N/A,#N/A,TRUE,"Cover";#N/A,#N/A,TRUE,"Conts";#N/A,#N/A,TRUE,"VOS";#N/A,#N/A,TRUE,"Warrington";#N/A,#N/A,TRUE,"Widnes"}</definedName>
    <definedName name="drytytuyu" localSheetId="1" hidden="1">{#N/A,#N/A,TRUE,"Cover";#N/A,#N/A,TRUE,"Conts";#N/A,#N/A,TRUE,"VOS";#N/A,#N/A,TRUE,"Warrington";#N/A,#N/A,TRUE,"Widnes"}</definedName>
    <definedName name="drytytuyu" localSheetId="4" hidden="1">{#N/A,#N/A,TRUE,"Cover";#N/A,#N/A,TRUE,"Conts";#N/A,#N/A,TRUE,"VOS";#N/A,#N/A,TRUE,"Warrington";#N/A,#N/A,TRUE,"Widnes"}</definedName>
    <definedName name="drytytuyu" localSheetId="9" hidden="1">{#N/A,#N/A,TRUE,"Cover";#N/A,#N/A,TRUE,"Conts";#N/A,#N/A,TRUE,"VOS";#N/A,#N/A,TRUE,"Warrington";#N/A,#N/A,TRUE,"Widnes"}</definedName>
    <definedName name="drytytuyu" localSheetId="10" hidden="1">{#N/A,#N/A,TRUE,"Cover";#N/A,#N/A,TRUE,"Conts";#N/A,#N/A,TRUE,"VOS";#N/A,#N/A,TRUE,"Warrington";#N/A,#N/A,TRUE,"Widnes"}</definedName>
    <definedName name="drytytuyu" localSheetId="17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P" hidden="1">{#N/A,#N/A,FALSE,"估價單  (3)"}</definedName>
    <definedName name="DT_A2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11" hidden="1">{#N/A,#N/A,TRUE,"Cover";#N/A,#N/A,TRUE,"Conts";#N/A,#N/A,TRUE,"VOS";#N/A,#N/A,TRUE,"Warrington";#N/A,#N/A,TRUE,"Widnes"}</definedName>
    <definedName name="dtdry" localSheetId="1" hidden="1">{#N/A,#N/A,TRUE,"Cover";#N/A,#N/A,TRUE,"Conts";#N/A,#N/A,TRUE,"VOS";#N/A,#N/A,TRUE,"Warrington";#N/A,#N/A,TRUE,"Widnes"}</definedName>
    <definedName name="dtdry" localSheetId="4" hidden="1">{#N/A,#N/A,TRUE,"Cover";#N/A,#N/A,TRUE,"Conts";#N/A,#N/A,TRUE,"VOS";#N/A,#N/A,TRUE,"Warrington";#N/A,#N/A,TRUE,"Widnes"}</definedName>
    <definedName name="dtdry" localSheetId="9" hidden="1">{#N/A,#N/A,TRUE,"Cover";#N/A,#N/A,TRUE,"Conts";#N/A,#N/A,TRUE,"VOS";#N/A,#N/A,TRUE,"Warrington";#N/A,#N/A,TRUE,"Widnes"}</definedName>
    <definedName name="dtdry" localSheetId="10" hidden="1">{#N/A,#N/A,TRUE,"Cover";#N/A,#N/A,TRUE,"Conts";#N/A,#N/A,TRUE,"VOS";#N/A,#N/A,TRUE,"Warrington";#N/A,#N/A,TRUE,"Widnes"}</definedName>
    <definedName name="dtdry" localSheetId="17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uruthju" localSheetId="11" hidden="1">{#N/A,#N/A,TRUE,"Cover";#N/A,#N/A,TRUE,"Conts";#N/A,#N/A,TRUE,"VOS";#N/A,#N/A,TRUE,"Warrington";#N/A,#N/A,TRUE,"Widnes"}</definedName>
    <definedName name="dturuthju" localSheetId="1" hidden="1">{#N/A,#N/A,TRUE,"Cover";#N/A,#N/A,TRUE,"Conts";#N/A,#N/A,TRUE,"VOS";#N/A,#N/A,TRUE,"Warrington";#N/A,#N/A,TRUE,"Widnes"}</definedName>
    <definedName name="dturuthju" localSheetId="4" hidden="1">{#N/A,#N/A,TRUE,"Cover";#N/A,#N/A,TRUE,"Conts";#N/A,#N/A,TRUE,"VOS";#N/A,#N/A,TRUE,"Warrington";#N/A,#N/A,TRUE,"Widnes"}</definedName>
    <definedName name="dturuthju" localSheetId="9" hidden="1">{#N/A,#N/A,TRUE,"Cover";#N/A,#N/A,TRUE,"Conts";#N/A,#N/A,TRUE,"VOS";#N/A,#N/A,TRUE,"Warrington";#N/A,#N/A,TRUE,"Widnes"}</definedName>
    <definedName name="dturuthju" localSheetId="10" hidden="1">{#N/A,#N/A,TRUE,"Cover";#N/A,#N/A,TRUE,"Conts";#N/A,#N/A,TRUE,"VOS";#N/A,#N/A,TRUE,"Warrington";#N/A,#N/A,TRUE,"Widnes"}</definedName>
    <definedName name="dturuthju" localSheetId="17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UE_DATE" localSheetId="11">!#REF!</definedName>
    <definedName name="DUE_DATE">!#REF!</definedName>
    <definedName name="dueuuiyj" localSheetId="11" hidden="1">{#N/A,#N/A,TRUE,"Cover";#N/A,#N/A,TRUE,"Conts";#N/A,#N/A,TRUE,"VOS";#N/A,#N/A,TRUE,"Warrington";#N/A,#N/A,TRUE,"Widnes"}</definedName>
    <definedName name="dueuuiyj" localSheetId="1" hidden="1">{#N/A,#N/A,TRUE,"Cover";#N/A,#N/A,TRUE,"Conts";#N/A,#N/A,TRUE,"VOS";#N/A,#N/A,TRUE,"Warrington";#N/A,#N/A,TRUE,"Widnes"}</definedName>
    <definedName name="dueuuiyj" localSheetId="4" hidden="1">{#N/A,#N/A,TRUE,"Cover";#N/A,#N/A,TRUE,"Conts";#N/A,#N/A,TRUE,"VOS";#N/A,#N/A,TRUE,"Warrington";#N/A,#N/A,TRUE,"Widnes"}</definedName>
    <definedName name="dueuuiyj" localSheetId="9" hidden="1">{#N/A,#N/A,TRUE,"Cover";#N/A,#N/A,TRUE,"Conts";#N/A,#N/A,TRUE,"VOS";#N/A,#N/A,TRUE,"Warrington";#N/A,#N/A,TRUE,"Widnes"}</definedName>
    <definedName name="dueuuiyj" localSheetId="10" hidden="1">{#N/A,#N/A,TRUE,"Cover";#N/A,#N/A,TRUE,"Conts";#N/A,#N/A,TRUE,"VOS";#N/A,#N/A,TRUE,"Warrington";#N/A,#N/A,TRUE,"Widnes"}</definedName>
    <definedName name="dueuuiyj" localSheetId="17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gy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11" hidden="1">{#N/A,#N/A,TRUE,"Basic";#N/A,#N/A,TRUE,"EXT-TABLE";#N/A,#N/A,TRUE,"STEEL";#N/A,#N/A,TRUE,"INT-Table";#N/A,#N/A,TRUE,"STEEL";#N/A,#N/A,TRUE,"Door"}</definedName>
    <definedName name="dwv" localSheetId="1" hidden="1">{#N/A,#N/A,TRUE,"Basic";#N/A,#N/A,TRUE,"EXT-TABLE";#N/A,#N/A,TRUE,"STEEL";#N/A,#N/A,TRUE,"INT-Table";#N/A,#N/A,TRUE,"STEEL";#N/A,#N/A,TRUE,"Door"}</definedName>
    <definedName name="dwv" localSheetId="4" hidden="1">{#N/A,#N/A,TRUE,"Basic";#N/A,#N/A,TRUE,"EXT-TABLE";#N/A,#N/A,TRUE,"STEEL";#N/A,#N/A,TRUE,"INT-Table";#N/A,#N/A,TRUE,"STEEL";#N/A,#N/A,TRUE,"Door"}</definedName>
    <definedName name="dwv" localSheetId="9" hidden="1">{#N/A,#N/A,TRUE,"Basic";#N/A,#N/A,TRUE,"EXT-TABLE";#N/A,#N/A,TRUE,"STEEL";#N/A,#N/A,TRUE,"INT-Table";#N/A,#N/A,TRUE,"STEEL";#N/A,#N/A,TRUE,"Door"}</definedName>
    <definedName name="dwv" localSheetId="10" hidden="1">{#N/A,#N/A,TRUE,"Basic";#N/A,#N/A,TRUE,"EXT-TABLE";#N/A,#N/A,TRUE,"STEEL";#N/A,#N/A,TRUE,"INT-Table";#N/A,#N/A,TRUE,"STEEL";#N/A,#N/A,TRUE,"Door"}</definedName>
    <definedName name="dwv" localSheetId="17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11" hidden="1">{#N/A,#N/A,TRUE,"Cover";#N/A,#N/A,TRUE,"Conts";#N/A,#N/A,TRUE,"VOS";#N/A,#N/A,TRUE,"Warrington";#N/A,#N/A,TRUE,"Widnes"}</definedName>
    <definedName name="dydfugfuj" localSheetId="1" hidden="1">{#N/A,#N/A,TRUE,"Cover";#N/A,#N/A,TRUE,"Conts";#N/A,#N/A,TRUE,"VOS";#N/A,#N/A,TRUE,"Warrington";#N/A,#N/A,TRUE,"Widnes"}</definedName>
    <definedName name="dydfugfuj" localSheetId="4" hidden="1">{#N/A,#N/A,TRUE,"Cover";#N/A,#N/A,TRUE,"Conts";#N/A,#N/A,TRUE,"VOS";#N/A,#N/A,TRUE,"Warrington";#N/A,#N/A,TRUE,"Widnes"}</definedName>
    <definedName name="dydfugfuj" localSheetId="9" hidden="1">{#N/A,#N/A,TRUE,"Cover";#N/A,#N/A,TRUE,"Conts";#N/A,#N/A,TRUE,"VOS";#N/A,#N/A,TRUE,"Warrington";#N/A,#N/A,TRUE,"Widnes"}</definedName>
    <definedName name="dydfugfuj" localSheetId="10" hidden="1">{#N/A,#N/A,TRUE,"Cover";#N/A,#N/A,TRUE,"Conts";#N/A,#N/A,TRUE,"VOS";#N/A,#N/A,TRUE,"Warrington";#N/A,#N/A,TRUE,"Widnes"}</definedName>
    <definedName name="dydfugfuj" localSheetId="17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11" hidden="1">{#N/A,#N/A,TRUE,"Cover";#N/A,#N/A,TRUE,"Conts";#N/A,#N/A,TRUE,"VOS";#N/A,#N/A,TRUE,"Warrington";#N/A,#N/A,TRUE,"Widnes"}</definedName>
    <definedName name="dyuiuouo" localSheetId="1" hidden="1">{#N/A,#N/A,TRUE,"Cover";#N/A,#N/A,TRUE,"Conts";#N/A,#N/A,TRUE,"VOS";#N/A,#N/A,TRUE,"Warrington";#N/A,#N/A,TRUE,"Widnes"}</definedName>
    <definedName name="dyuiuouo" localSheetId="4" hidden="1">{#N/A,#N/A,TRUE,"Cover";#N/A,#N/A,TRUE,"Conts";#N/A,#N/A,TRUE,"VOS";#N/A,#N/A,TRUE,"Warrington";#N/A,#N/A,TRUE,"Widnes"}</definedName>
    <definedName name="dyuiuouo" localSheetId="9" hidden="1">{#N/A,#N/A,TRUE,"Cover";#N/A,#N/A,TRUE,"Conts";#N/A,#N/A,TRUE,"VOS";#N/A,#N/A,TRUE,"Warrington";#N/A,#N/A,TRUE,"Widnes"}</definedName>
    <definedName name="dyuiuouo" localSheetId="10" hidden="1">{#N/A,#N/A,TRUE,"Cover";#N/A,#N/A,TRUE,"Conts";#N/A,#N/A,TRUE,"VOS";#N/A,#N/A,TRUE,"Warrington";#N/A,#N/A,TRUE,"Widnes"}</definedName>
    <definedName name="dyuiuouo" localSheetId="17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 localSheetId="11">#REF!</definedName>
    <definedName name="E">#REF!</definedName>
    <definedName name="eagrga" localSheetId="11" hidden="1">{#N/A,#N/A,TRUE,"Cover";#N/A,#N/A,TRUE,"Conts";#N/A,#N/A,TRUE,"VOS";#N/A,#N/A,TRUE,"Warrington";#N/A,#N/A,TRUE,"Widnes"}</definedName>
    <definedName name="eagrga" localSheetId="1" hidden="1">{#N/A,#N/A,TRUE,"Cover";#N/A,#N/A,TRUE,"Conts";#N/A,#N/A,TRUE,"VOS";#N/A,#N/A,TRUE,"Warrington";#N/A,#N/A,TRUE,"Widnes"}</definedName>
    <definedName name="eagrga" localSheetId="4" hidden="1">{#N/A,#N/A,TRUE,"Cover";#N/A,#N/A,TRUE,"Conts";#N/A,#N/A,TRUE,"VOS";#N/A,#N/A,TRUE,"Warrington";#N/A,#N/A,TRUE,"Widnes"}</definedName>
    <definedName name="eagrga" localSheetId="9" hidden="1">{#N/A,#N/A,TRUE,"Cover";#N/A,#N/A,TRUE,"Conts";#N/A,#N/A,TRUE,"VOS";#N/A,#N/A,TRUE,"Warrington";#N/A,#N/A,TRUE,"Widnes"}</definedName>
    <definedName name="eagrga" localSheetId="10" hidden="1">{#N/A,#N/A,TRUE,"Cover";#N/A,#N/A,TRUE,"Conts";#N/A,#N/A,TRUE,"VOS";#N/A,#N/A,TRUE,"Warrington";#N/A,#N/A,TRUE,"Widnes"}</definedName>
    <definedName name="eagrga" localSheetId="17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rth" localSheetId="11" hidden="1">{"'Sheet1'!$A$4386:$N$4591"}</definedName>
    <definedName name="earth" localSheetId="1" hidden="1">{"'Sheet1'!$A$4386:$N$4591"}</definedName>
    <definedName name="earth" localSheetId="4" hidden="1">{"'Sheet1'!$A$4386:$N$4591"}</definedName>
    <definedName name="earth" localSheetId="9" hidden="1">{"'Sheet1'!$A$4386:$N$4591"}</definedName>
    <definedName name="earth" localSheetId="10" hidden="1">{"'Sheet1'!$A$4386:$N$4591"}</definedName>
    <definedName name="earth" localSheetId="17" hidden="1">{"'Sheet1'!$A$4386:$N$4591"}</definedName>
    <definedName name="earth" hidden="1">{"'Sheet1'!$A$4386:$N$4591"}</definedName>
    <definedName name="edsed" localSheetId="11" hidden="1">[4]FitOutConfCentre!#REF!</definedName>
    <definedName name="edsed" localSheetId="16" hidden="1">[4]FitOutConfCentre!#REF!</definedName>
    <definedName name="edsed" hidden="1">[4]FitOutConfCentre!#REF!</definedName>
    <definedName name="ee" localSheetId="11" hidden="1">{#N/A,#N/A,TRUE,"Cover";#N/A,#N/A,TRUE,"Conts";#N/A,#N/A,TRUE,"VOS";#N/A,#N/A,TRUE,"Warrington";#N/A,#N/A,TRUE,"Widnes"}</definedName>
    <definedName name="ee" localSheetId="1" hidden="1">{#N/A,#N/A,TRUE,"Cover";#N/A,#N/A,TRUE,"Conts";#N/A,#N/A,TRUE,"VOS";#N/A,#N/A,TRUE,"Warrington";#N/A,#N/A,TRUE,"Widnes"}</definedName>
    <definedName name="ee" localSheetId="4" hidden="1">{#N/A,#N/A,TRUE,"Cover";#N/A,#N/A,TRUE,"Conts";#N/A,#N/A,TRUE,"VOS";#N/A,#N/A,TRUE,"Warrington";#N/A,#N/A,TRUE,"Widnes"}</definedName>
    <definedName name="ee" localSheetId="9" hidden="1">{#N/A,#N/A,TRUE,"Cover";#N/A,#N/A,TRUE,"Conts";#N/A,#N/A,TRUE,"VOS";#N/A,#N/A,TRUE,"Warrington";#N/A,#N/A,TRUE,"Widnes"}</definedName>
    <definedName name="ee" localSheetId="10" hidden="1">{#N/A,#N/A,TRUE,"Cover";#N/A,#N/A,TRUE,"Conts";#N/A,#N/A,TRUE,"VOS";#N/A,#N/A,TRUE,"Warrington";#N/A,#N/A,TRUE,"Widnes"}</definedName>
    <definedName name="ee" localSheetId="17" hidden="1">{#N/A,#N/A,TRUE,"Cover";#N/A,#N/A,TRUE,"Conts";#N/A,#N/A,TRUE,"VOS";#N/A,#N/A,TRUE,"Warrington";#N/A,#N/A,TRUE,"Widnes"}</definedName>
    <definedName name="ee" hidden="1">{#N/A,#N/A,TRUE,"Cover";#N/A,#N/A,TRUE,"Conts";#N/A,#N/A,TRUE,"VOS";#N/A,#N/A,TRUE,"Warrington";#N/A,#N/A,TRUE,"Widnes"}</definedName>
    <definedName name="eeeee" localSheetId="11" hidden="1">{#N/A,#N/A,TRUE,"Cover";#N/A,#N/A,TRUE,"Conts";#N/A,#N/A,TRUE,"VOS";#N/A,#N/A,TRUE,"Warrington";#N/A,#N/A,TRUE,"Widnes"}</definedName>
    <definedName name="eeeee" localSheetId="1" hidden="1">{#N/A,#N/A,TRUE,"Cover";#N/A,#N/A,TRUE,"Conts";#N/A,#N/A,TRUE,"VOS";#N/A,#N/A,TRUE,"Warrington";#N/A,#N/A,TRUE,"Widnes"}</definedName>
    <definedName name="eeeee" localSheetId="4" hidden="1">{#N/A,#N/A,TRUE,"Cover";#N/A,#N/A,TRUE,"Conts";#N/A,#N/A,TRUE,"VOS";#N/A,#N/A,TRUE,"Warrington";#N/A,#N/A,TRUE,"Widnes"}</definedName>
    <definedName name="eeeee" localSheetId="9" hidden="1">{#N/A,#N/A,TRUE,"Cover";#N/A,#N/A,TRUE,"Conts";#N/A,#N/A,TRUE,"VOS";#N/A,#N/A,TRUE,"Warrington";#N/A,#N/A,TRUE,"Widnes"}</definedName>
    <definedName name="eeeee" localSheetId="10" hidden="1">{#N/A,#N/A,TRUE,"Cover";#N/A,#N/A,TRUE,"Conts";#N/A,#N/A,TRUE,"VOS";#N/A,#N/A,TRUE,"Warrington";#N/A,#N/A,TRUE,"Widnes"}</definedName>
    <definedName name="eeeee" localSheetId="17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gag" localSheetId="11" hidden="1">{#N/A,#N/A,TRUE,"Cover";#N/A,#N/A,TRUE,"Conts";#N/A,#N/A,TRUE,"VOS";#N/A,#N/A,TRUE,"Warrington";#N/A,#N/A,TRUE,"Widnes"}</definedName>
    <definedName name="egag" localSheetId="1" hidden="1">{#N/A,#N/A,TRUE,"Cover";#N/A,#N/A,TRUE,"Conts";#N/A,#N/A,TRUE,"VOS";#N/A,#N/A,TRUE,"Warrington";#N/A,#N/A,TRUE,"Widnes"}</definedName>
    <definedName name="egag" localSheetId="4" hidden="1">{#N/A,#N/A,TRUE,"Cover";#N/A,#N/A,TRUE,"Conts";#N/A,#N/A,TRUE,"VOS";#N/A,#N/A,TRUE,"Warrington";#N/A,#N/A,TRUE,"Widnes"}</definedName>
    <definedName name="egag" localSheetId="9" hidden="1">{#N/A,#N/A,TRUE,"Cover";#N/A,#N/A,TRUE,"Conts";#N/A,#N/A,TRUE,"VOS";#N/A,#N/A,TRUE,"Warrington";#N/A,#N/A,TRUE,"Widnes"}</definedName>
    <definedName name="egag" localSheetId="10" hidden="1">{#N/A,#N/A,TRUE,"Cover";#N/A,#N/A,TRUE,"Conts";#N/A,#N/A,TRUE,"VOS";#N/A,#N/A,TRUE,"Warrington";#N/A,#N/A,TRUE,"Widnes"}</definedName>
    <definedName name="egag" localSheetId="17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11" hidden="1">{"'Break down'!$A$4"}</definedName>
    <definedName name="Ele" localSheetId="1" hidden="1">{"'Break down'!$A$4"}</definedName>
    <definedName name="Ele" localSheetId="4" hidden="1">{"'Break down'!$A$4"}</definedName>
    <definedName name="Ele" localSheetId="9" hidden="1">{"'Break down'!$A$4"}</definedName>
    <definedName name="Ele" localSheetId="10" hidden="1">{"'Break down'!$A$4"}</definedName>
    <definedName name="Ele" localSheetId="17" hidden="1">{"'Break down'!$A$4"}</definedName>
    <definedName name="Ele" localSheetId="16" hidden="1">{"'Break down'!$A$4"}</definedName>
    <definedName name="Ele" hidden="1">{"'Break down'!$A$4"}</definedName>
    <definedName name="ELEE" localSheetId="11" hidden="1">{"'Break down'!$A$4"}</definedName>
    <definedName name="ELEE" localSheetId="1" hidden="1">{"'Break down'!$A$4"}</definedName>
    <definedName name="ELEE" localSheetId="4" hidden="1">{"'Break down'!$A$4"}</definedName>
    <definedName name="ELEE" localSheetId="9" hidden="1">{"'Break down'!$A$4"}</definedName>
    <definedName name="ELEE" localSheetId="10" hidden="1">{"'Break down'!$A$4"}</definedName>
    <definedName name="ELEE" localSheetId="17" hidden="1">{"'Break down'!$A$4"}</definedName>
    <definedName name="ELEE" hidden="1">{"'Break down'!$A$4"}</definedName>
    <definedName name="emilio1" hidden="1">#N/A</definedName>
    <definedName name="Emilio2" hidden="1">#N/A</definedName>
    <definedName name="Ending_Balance" localSheetId="11">-FV('7A &amp; 15A'!Interest_Rate/12,'7A &amp; 15A'!Payment_Number,-'7A &amp; 15A'!Monthly_Payment,'7A &amp; 15A'!Loan_Amount)</definedName>
    <definedName name="Ending_Balance">-FV(Interest_Rate/12,Payment_Number,-Monthly_Payment,Loan_Amount)</definedName>
    <definedName name="er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11" hidden="1">{#N/A,#N/A,TRUE,"Cover";#N/A,#N/A,TRUE,"Conts";#N/A,#N/A,TRUE,"VOS";#N/A,#N/A,TRUE,"Warrington";#N/A,#N/A,TRUE,"Widnes"}</definedName>
    <definedName name="ergaghag" localSheetId="1" hidden="1">{#N/A,#N/A,TRUE,"Cover";#N/A,#N/A,TRUE,"Conts";#N/A,#N/A,TRUE,"VOS";#N/A,#N/A,TRUE,"Warrington";#N/A,#N/A,TRUE,"Widnes"}</definedName>
    <definedName name="ergaghag" localSheetId="4" hidden="1">{#N/A,#N/A,TRUE,"Cover";#N/A,#N/A,TRUE,"Conts";#N/A,#N/A,TRUE,"VOS";#N/A,#N/A,TRUE,"Warrington";#N/A,#N/A,TRUE,"Widnes"}</definedName>
    <definedName name="ergaghag" localSheetId="9" hidden="1">{#N/A,#N/A,TRUE,"Cover";#N/A,#N/A,TRUE,"Conts";#N/A,#N/A,TRUE,"VOS";#N/A,#N/A,TRUE,"Warrington";#N/A,#N/A,TRUE,"Widnes"}</definedName>
    <definedName name="ergaghag" localSheetId="10" hidden="1">{#N/A,#N/A,TRUE,"Cover";#N/A,#N/A,TRUE,"Conts";#N/A,#N/A,TRUE,"VOS";#N/A,#N/A,TRUE,"Warrington";#N/A,#N/A,TRUE,"Widnes"}</definedName>
    <definedName name="ergaghag" localSheetId="17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11" hidden="1">{#N/A,#N/A,TRUE,"Cover";#N/A,#N/A,TRUE,"Conts";#N/A,#N/A,TRUE,"VOS";#N/A,#N/A,TRUE,"Warrington";#N/A,#N/A,TRUE,"Widnes"}</definedName>
    <definedName name="ergega" localSheetId="1" hidden="1">{#N/A,#N/A,TRUE,"Cover";#N/A,#N/A,TRUE,"Conts";#N/A,#N/A,TRUE,"VOS";#N/A,#N/A,TRUE,"Warrington";#N/A,#N/A,TRUE,"Widnes"}</definedName>
    <definedName name="ergega" localSheetId="4" hidden="1">{#N/A,#N/A,TRUE,"Cover";#N/A,#N/A,TRUE,"Conts";#N/A,#N/A,TRUE,"VOS";#N/A,#N/A,TRUE,"Warrington";#N/A,#N/A,TRUE,"Widnes"}</definedName>
    <definedName name="ergega" localSheetId="9" hidden="1">{#N/A,#N/A,TRUE,"Cover";#N/A,#N/A,TRUE,"Conts";#N/A,#N/A,TRUE,"VOS";#N/A,#N/A,TRUE,"Warrington";#N/A,#N/A,TRUE,"Widnes"}</definedName>
    <definedName name="ergega" localSheetId="10" hidden="1">{#N/A,#N/A,TRUE,"Cover";#N/A,#N/A,TRUE,"Conts";#N/A,#N/A,TRUE,"VOS";#N/A,#N/A,TRUE,"Warrington";#N/A,#N/A,TRUE,"Widnes"}</definedName>
    <definedName name="ergega" localSheetId="17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11" hidden="1">{#N/A,#N/A,TRUE,"Cover";#N/A,#N/A,TRUE,"Conts";#N/A,#N/A,TRUE,"VOS";#N/A,#N/A,TRUE,"Warrington";#N/A,#N/A,TRUE,"Widnes"}</definedName>
    <definedName name="ergtaeg" localSheetId="1" hidden="1">{#N/A,#N/A,TRUE,"Cover";#N/A,#N/A,TRUE,"Conts";#N/A,#N/A,TRUE,"VOS";#N/A,#N/A,TRUE,"Warrington";#N/A,#N/A,TRUE,"Widnes"}</definedName>
    <definedName name="ergtaeg" localSheetId="4" hidden="1">{#N/A,#N/A,TRUE,"Cover";#N/A,#N/A,TRUE,"Conts";#N/A,#N/A,TRUE,"VOS";#N/A,#N/A,TRUE,"Warrington";#N/A,#N/A,TRUE,"Widnes"}</definedName>
    <definedName name="ergtaeg" localSheetId="9" hidden="1">{#N/A,#N/A,TRUE,"Cover";#N/A,#N/A,TRUE,"Conts";#N/A,#N/A,TRUE,"VOS";#N/A,#N/A,TRUE,"Warrington";#N/A,#N/A,TRUE,"Widnes"}</definedName>
    <definedName name="ergtaeg" localSheetId="10" hidden="1">{#N/A,#N/A,TRUE,"Cover";#N/A,#N/A,TRUE,"Conts";#N/A,#N/A,TRUE,"VOS";#N/A,#N/A,TRUE,"Warrington";#N/A,#N/A,TRUE,"Widnes"}</definedName>
    <definedName name="ergtaeg" localSheetId="17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rName301948010" localSheetId="11" hidden="1">{0,0,0,0;0,0,0,0;0,0,0,0;0,0,0,0;0,0,0,0;0,0,0,0}</definedName>
    <definedName name="ErrName301948010" localSheetId="1" hidden="1">{0,0,0,0;0,0,0,0;0,0,0,0;0,0,0,0;0,0,0,0;0,0,0,0}</definedName>
    <definedName name="ErrName301948010" localSheetId="4" hidden="1">{0,0,0,0;0,0,0,0;0,0,0,0;0,0,0,0;0,0,0,0;0,0,0,0}</definedName>
    <definedName name="ErrName301948010" localSheetId="9" hidden="1">{0,0,0,0;0,0,0,0;0,0,0,0;0,0,0,0;0,0,0,0;0,0,0,0}</definedName>
    <definedName name="ErrName301948010" localSheetId="10" hidden="1">{0,0,0,0;0,0,0,0;0,0,0,0;0,0,0,0;0,0,0,0;0,0,0,0}</definedName>
    <definedName name="ErrName301948010" localSheetId="17" hidden="1">{0,0,0,0;0,0,0,0;0,0,0,0;0,0,0,0;0,0,0,0;0,0,0,0}</definedName>
    <definedName name="ErrName301948010" hidden="1">{0,0,0,0;0,0,0,0;0,0,0,0;0,0,0,0;0,0,0,0;0,0,0,0}</definedName>
    <definedName name="ersyy" localSheetId="11" hidden="1">{#N/A,#N/A,TRUE,"Cover";#N/A,#N/A,TRUE,"Conts";#N/A,#N/A,TRUE,"VOS";#N/A,#N/A,TRUE,"Warrington";#N/A,#N/A,TRUE,"Widnes"}</definedName>
    <definedName name="ersyy" localSheetId="1" hidden="1">{#N/A,#N/A,TRUE,"Cover";#N/A,#N/A,TRUE,"Conts";#N/A,#N/A,TRUE,"VOS";#N/A,#N/A,TRUE,"Warrington";#N/A,#N/A,TRUE,"Widnes"}</definedName>
    <definedName name="ersyy" localSheetId="4" hidden="1">{#N/A,#N/A,TRUE,"Cover";#N/A,#N/A,TRUE,"Conts";#N/A,#N/A,TRUE,"VOS";#N/A,#N/A,TRUE,"Warrington";#N/A,#N/A,TRUE,"Widnes"}</definedName>
    <definedName name="ersyy" localSheetId="9" hidden="1">{#N/A,#N/A,TRUE,"Cover";#N/A,#N/A,TRUE,"Conts";#N/A,#N/A,TRUE,"VOS";#N/A,#N/A,TRUE,"Warrington";#N/A,#N/A,TRUE,"Widnes"}</definedName>
    <definedName name="ersyy" localSheetId="10" hidden="1">{#N/A,#N/A,TRUE,"Cover";#N/A,#N/A,TRUE,"Conts";#N/A,#N/A,TRUE,"VOS";#N/A,#N/A,TRUE,"Warrington";#N/A,#N/A,TRUE,"Widnes"}</definedName>
    <definedName name="ersyy" localSheetId="17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tyry" localSheetId="11" hidden="1">{#N/A,#N/A,TRUE,"Cover";#N/A,#N/A,TRUE,"Conts";#N/A,#N/A,TRUE,"VOS";#N/A,#N/A,TRUE,"Warrington";#N/A,#N/A,TRUE,"Widnes"}</definedName>
    <definedName name="ertertyry" localSheetId="1" hidden="1">{#N/A,#N/A,TRUE,"Cover";#N/A,#N/A,TRUE,"Conts";#N/A,#N/A,TRUE,"VOS";#N/A,#N/A,TRUE,"Warrington";#N/A,#N/A,TRUE,"Widnes"}</definedName>
    <definedName name="ertertyry" localSheetId="4" hidden="1">{#N/A,#N/A,TRUE,"Cover";#N/A,#N/A,TRUE,"Conts";#N/A,#N/A,TRUE,"VOS";#N/A,#N/A,TRUE,"Warrington";#N/A,#N/A,TRUE,"Widnes"}</definedName>
    <definedName name="ertertyry" localSheetId="9" hidden="1">{#N/A,#N/A,TRUE,"Cover";#N/A,#N/A,TRUE,"Conts";#N/A,#N/A,TRUE,"VOS";#N/A,#N/A,TRUE,"Warrington";#N/A,#N/A,TRUE,"Widnes"}</definedName>
    <definedName name="ertertyry" localSheetId="10" hidden="1">{#N/A,#N/A,TRUE,"Cover";#N/A,#N/A,TRUE,"Conts";#N/A,#N/A,TRUE,"VOS";#N/A,#N/A,TRUE,"Warrington";#N/A,#N/A,TRUE,"Widnes"}</definedName>
    <definedName name="ertertyry" localSheetId="17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11" hidden="1">{#N/A,#N/A,TRUE,"Cover";#N/A,#N/A,TRUE,"Conts";#N/A,#N/A,TRUE,"VOS";#N/A,#N/A,TRUE,"Warrington";#N/A,#N/A,TRUE,"Widnes"}</definedName>
    <definedName name="erterydrutru" localSheetId="1" hidden="1">{#N/A,#N/A,TRUE,"Cover";#N/A,#N/A,TRUE,"Conts";#N/A,#N/A,TRUE,"VOS";#N/A,#N/A,TRUE,"Warrington";#N/A,#N/A,TRUE,"Widnes"}</definedName>
    <definedName name="erterydrutru" localSheetId="4" hidden="1">{#N/A,#N/A,TRUE,"Cover";#N/A,#N/A,TRUE,"Conts";#N/A,#N/A,TRUE,"VOS";#N/A,#N/A,TRUE,"Warrington";#N/A,#N/A,TRUE,"Widnes"}</definedName>
    <definedName name="erterydrutru" localSheetId="9" hidden="1">{#N/A,#N/A,TRUE,"Cover";#N/A,#N/A,TRUE,"Conts";#N/A,#N/A,TRUE,"VOS";#N/A,#N/A,TRUE,"Warrington";#N/A,#N/A,TRUE,"Widnes"}</definedName>
    <definedName name="erterydrutru" localSheetId="10" hidden="1">{#N/A,#N/A,TRUE,"Cover";#N/A,#N/A,TRUE,"Conts";#N/A,#N/A,TRUE,"VOS";#N/A,#N/A,TRUE,"Warrington";#N/A,#N/A,TRUE,"Widnes"}</definedName>
    <definedName name="erterydrutru" localSheetId="17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11" hidden="1">{#N/A,#N/A,TRUE,"Cover";#N/A,#N/A,TRUE,"Conts";#N/A,#N/A,TRUE,"VOS";#N/A,#N/A,TRUE,"Warrington";#N/A,#N/A,TRUE,"Widnes"}</definedName>
    <definedName name="erteysry" localSheetId="1" hidden="1">{#N/A,#N/A,TRUE,"Cover";#N/A,#N/A,TRUE,"Conts";#N/A,#N/A,TRUE,"VOS";#N/A,#N/A,TRUE,"Warrington";#N/A,#N/A,TRUE,"Widnes"}</definedName>
    <definedName name="erteysry" localSheetId="4" hidden="1">{#N/A,#N/A,TRUE,"Cover";#N/A,#N/A,TRUE,"Conts";#N/A,#N/A,TRUE,"VOS";#N/A,#N/A,TRUE,"Warrington";#N/A,#N/A,TRUE,"Widnes"}</definedName>
    <definedName name="erteysry" localSheetId="9" hidden="1">{#N/A,#N/A,TRUE,"Cover";#N/A,#N/A,TRUE,"Conts";#N/A,#N/A,TRUE,"VOS";#N/A,#N/A,TRUE,"Warrington";#N/A,#N/A,TRUE,"Widnes"}</definedName>
    <definedName name="erteysry" localSheetId="10" hidden="1">{#N/A,#N/A,TRUE,"Cover";#N/A,#N/A,TRUE,"Conts";#N/A,#N/A,TRUE,"VOS";#N/A,#N/A,TRUE,"Warrington";#N/A,#N/A,TRUE,"Widnes"}</definedName>
    <definedName name="erteysry" localSheetId="17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yr" localSheetId="11" hidden="1">{#N/A,#N/A,TRUE,"Cover";#N/A,#N/A,TRUE,"Conts";#N/A,#N/A,TRUE,"VOS";#N/A,#N/A,TRUE,"Warrington";#N/A,#N/A,TRUE,"Widnes"}</definedName>
    <definedName name="eryr" localSheetId="1" hidden="1">{#N/A,#N/A,TRUE,"Cover";#N/A,#N/A,TRUE,"Conts";#N/A,#N/A,TRUE,"VOS";#N/A,#N/A,TRUE,"Warrington";#N/A,#N/A,TRUE,"Widnes"}</definedName>
    <definedName name="eryr" localSheetId="4" hidden="1">{#N/A,#N/A,TRUE,"Cover";#N/A,#N/A,TRUE,"Conts";#N/A,#N/A,TRUE,"VOS";#N/A,#N/A,TRUE,"Warrington";#N/A,#N/A,TRUE,"Widnes"}</definedName>
    <definedName name="eryr" localSheetId="9" hidden="1">{#N/A,#N/A,TRUE,"Cover";#N/A,#N/A,TRUE,"Conts";#N/A,#N/A,TRUE,"VOS";#N/A,#N/A,TRUE,"Warrington";#N/A,#N/A,TRUE,"Widnes"}</definedName>
    <definedName name="eryr" localSheetId="10" hidden="1">{#N/A,#N/A,TRUE,"Cover";#N/A,#N/A,TRUE,"Conts";#N/A,#N/A,TRUE,"VOS";#N/A,#N/A,TRUE,"Warrington";#N/A,#N/A,TRUE,"Widnes"}</definedName>
    <definedName name="eryr" localSheetId="17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utru" localSheetId="11" hidden="1">{#N/A,#N/A,TRUE,"Cover";#N/A,#N/A,TRUE,"Conts";#N/A,#N/A,TRUE,"VOS";#N/A,#N/A,TRUE,"Warrington";#N/A,#N/A,TRUE,"Widnes"}</definedName>
    <definedName name="eryrutru" localSheetId="1" hidden="1">{#N/A,#N/A,TRUE,"Cover";#N/A,#N/A,TRUE,"Conts";#N/A,#N/A,TRUE,"VOS";#N/A,#N/A,TRUE,"Warrington";#N/A,#N/A,TRUE,"Widnes"}</definedName>
    <definedName name="eryrutru" localSheetId="4" hidden="1">{#N/A,#N/A,TRUE,"Cover";#N/A,#N/A,TRUE,"Conts";#N/A,#N/A,TRUE,"VOS";#N/A,#N/A,TRUE,"Warrington";#N/A,#N/A,TRUE,"Widnes"}</definedName>
    <definedName name="eryrutru" localSheetId="9" hidden="1">{#N/A,#N/A,TRUE,"Cover";#N/A,#N/A,TRUE,"Conts";#N/A,#N/A,TRUE,"VOS";#N/A,#N/A,TRUE,"Warrington";#N/A,#N/A,TRUE,"Widnes"}</definedName>
    <definedName name="eryrutru" localSheetId="10" hidden="1">{#N/A,#N/A,TRUE,"Cover";#N/A,#N/A,TRUE,"Conts";#N/A,#N/A,TRUE,"VOS";#N/A,#N/A,TRUE,"Warrington";#N/A,#N/A,TRUE,"Widnes"}</definedName>
    <definedName name="eryrutru" localSheetId="17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11" hidden="1">{#N/A,#N/A,TRUE,"Cover";#N/A,#N/A,TRUE,"Conts";#N/A,#N/A,TRUE,"VOS";#N/A,#N/A,TRUE,"Warrington";#N/A,#N/A,TRUE,"Widnes"}</definedName>
    <definedName name="erytrh" localSheetId="1" hidden="1">{#N/A,#N/A,TRUE,"Cover";#N/A,#N/A,TRUE,"Conts";#N/A,#N/A,TRUE,"VOS";#N/A,#N/A,TRUE,"Warrington";#N/A,#N/A,TRUE,"Widnes"}</definedName>
    <definedName name="erytrh" localSheetId="4" hidden="1">{#N/A,#N/A,TRUE,"Cover";#N/A,#N/A,TRUE,"Conts";#N/A,#N/A,TRUE,"VOS";#N/A,#N/A,TRUE,"Warrington";#N/A,#N/A,TRUE,"Widnes"}</definedName>
    <definedName name="erytrh" localSheetId="9" hidden="1">{#N/A,#N/A,TRUE,"Cover";#N/A,#N/A,TRUE,"Conts";#N/A,#N/A,TRUE,"VOS";#N/A,#N/A,TRUE,"Warrington";#N/A,#N/A,TRUE,"Widnes"}</definedName>
    <definedName name="erytrh" localSheetId="10" hidden="1">{#N/A,#N/A,TRUE,"Cover";#N/A,#N/A,TRUE,"Conts";#N/A,#N/A,TRUE,"VOS";#N/A,#N/A,TRUE,"Warrington";#N/A,#N/A,TRUE,"Widnes"}</definedName>
    <definedName name="erytrh" localSheetId="17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11" hidden="1">{#N/A,#N/A,TRUE,"Cover";#N/A,#N/A,TRUE,"Conts";#N/A,#N/A,TRUE,"VOS";#N/A,#N/A,TRUE,"Warrington";#N/A,#N/A,TRUE,"Widnes"}</definedName>
    <definedName name="erytuui" localSheetId="1" hidden="1">{#N/A,#N/A,TRUE,"Cover";#N/A,#N/A,TRUE,"Conts";#N/A,#N/A,TRUE,"VOS";#N/A,#N/A,TRUE,"Warrington";#N/A,#N/A,TRUE,"Widnes"}</definedName>
    <definedName name="erytuui" localSheetId="4" hidden="1">{#N/A,#N/A,TRUE,"Cover";#N/A,#N/A,TRUE,"Conts";#N/A,#N/A,TRUE,"VOS";#N/A,#N/A,TRUE,"Warrington";#N/A,#N/A,TRUE,"Widnes"}</definedName>
    <definedName name="erytuui" localSheetId="9" hidden="1">{#N/A,#N/A,TRUE,"Cover";#N/A,#N/A,TRUE,"Conts";#N/A,#N/A,TRUE,"VOS";#N/A,#N/A,TRUE,"Warrington";#N/A,#N/A,TRUE,"Widnes"}</definedName>
    <definedName name="erytuui" localSheetId="10" hidden="1">{#N/A,#N/A,TRUE,"Cover";#N/A,#N/A,TRUE,"Conts";#N/A,#N/A,TRUE,"VOS";#N/A,#N/A,TRUE,"Warrington";#N/A,#N/A,TRUE,"Widnes"}</definedName>
    <definedName name="erytuui" localSheetId="17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ytrysy" localSheetId="11" hidden="1">{#N/A,#N/A,TRUE,"Cover";#N/A,#N/A,TRUE,"Conts";#N/A,#N/A,TRUE,"VOS";#N/A,#N/A,TRUE,"Warrington";#N/A,#N/A,TRUE,"Widnes"}</definedName>
    <definedName name="eryytrysy" localSheetId="1" hidden="1">{#N/A,#N/A,TRUE,"Cover";#N/A,#N/A,TRUE,"Conts";#N/A,#N/A,TRUE,"VOS";#N/A,#N/A,TRUE,"Warrington";#N/A,#N/A,TRUE,"Widnes"}</definedName>
    <definedName name="eryytrysy" localSheetId="4" hidden="1">{#N/A,#N/A,TRUE,"Cover";#N/A,#N/A,TRUE,"Conts";#N/A,#N/A,TRUE,"VOS";#N/A,#N/A,TRUE,"Warrington";#N/A,#N/A,TRUE,"Widnes"}</definedName>
    <definedName name="eryytrysy" localSheetId="9" hidden="1">{#N/A,#N/A,TRUE,"Cover";#N/A,#N/A,TRUE,"Conts";#N/A,#N/A,TRUE,"VOS";#N/A,#N/A,TRUE,"Warrington";#N/A,#N/A,TRUE,"Widnes"}</definedName>
    <definedName name="eryytrysy" localSheetId="10" hidden="1">{#N/A,#N/A,TRUE,"Cover";#N/A,#N/A,TRUE,"Conts";#N/A,#N/A,TRUE,"VOS";#N/A,#N/A,TRUE,"Warrington";#N/A,#N/A,TRUE,"Widnes"}</definedName>
    <definedName name="eryytrysy" localSheetId="17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tetystry" localSheetId="11" hidden="1">{#N/A,#N/A,TRUE,"Cover";#N/A,#N/A,TRUE,"Conts";#N/A,#N/A,TRUE,"VOS";#N/A,#N/A,TRUE,"Warrington";#N/A,#N/A,TRUE,"Widnes"}</definedName>
    <definedName name="estetystry" localSheetId="1" hidden="1">{#N/A,#N/A,TRUE,"Cover";#N/A,#N/A,TRUE,"Conts";#N/A,#N/A,TRUE,"VOS";#N/A,#N/A,TRUE,"Warrington";#N/A,#N/A,TRUE,"Widnes"}</definedName>
    <definedName name="estetystry" localSheetId="4" hidden="1">{#N/A,#N/A,TRUE,"Cover";#N/A,#N/A,TRUE,"Conts";#N/A,#N/A,TRUE,"VOS";#N/A,#N/A,TRUE,"Warrington";#N/A,#N/A,TRUE,"Widnes"}</definedName>
    <definedName name="estetystry" localSheetId="9" hidden="1">{#N/A,#N/A,TRUE,"Cover";#N/A,#N/A,TRUE,"Conts";#N/A,#N/A,TRUE,"VOS";#N/A,#N/A,TRUE,"Warrington";#N/A,#N/A,TRUE,"Widnes"}</definedName>
    <definedName name="estetystry" localSheetId="10" hidden="1">{#N/A,#N/A,TRUE,"Cover";#N/A,#N/A,TRUE,"Conts";#N/A,#N/A,TRUE,"VOS";#N/A,#N/A,TRUE,"Warrington";#N/A,#N/A,TRUE,"Widnes"}</definedName>
    <definedName name="estetystry" localSheetId="17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11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localSheetId="9" hidden="1">{#N/A,#N/A,TRUE,"Cover";#N/A,#N/A,TRUE,"Conts";#N/A,#N/A,TRUE,"VOS";#N/A,#N/A,TRUE,"Warrington";#N/A,#N/A,TRUE,"Widnes"}</definedName>
    <definedName name="estimateb" localSheetId="10" hidden="1">{#N/A,#N/A,TRUE,"Cover";#N/A,#N/A,TRUE,"Conts";#N/A,#N/A,TRUE,"VOS";#N/A,#N/A,TRUE,"Warrington";#N/A,#N/A,TRUE,"Widnes"}</definedName>
    <definedName name="estimateb" localSheetId="17" hidden="1">{#N/A,#N/A,TRUE,"Cover";#N/A,#N/A,TRUE,"Conts";#N/A,#N/A,TRUE,"VOS";#N/A,#N/A,TRUE,"Warrington";#N/A,#N/A,TRUE,"Widnes"}</definedName>
    <definedName name="estimateb" localSheetId="16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11" hidden="1">{#N/A,#N/A,TRUE,"Cover";#N/A,#N/A,TRUE,"Conts";#N/A,#N/A,TRUE,"VOS";#N/A,#N/A,TRUE,"Warrington";#N/A,#N/A,TRUE,"Widnes"}</definedName>
    <definedName name="etertyr" localSheetId="1" hidden="1">{#N/A,#N/A,TRUE,"Cover";#N/A,#N/A,TRUE,"Conts";#N/A,#N/A,TRUE,"VOS";#N/A,#N/A,TRUE,"Warrington";#N/A,#N/A,TRUE,"Widnes"}</definedName>
    <definedName name="etertyr" localSheetId="4" hidden="1">{#N/A,#N/A,TRUE,"Cover";#N/A,#N/A,TRUE,"Conts";#N/A,#N/A,TRUE,"VOS";#N/A,#N/A,TRUE,"Warrington";#N/A,#N/A,TRUE,"Widnes"}</definedName>
    <definedName name="etertyr" localSheetId="9" hidden="1">{#N/A,#N/A,TRUE,"Cover";#N/A,#N/A,TRUE,"Conts";#N/A,#N/A,TRUE,"VOS";#N/A,#N/A,TRUE,"Warrington";#N/A,#N/A,TRUE,"Widnes"}</definedName>
    <definedName name="etertyr" localSheetId="10" hidden="1">{#N/A,#N/A,TRUE,"Cover";#N/A,#N/A,TRUE,"Conts";#N/A,#N/A,TRUE,"VOS";#N/A,#N/A,TRUE,"Warrington";#N/A,#N/A,TRUE,"Widnes"}</definedName>
    <definedName name="etertyr" localSheetId="17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11" hidden="1">{#N/A,#N/A,TRUE,"Cover";#N/A,#N/A,TRUE,"Conts";#N/A,#N/A,TRUE,"VOS";#N/A,#N/A,TRUE,"Warrington";#N/A,#N/A,TRUE,"Widnes"}</definedName>
    <definedName name="etetert" localSheetId="1" hidden="1">{#N/A,#N/A,TRUE,"Cover";#N/A,#N/A,TRUE,"Conts";#N/A,#N/A,TRUE,"VOS";#N/A,#N/A,TRUE,"Warrington";#N/A,#N/A,TRUE,"Widnes"}</definedName>
    <definedName name="etetert" localSheetId="4" hidden="1">{#N/A,#N/A,TRUE,"Cover";#N/A,#N/A,TRUE,"Conts";#N/A,#N/A,TRUE,"VOS";#N/A,#N/A,TRUE,"Warrington";#N/A,#N/A,TRUE,"Widnes"}</definedName>
    <definedName name="etetert" localSheetId="9" hidden="1">{#N/A,#N/A,TRUE,"Cover";#N/A,#N/A,TRUE,"Conts";#N/A,#N/A,TRUE,"VOS";#N/A,#N/A,TRUE,"Warrington";#N/A,#N/A,TRUE,"Widnes"}</definedName>
    <definedName name="etetert" localSheetId="10" hidden="1">{#N/A,#N/A,TRUE,"Cover";#N/A,#N/A,TRUE,"Conts";#N/A,#N/A,TRUE,"VOS";#N/A,#N/A,TRUE,"Warrington";#N/A,#N/A,TRUE,"Widnes"}</definedName>
    <definedName name="etetert" localSheetId="17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localSheetId="11" hidden="1">{#N/A,#N/A,TRUE,"Cover";#N/A,#N/A,TRUE,"Conts";#N/A,#N/A,TRUE,"VOS";#N/A,#N/A,TRUE,"Warrington";#N/A,#N/A,TRUE,"Widnes"}</definedName>
    <definedName name="etr6str7tuiuo" localSheetId="1" hidden="1">{#N/A,#N/A,TRUE,"Cover";#N/A,#N/A,TRUE,"Conts";#N/A,#N/A,TRUE,"VOS";#N/A,#N/A,TRUE,"Warrington";#N/A,#N/A,TRUE,"Widnes"}</definedName>
    <definedName name="etr6str7tuiuo" localSheetId="4" hidden="1">{#N/A,#N/A,TRUE,"Cover";#N/A,#N/A,TRUE,"Conts";#N/A,#N/A,TRUE,"VOS";#N/A,#N/A,TRUE,"Warrington";#N/A,#N/A,TRUE,"Widnes"}</definedName>
    <definedName name="etr6str7tuiuo" localSheetId="9" hidden="1">{#N/A,#N/A,TRUE,"Cover";#N/A,#N/A,TRUE,"Conts";#N/A,#N/A,TRUE,"VOS";#N/A,#N/A,TRUE,"Warrington";#N/A,#N/A,TRUE,"Widnes"}</definedName>
    <definedName name="etr6str7tuiuo" localSheetId="10" hidden="1">{#N/A,#N/A,TRUE,"Cover";#N/A,#N/A,TRUE,"Conts";#N/A,#N/A,TRUE,"VOS";#N/A,#N/A,TRUE,"Warrington";#N/A,#N/A,TRUE,"Widnes"}</definedName>
    <definedName name="etr6str7tuiuo" localSheetId="17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11" hidden="1">{#N/A,#N/A,TRUE,"Cover";#N/A,#N/A,TRUE,"Conts";#N/A,#N/A,TRUE,"VOS";#N/A,#N/A,TRUE,"Warrington";#N/A,#N/A,TRUE,"Widnes"}</definedName>
    <definedName name="etretyer" localSheetId="1" hidden="1">{#N/A,#N/A,TRUE,"Cover";#N/A,#N/A,TRUE,"Conts";#N/A,#N/A,TRUE,"VOS";#N/A,#N/A,TRUE,"Warrington";#N/A,#N/A,TRUE,"Widnes"}</definedName>
    <definedName name="etretyer" localSheetId="4" hidden="1">{#N/A,#N/A,TRUE,"Cover";#N/A,#N/A,TRUE,"Conts";#N/A,#N/A,TRUE,"VOS";#N/A,#N/A,TRUE,"Warrington";#N/A,#N/A,TRUE,"Widnes"}</definedName>
    <definedName name="etretyer" localSheetId="9" hidden="1">{#N/A,#N/A,TRUE,"Cover";#N/A,#N/A,TRUE,"Conts";#N/A,#N/A,TRUE,"VOS";#N/A,#N/A,TRUE,"Warrington";#N/A,#N/A,TRUE,"Widnes"}</definedName>
    <definedName name="etretyer" localSheetId="10" hidden="1">{#N/A,#N/A,TRUE,"Cover";#N/A,#N/A,TRUE,"Conts";#N/A,#N/A,TRUE,"VOS";#N/A,#N/A,TRUE,"Warrington";#N/A,#N/A,TRUE,"Widnes"}</definedName>
    <definedName name="etretyer" localSheetId="17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yegf" localSheetId="11" hidden="1">{#N/A,#N/A,TRUE,"Cover";#N/A,#N/A,TRUE,"Conts";#N/A,#N/A,TRUE,"VOS";#N/A,#N/A,TRUE,"Warrington";#N/A,#N/A,TRUE,"Widnes"}</definedName>
    <definedName name="etyegf" localSheetId="1" hidden="1">{#N/A,#N/A,TRUE,"Cover";#N/A,#N/A,TRUE,"Conts";#N/A,#N/A,TRUE,"VOS";#N/A,#N/A,TRUE,"Warrington";#N/A,#N/A,TRUE,"Widnes"}</definedName>
    <definedName name="etyegf" localSheetId="4" hidden="1">{#N/A,#N/A,TRUE,"Cover";#N/A,#N/A,TRUE,"Conts";#N/A,#N/A,TRUE,"VOS";#N/A,#N/A,TRUE,"Warrington";#N/A,#N/A,TRUE,"Widnes"}</definedName>
    <definedName name="etyegf" localSheetId="9" hidden="1">{#N/A,#N/A,TRUE,"Cover";#N/A,#N/A,TRUE,"Conts";#N/A,#N/A,TRUE,"VOS";#N/A,#N/A,TRUE,"Warrington";#N/A,#N/A,TRUE,"Widnes"}</definedName>
    <definedName name="etyegf" localSheetId="10" hidden="1">{#N/A,#N/A,TRUE,"Cover";#N/A,#N/A,TRUE,"Conts";#N/A,#N/A,TRUE,"VOS";#N/A,#N/A,TRUE,"Warrington";#N/A,#N/A,TRUE,"Widnes"}</definedName>
    <definedName name="etyegf" localSheetId="17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11" hidden="1">{#N/A,#N/A,TRUE,"Cover";#N/A,#N/A,TRUE,"Conts";#N/A,#N/A,TRUE,"VOS";#N/A,#N/A,TRUE,"Warrington";#N/A,#N/A,TRUE,"Widnes"}</definedName>
    <definedName name="etyytr" localSheetId="1" hidden="1">{#N/A,#N/A,TRUE,"Cover";#N/A,#N/A,TRUE,"Conts";#N/A,#N/A,TRUE,"VOS";#N/A,#N/A,TRUE,"Warrington";#N/A,#N/A,TRUE,"Widnes"}</definedName>
    <definedName name="etyytr" localSheetId="4" hidden="1">{#N/A,#N/A,TRUE,"Cover";#N/A,#N/A,TRUE,"Conts";#N/A,#N/A,TRUE,"VOS";#N/A,#N/A,TRUE,"Warrington";#N/A,#N/A,TRUE,"Widnes"}</definedName>
    <definedName name="etyytr" localSheetId="9" hidden="1">{#N/A,#N/A,TRUE,"Cover";#N/A,#N/A,TRUE,"Conts";#N/A,#N/A,TRUE,"VOS";#N/A,#N/A,TRUE,"Warrington";#N/A,#N/A,TRUE,"Widnes"}</definedName>
    <definedName name="etyytr" localSheetId="10" hidden="1">{#N/A,#N/A,TRUE,"Cover";#N/A,#N/A,TRUE,"Conts";#N/A,#N/A,TRUE,"VOS";#N/A,#N/A,TRUE,"Warrington";#N/A,#N/A,TRUE,"Widnes"}</definedName>
    <definedName name="etyytr" localSheetId="17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uro" localSheetId="11">#REF!</definedName>
    <definedName name="Euro">#REF!</definedName>
    <definedName name="ewateryryxyz" localSheetId="11" hidden="1">{#N/A,#N/A,TRUE,"Cover";#N/A,#N/A,TRUE,"Conts";#N/A,#N/A,TRUE,"VOS";#N/A,#N/A,TRUE,"Warrington";#N/A,#N/A,TRUE,"Widnes"}</definedName>
    <definedName name="ewateryryxyz" localSheetId="1" hidden="1">{#N/A,#N/A,TRUE,"Cover";#N/A,#N/A,TRUE,"Conts";#N/A,#N/A,TRUE,"VOS";#N/A,#N/A,TRUE,"Warrington";#N/A,#N/A,TRUE,"Widnes"}</definedName>
    <definedName name="ewateryryxyz" localSheetId="4" hidden="1">{#N/A,#N/A,TRUE,"Cover";#N/A,#N/A,TRUE,"Conts";#N/A,#N/A,TRUE,"VOS";#N/A,#N/A,TRUE,"Warrington";#N/A,#N/A,TRUE,"Widnes"}</definedName>
    <definedName name="ewateryryxyz" localSheetId="9" hidden="1">{#N/A,#N/A,TRUE,"Cover";#N/A,#N/A,TRUE,"Conts";#N/A,#N/A,TRUE,"VOS";#N/A,#N/A,TRUE,"Warrington";#N/A,#N/A,TRUE,"Widnes"}</definedName>
    <definedName name="ewateryryxyz" localSheetId="10" hidden="1">{#N/A,#N/A,TRUE,"Cover";#N/A,#N/A,TRUE,"Conts";#N/A,#N/A,TRUE,"VOS";#N/A,#N/A,TRUE,"Warrington";#N/A,#N/A,TRUE,"Widnes"}</definedName>
    <definedName name="ewateryryxyz" localSheetId="17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11" hidden="1">{"'Break down'!$A$4"}</definedName>
    <definedName name="ewdsd" localSheetId="1" hidden="1">{"'Break down'!$A$4"}</definedName>
    <definedName name="ewdsd" localSheetId="4" hidden="1">{"'Break down'!$A$4"}</definedName>
    <definedName name="ewdsd" localSheetId="9" hidden="1">{"'Break down'!$A$4"}</definedName>
    <definedName name="ewdsd" localSheetId="10" hidden="1">{"'Break down'!$A$4"}</definedName>
    <definedName name="ewdsd" localSheetId="17" hidden="1">{"'Break down'!$A$4"}</definedName>
    <definedName name="ewdsd" hidden="1">{"'Break down'!$A$4"}</definedName>
    <definedName name="ewt" localSheetId="11" hidden="1">{#N/A,#N/A,TRUE,"Cover";#N/A,#N/A,TRUE,"Conts";#N/A,#N/A,TRUE,"VOS";#N/A,#N/A,TRUE,"Warrington";#N/A,#N/A,TRUE,"Widnes"}</definedName>
    <definedName name="ewt" localSheetId="1" hidden="1">{#N/A,#N/A,TRUE,"Cover";#N/A,#N/A,TRUE,"Conts";#N/A,#N/A,TRUE,"VOS";#N/A,#N/A,TRUE,"Warrington";#N/A,#N/A,TRUE,"Widnes"}</definedName>
    <definedName name="ewt" localSheetId="4" hidden="1">{#N/A,#N/A,TRUE,"Cover";#N/A,#N/A,TRUE,"Conts";#N/A,#N/A,TRUE,"VOS";#N/A,#N/A,TRUE,"Warrington";#N/A,#N/A,TRUE,"Widnes"}</definedName>
    <definedName name="ewt" localSheetId="9" hidden="1">{#N/A,#N/A,TRUE,"Cover";#N/A,#N/A,TRUE,"Conts";#N/A,#N/A,TRUE,"VOS";#N/A,#N/A,TRUE,"Warrington";#N/A,#N/A,TRUE,"Widnes"}</definedName>
    <definedName name="ewt" localSheetId="10" hidden="1">{#N/A,#N/A,TRUE,"Cover";#N/A,#N/A,TRUE,"Conts";#N/A,#N/A,TRUE,"VOS";#N/A,#N/A,TRUE,"Warrington";#N/A,#N/A,TRUE,"Widnes"}</definedName>
    <definedName name="ewt" localSheetId="17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11" hidden="1">{#N/A,#N/A,TRUE,"Cover";#N/A,#N/A,TRUE,"Conts";#N/A,#N/A,TRUE,"VOS";#N/A,#N/A,TRUE,"Warrington";#N/A,#N/A,TRUE,"Widnes"}</definedName>
    <definedName name="ewtateryry" localSheetId="1" hidden="1">{#N/A,#N/A,TRUE,"Cover";#N/A,#N/A,TRUE,"Conts";#N/A,#N/A,TRUE,"VOS";#N/A,#N/A,TRUE,"Warrington";#N/A,#N/A,TRUE,"Widnes"}</definedName>
    <definedName name="ewtateryry" localSheetId="4" hidden="1">{#N/A,#N/A,TRUE,"Cover";#N/A,#N/A,TRUE,"Conts";#N/A,#N/A,TRUE,"VOS";#N/A,#N/A,TRUE,"Warrington";#N/A,#N/A,TRUE,"Widnes"}</definedName>
    <definedName name="ewtateryry" localSheetId="9" hidden="1">{#N/A,#N/A,TRUE,"Cover";#N/A,#N/A,TRUE,"Conts";#N/A,#N/A,TRUE,"VOS";#N/A,#N/A,TRUE,"Warrington";#N/A,#N/A,TRUE,"Widnes"}</definedName>
    <definedName name="ewtateryry" localSheetId="10" hidden="1">{#N/A,#N/A,TRUE,"Cover";#N/A,#N/A,TRUE,"Conts";#N/A,#N/A,TRUE,"VOS";#N/A,#N/A,TRUE,"Warrington";#N/A,#N/A,TRUE,"Widnes"}</definedName>
    <definedName name="ewtateryry" localSheetId="17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XCLUSIONS" localSheetId="11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localSheetId="4" hidden="1">{#N/A,#N/A,TRUE,"Cover";#N/A,#N/A,TRUE,"Conts";#N/A,#N/A,TRUE,"VOS";#N/A,#N/A,TRUE,"Warrington";#N/A,#N/A,TRUE,"Widnes"}</definedName>
    <definedName name="eXCLUSIONS" localSheetId="9" hidden="1">{#N/A,#N/A,TRUE,"Cover";#N/A,#N/A,TRUE,"Conts";#N/A,#N/A,TRUE,"VOS";#N/A,#N/A,TRUE,"Warrington";#N/A,#N/A,TRUE,"Widnes"}</definedName>
    <definedName name="eXCLUSIONS" localSheetId="10" hidden="1">{#N/A,#N/A,TRUE,"Cover";#N/A,#N/A,TRUE,"Conts";#N/A,#N/A,TRUE,"VOS";#N/A,#N/A,TRUE,"Warrington";#N/A,#N/A,TRUE,"Widnes"}</definedName>
    <definedName name="eXCLUSIONS" localSheetId="17" hidden="1">{#N/A,#N/A,TRUE,"Cover";#N/A,#N/A,TRUE,"Conts";#N/A,#N/A,TRUE,"VOS";#N/A,#N/A,TRUE,"Warrington";#N/A,#N/A,TRUE,"Widnes"}</definedName>
    <definedName name="eXCLUSIONS" localSheetId="16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exit" localSheetId="11" hidden="1">{#N/A,#N/A,TRUE,"Basic";#N/A,#N/A,TRUE,"EXT-TABLE";#N/A,#N/A,TRUE,"STEEL";#N/A,#N/A,TRUE,"INT-Table";#N/A,#N/A,TRUE,"STEEL";#N/A,#N/A,TRUE,"Door"}</definedName>
    <definedName name="exit" localSheetId="1" hidden="1">{#N/A,#N/A,TRUE,"Basic";#N/A,#N/A,TRUE,"EXT-TABLE";#N/A,#N/A,TRUE,"STEEL";#N/A,#N/A,TRUE,"INT-Table";#N/A,#N/A,TRUE,"STEEL";#N/A,#N/A,TRUE,"Door"}</definedName>
    <definedName name="exit" localSheetId="4" hidden="1">{#N/A,#N/A,TRUE,"Basic";#N/A,#N/A,TRUE,"EXT-TABLE";#N/A,#N/A,TRUE,"STEEL";#N/A,#N/A,TRUE,"INT-Table";#N/A,#N/A,TRUE,"STEEL";#N/A,#N/A,TRUE,"Door"}</definedName>
    <definedName name="exit" localSheetId="9" hidden="1">{#N/A,#N/A,TRUE,"Basic";#N/A,#N/A,TRUE,"EXT-TABLE";#N/A,#N/A,TRUE,"STEEL";#N/A,#N/A,TRUE,"INT-Table";#N/A,#N/A,TRUE,"STEEL";#N/A,#N/A,TRUE,"Door"}</definedName>
    <definedName name="exit" localSheetId="10" hidden="1">{#N/A,#N/A,TRUE,"Basic";#N/A,#N/A,TRUE,"EXT-TABLE";#N/A,#N/A,TRUE,"STEEL";#N/A,#N/A,TRUE,"INT-Table";#N/A,#N/A,TRUE,"STEEL";#N/A,#N/A,TRUE,"Door"}</definedName>
    <definedName name="exit" localSheetId="17" hidden="1">{#N/A,#N/A,TRUE,"Basic";#N/A,#N/A,TRUE,"EXT-TABLE";#N/A,#N/A,TRUE,"STEEL";#N/A,#N/A,TRUE,"INT-Table";#N/A,#N/A,TRUE,"STEEL";#N/A,#N/A,TRUE,"Door"}</definedName>
    <definedName name="exit" hidden="1">{#N/A,#N/A,TRUE,"Basic";#N/A,#N/A,TRUE,"EXT-TABLE";#N/A,#N/A,TRUE,"STEEL";#N/A,#N/A,TRUE,"INT-Table";#N/A,#N/A,TRUE,"STEEL";#N/A,#N/A,TRUE,"Door"}</definedName>
    <definedName name="eyt" localSheetId="11" hidden="1">{"'Break down'!$A$4"}</definedName>
    <definedName name="eyt" localSheetId="4" hidden="1">{"'Break down'!$A$4"}</definedName>
    <definedName name="eyt" localSheetId="9" hidden="1">{"'Break down'!$A$4"}</definedName>
    <definedName name="eyt" localSheetId="16" hidden="1">{"'Break down'!$A$4"}</definedName>
    <definedName name="eyt" hidden="1">{"'Break down'!$A$4"}</definedName>
    <definedName name="eyy" localSheetId="11" hidden="1">{#N/A,#N/A,TRUE,"Cover";#N/A,#N/A,TRUE,"Conts";#N/A,#N/A,TRUE,"VOS";#N/A,#N/A,TRUE,"Warrington";#N/A,#N/A,TRUE,"Widnes"}</definedName>
    <definedName name="eyy" localSheetId="1" hidden="1">{#N/A,#N/A,TRUE,"Cover";#N/A,#N/A,TRUE,"Conts";#N/A,#N/A,TRUE,"VOS";#N/A,#N/A,TRUE,"Warrington";#N/A,#N/A,TRUE,"Widnes"}</definedName>
    <definedName name="eyy" localSheetId="4" hidden="1">{#N/A,#N/A,TRUE,"Cover";#N/A,#N/A,TRUE,"Conts";#N/A,#N/A,TRUE,"VOS";#N/A,#N/A,TRUE,"Warrington";#N/A,#N/A,TRUE,"Widnes"}</definedName>
    <definedName name="eyy" localSheetId="9" hidden="1">{#N/A,#N/A,TRUE,"Cover";#N/A,#N/A,TRUE,"Conts";#N/A,#N/A,TRUE,"VOS";#N/A,#N/A,TRUE,"Warrington";#N/A,#N/A,TRUE,"Widnes"}</definedName>
    <definedName name="eyy" localSheetId="10" hidden="1">{#N/A,#N/A,TRUE,"Cover";#N/A,#N/A,TRUE,"Conts";#N/A,#N/A,TRUE,"VOS";#N/A,#N/A,TRUE,"Warrington";#N/A,#N/A,TRUE,"Widnes"}</definedName>
    <definedName name="eyy" localSheetId="17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11" hidden="1">{#N/A,#N/A,TRUE,"Cover";#N/A,#N/A,TRUE,"Conts";#N/A,#N/A,TRUE,"VOS";#N/A,#N/A,TRUE,"Warrington";#N/A,#N/A,TRUE,"Widnes"}</definedName>
    <definedName name="f" localSheetId="1" hidden="1">{#N/A,#N/A,TRUE,"Cover";#N/A,#N/A,TRUE,"Conts";#N/A,#N/A,TRUE,"VOS";#N/A,#N/A,TRUE,"Warrington";#N/A,#N/A,TRUE,"Widnes"}</definedName>
    <definedName name="f" localSheetId="4" hidden="1">{#N/A,#N/A,TRUE,"Cover";#N/A,#N/A,TRUE,"Conts";#N/A,#N/A,TRUE,"VOS";#N/A,#N/A,TRUE,"Warrington";#N/A,#N/A,TRUE,"Widnes"}</definedName>
    <definedName name="f" localSheetId="9" hidden="1">{#N/A,#N/A,TRUE,"Cover";#N/A,#N/A,TRUE,"Conts";#N/A,#N/A,TRUE,"VOS";#N/A,#N/A,TRUE,"Warrington";#N/A,#N/A,TRUE,"Widnes"}</definedName>
    <definedName name="f" localSheetId="10" hidden="1">{#N/A,#N/A,TRUE,"Cover";#N/A,#N/A,TRUE,"Conts";#N/A,#N/A,TRUE,"VOS";#N/A,#N/A,TRUE,"Warrington";#N/A,#N/A,TRUE,"Widnes"}</definedName>
    <definedName name="f" localSheetId="17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asfsdfsdfasdfsdfsd" localSheetId="11" hidden="1">{#N/A,#N/A,TRUE,"Basic";#N/A,#N/A,TRUE,"EXT-TABLE";#N/A,#N/A,TRUE,"STEEL";#N/A,#N/A,TRUE,"INT-Table";#N/A,#N/A,TRUE,"STEEL";#N/A,#N/A,TRUE,"Door"}</definedName>
    <definedName name="fasfsdfsdfasdfsdfsd" localSheetId="1" hidden="1">{#N/A,#N/A,TRUE,"Basic";#N/A,#N/A,TRUE,"EXT-TABLE";#N/A,#N/A,TRUE,"STEEL";#N/A,#N/A,TRUE,"INT-Table";#N/A,#N/A,TRUE,"STEEL";#N/A,#N/A,TRUE,"Door"}</definedName>
    <definedName name="fasfsdfsdfasdfsdfsd" localSheetId="4" hidden="1">{#N/A,#N/A,TRUE,"Basic";#N/A,#N/A,TRUE,"EXT-TABLE";#N/A,#N/A,TRUE,"STEEL";#N/A,#N/A,TRUE,"INT-Table";#N/A,#N/A,TRUE,"STEEL";#N/A,#N/A,TRUE,"Door"}</definedName>
    <definedName name="fasfsdfsdfasdfsdfsd" localSheetId="9" hidden="1">{#N/A,#N/A,TRUE,"Basic";#N/A,#N/A,TRUE,"EXT-TABLE";#N/A,#N/A,TRUE,"STEEL";#N/A,#N/A,TRUE,"INT-Table";#N/A,#N/A,TRUE,"STEEL";#N/A,#N/A,TRUE,"Door"}</definedName>
    <definedName name="fasfsdfsdfasdfsdfsd" localSheetId="10" hidden="1">{#N/A,#N/A,TRUE,"Basic";#N/A,#N/A,TRUE,"EXT-TABLE";#N/A,#N/A,TRUE,"STEEL";#N/A,#N/A,TRUE,"INT-Table";#N/A,#N/A,TRUE,"STEEL";#N/A,#N/A,TRUE,"Door"}</definedName>
    <definedName name="fasfsdfsdfasdfsdfsd" localSheetId="17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Code" localSheetId="11" hidden="1">#REF!</definedName>
    <definedName name="FCode" localSheetId="1" hidden="1">#REF!</definedName>
    <definedName name="FCode" localSheetId="9" hidden="1">#REF!</definedName>
    <definedName name="FCode" localSheetId="10" hidden="1">#REF!</definedName>
    <definedName name="FCode" localSheetId="17" hidden="1">#REF!</definedName>
    <definedName name="FCode" hidden="1">#REF!</definedName>
    <definedName name="fd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R" localSheetId="11" hidden="1">#REF!</definedName>
    <definedName name="FDR" localSheetId="1" hidden="1">#REF!</definedName>
    <definedName name="FDR" localSheetId="9" hidden="1">#REF!</definedName>
    <definedName name="FDR" localSheetId="10" hidden="1">#REF!</definedName>
    <definedName name="FDR" localSheetId="17" hidden="1">#REF!</definedName>
    <definedName name="FDR" hidden="1">#REF!</definedName>
    <definedName name="Fees.1" localSheetId="11" hidden="1">{#N/A,#N/A,TRUE,"Cover";#N/A,#N/A,TRUE,"Conts";#N/A,#N/A,TRUE,"VOS";#N/A,#N/A,TRUE,"Warrington";#N/A,#N/A,TRUE,"Widnes"}</definedName>
    <definedName name="Fees.1" localSheetId="1" hidden="1">{#N/A,#N/A,TRUE,"Cover";#N/A,#N/A,TRUE,"Conts";#N/A,#N/A,TRUE,"VOS";#N/A,#N/A,TRUE,"Warrington";#N/A,#N/A,TRUE,"Widnes"}</definedName>
    <definedName name="Fees.1" localSheetId="4" hidden="1">{#N/A,#N/A,TRUE,"Cover";#N/A,#N/A,TRUE,"Conts";#N/A,#N/A,TRUE,"VOS";#N/A,#N/A,TRUE,"Warrington";#N/A,#N/A,TRUE,"Widnes"}</definedName>
    <definedName name="Fees.1" localSheetId="9" hidden="1">{#N/A,#N/A,TRUE,"Cover";#N/A,#N/A,TRUE,"Conts";#N/A,#N/A,TRUE,"VOS";#N/A,#N/A,TRUE,"Warrington";#N/A,#N/A,TRUE,"Widnes"}</definedName>
    <definedName name="Fees.1" localSheetId="10" hidden="1">{#N/A,#N/A,TRUE,"Cover";#N/A,#N/A,TRUE,"Conts";#N/A,#N/A,TRUE,"VOS";#N/A,#N/A,TRUE,"Warrington";#N/A,#N/A,TRUE,"Widnes"}</definedName>
    <definedName name="Fees.1" localSheetId="17" hidden="1">{#N/A,#N/A,TRUE,"Cover";#N/A,#N/A,TRUE,"Conts";#N/A,#N/A,TRUE,"VOS";#N/A,#N/A,TRUE,"Warrington";#N/A,#N/A,TRUE,"Widnes"}</definedName>
    <definedName name="Fees.1" localSheetId="16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ffff" localSheetId="11" hidden="1">{#N/A,#N/A,TRUE,"Basic";#N/A,#N/A,TRUE,"EXT-TABLE";#N/A,#N/A,TRUE,"STEEL";#N/A,#N/A,TRUE,"INT-Table";#N/A,#N/A,TRUE,"STEEL";#N/A,#N/A,TRUE,"Door"}</definedName>
    <definedName name="fffff" localSheetId="1" hidden="1">{#N/A,#N/A,TRUE,"Basic";#N/A,#N/A,TRUE,"EXT-TABLE";#N/A,#N/A,TRUE,"STEEL";#N/A,#N/A,TRUE,"INT-Table";#N/A,#N/A,TRUE,"STEEL";#N/A,#N/A,TRUE,"Door"}</definedName>
    <definedName name="fffff" localSheetId="4" hidden="1">{#N/A,#N/A,TRUE,"Basic";#N/A,#N/A,TRUE,"EXT-TABLE";#N/A,#N/A,TRUE,"STEEL";#N/A,#N/A,TRUE,"INT-Table";#N/A,#N/A,TRUE,"STEEL";#N/A,#N/A,TRUE,"Door"}</definedName>
    <definedName name="fffff" localSheetId="9" hidden="1">{#N/A,#N/A,TRUE,"Basic";#N/A,#N/A,TRUE,"EXT-TABLE";#N/A,#N/A,TRUE,"STEEL";#N/A,#N/A,TRUE,"INT-Table";#N/A,#N/A,TRUE,"STEEL";#N/A,#N/A,TRUE,"Door"}</definedName>
    <definedName name="fffff" localSheetId="10" hidden="1">{#N/A,#N/A,TRUE,"Basic";#N/A,#N/A,TRUE,"EXT-TABLE";#N/A,#N/A,TRUE,"STEEL";#N/A,#N/A,TRUE,"INT-Table";#N/A,#N/A,TRUE,"STEEL";#N/A,#N/A,TRUE,"Door"}</definedName>
    <definedName name="fffff" localSheetId="17" hidden="1">{#N/A,#N/A,TRUE,"Basic";#N/A,#N/A,TRUE,"EXT-TABLE";#N/A,#N/A,TRUE,"STEEL";#N/A,#N/A,TRUE,"INT-Table";#N/A,#N/A,TRUE,"STEEL";#N/A,#N/A,TRUE,"Door"}</definedName>
    <definedName name="fffff" hidden="1">{#N/A,#N/A,TRUE,"Basic";#N/A,#N/A,TRUE,"EXT-TABLE";#N/A,#N/A,TRUE,"STEEL";#N/A,#N/A,TRUE,"INT-Table";#N/A,#N/A,TRUE,"STEEL";#N/A,#N/A,TRUE,"Door"}</definedName>
    <definedName name="fffuu" localSheetId="11" hidden="1">{"'Break down'!$A$4"}</definedName>
    <definedName name="fffuu" localSheetId="1" hidden="1">{"'Break down'!$A$4"}</definedName>
    <definedName name="fffuu" localSheetId="4" hidden="1">{"'Break down'!$A$4"}</definedName>
    <definedName name="fffuu" localSheetId="9" hidden="1">{"'Break down'!$A$4"}</definedName>
    <definedName name="fffuu" localSheetId="10" hidden="1">{"'Break down'!$A$4"}</definedName>
    <definedName name="fffuu" localSheetId="17" hidden="1">{"'Break down'!$A$4"}</definedName>
    <definedName name="fffuu" hidden="1">{"'Break down'!$A$4"}</definedName>
    <definedName name="fg" localSheetId="11" hidden="1">{#N/A,#N/A,TRUE,"Cover";#N/A,#N/A,TRUE,"Conts";#N/A,#N/A,TRUE,"VOS";#N/A,#N/A,TRUE,"Warrington";#N/A,#N/A,TRUE,"Widnes"}</definedName>
    <definedName name="fg" localSheetId="1" hidden="1">{#N/A,#N/A,TRUE,"Cover";#N/A,#N/A,TRUE,"Conts";#N/A,#N/A,TRUE,"VOS";#N/A,#N/A,TRUE,"Warrington";#N/A,#N/A,TRUE,"Widnes"}</definedName>
    <definedName name="fg" localSheetId="4" hidden="1">{#N/A,#N/A,TRUE,"Cover";#N/A,#N/A,TRUE,"Conts";#N/A,#N/A,TRUE,"VOS";#N/A,#N/A,TRUE,"Warrington";#N/A,#N/A,TRUE,"Widnes"}</definedName>
    <definedName name="fg" localSheetId="9" hidden="1">{#N/A,#N/A,TRUE,"Cover";#N/A,#N/A,TRUE,"Conts";#N/A,#N/A,TRUE,"VOS";#N/A,#N/A,TRUE,"Warrington";#N/A,#N/A,TRUE,"Widnes"}</definedName>
    <definedName name="fg" localSheetId="10" hidden="1">{#N/A,#N/A,TRUE,"Cover";#N/A,#N/A,TRUE,"Conts";#N/A,#N/A,TRUE,"VOS";#N/A,#N/A,TRUE,"Warrington";#N/A,#N/A,TRUE,"Widnes"}</definedName>
    <definedName name="fg" localSheetId="17" hidden="1">{#N/A,#N/A,TRUE,"Cover";#N/A,#N/A,TRUE,"Conts";#N/A,#N/A,TRUE,"VOS";#N/A,#N/A,TRUE,"Warrington";#N/A,#N/A,TRUE,"Widnes"}</definedName>
    <definedName name="fg" hidden="1">{#N/A,#N/A,TRUE,"Cover";#N/A,#N/A,TRUE,"Conts";#N/A,#N/A,TRUE,"VOS";#N/A,#N/A,TRUE,"Warrington";#N/A,#N/A,TRUE,"Widnes"}</definedName>
    <definedName name="fgd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localSheetId="11" hidden="1">#REF!</definedName>
    <definedName name="FGDGB" localSheetId="1" hidden="1">#REF!</definedName>
    <definedName name="FGDGB" localSheetId="9" hidden="1">#REF!</definedName>
    <definedName name="FGDGB" localSheetId="10" hidden="1">#REF!</definedName>
    <definedName name="FGDGB" localSheetId="17" hidden="1">#REF!</definedName>
    <definedName name="FGDGB" hidden="1">#REF!</definedName>
    <definedName name="fgfd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" localSheetId="11" hidden="1">{"'장비'!$A$3:$M$12"}</definedName>
    <definedName name="fgg" localSheetId="1" hidden="1">{"'장비'!$A$3:$M$12"}</definedName>
    <definedName name="fgg" localSheetId="4" hidden="1">{"'장비'!$A$3:$M$12"}</definedName>
    <definedName name="fgg" localSheetId="9" hidden="1">{"'장비'!$A$3:$M$12"}</definedName>
    <definedName name="fgg" localSheetId="10" hidden="1">{"'장비'!$A$3:$M$12"}</definedName>
    <definedName name="fgg" localSheetId="17" hidden="1">{"'장비'!$A$3:$M$12"}</definedName>
    <definedName name="fgg" hidden="1">{"'장비'!$A$3:$M$12"}</definedName>
    <definedName name="fghdfds" localSheetId="11" hidden="1">#REF!</definedName>
    <definedName name="fghdfds" hidden="1">#REF!</definedName>
    <definedName name="fgh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localSheetId="11" hidden="1">{#N/A,#N/A,TRUE,"Cover";#N/A,#N/A,TRUE,"Conts";#N/A,#N/A,TRUE,"VOS";#N/A,#N/A,TRUE,"Warrington";#N/A,#N/A,TRUE,"Widnes"}</definedName>
    <definedName name="fgjjjkyg" localSheetId="1" hidden="1">{#N/A,#N/A,TRUE,"Cover";#N/A,#N/A,TRUE,"Conts";#N/A,#N/A,TRUE,"VOS";#N/A,#N/A,TRUE,"Warrington";#N/A,#N/A,TRUE,"Widnes"}</definedName>
    <definedName name="fgjjjkyg" localSheetId="4" hidden="1">{#N/A,#N/A,TRUE,"Cover";#N/A,#N/A,TRUE,"Conts";#N/A,#N/A,TRUE,"VOS";#N/A,#N/A,TRUE,"Warrington";#N/A,#N/A,TRUE,"Widnes"}</definedName>
    <definedName name="fgjjjkyg" localSheetId="9" hidden="1">{#N/A,#N/A,TRUE,"Cover";#N/A,#N/A,TRUE,"Conts";#N/A,#N/A,TRUE,"VOS";#N/A,#N/A,TRUE,"Warrington";#N/A,#N/A,TRUE,"Widnes"}</definedName>
    <definedName name="fgjjjkyg" localSheetId="10" hidden="1">{#N/A,#N/A,TRUE,"Cover";#N/A,#N/A,TRUE,"Conts";#N/A,#N/A,TRUE,"VOS";#N/A,#N/A,TRUE,"Warrington";#N/A,#N/A,TRUE,"Widnes"}</definedName>
    <definedName name="fgjjjkyg" localSheetId="17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11" hidden="1">{"'Sheet1'!$A$4386:$N$4591"}</definedName>
    <definedName name="fgtt" localSheetId="1" hidden="1">{"'Sheet1'!$A$4386:$N$4591"}</definedName>
    <definedName name="fgtt" localSheetId="4" hidden="1">{"'Sheet1'!$A$4386:$N$4591"}</definedName>
    <definedName name="fgtt" localSheetId="9" hidden="1">{"'Sheet1'!$A$4386:$N$4591"}</definedName>
    <definedName name="fgtt" localSheetId="10" hidden="1">{"'Sheet1'!$A$4386:$N$4591"}</definedName>
    <definedName name="fgtt" localSheetId="17" hidden="1">{"'Sheet1'!$A$4386:$N$4591"}</definedName>
    <definedName name="fgtt" hidden="1">{"'Sheet1'!$A$4386:$N$4591"}</definedName>
    <definedName name="fhgujguthi" localSheetId="11" hidden="1">{#N/A,#N/A,TRUE,"Cover";#N/A,#N/A,TRUE,"Conts";#N/A,#N/A,TRUE,"VOS";#N/A,#N/A,TRUE,"Warrington";#N/A,#N/A,TRUE,"Widnes"}</definedName>
    <definedName name="fhgujguthi" localSheetId="1" hidden="1">{#N/A,#N/A,TRUE,"Cover";#N/A,#N/A,TRUE,"Conts";#N/A,#N/A,TRUE,"VOS";#N/A,#N/A,TRUE,"Warrington";#N/A,#N/A,TRUE,"Widnes"}</definedName>
    <definedName name="fhgujguthi" localSheetId="4" hidden="1">{#N/A,#N/A,TRUE,"Cover";#N/A,#N/A,TRUE,"Conts";#N/A,#N/A,TRUE,"VOS";#N/A,#N/A,TRUE,"Warrington";#N/A,#N/A,TRUE,"Widnes"}</definedName>
    <definedName name="fhgujguthi" localSheetId="9" hidden="1">{#N/A,#N/A,TRUE,"Cover";#N/A,#N/A,TRUE,"Conts";#N/A,#N/A,TRUE,"VOS";#N/A,#N/A,TRUE,"Warrington";#N/A,#N/A,TRUE,"Widnes"}</definedName>
    <definedName name="fhgujguthi" localSheetId="10" hidden="1">{#N/A,#N/A,TRUE,"Cover";#N/A,#N/A,TRUE,"Conts";#N/A,#N/A,TRUE,"VOS";#N/A,#N/A,TRUE,"Warrington";#N/A,#N/A,TRUE,"Widnes"}</definedName>
    <definedName name="fhgujguthi" localSheetId="17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jsjs" localSheetId="11" hidden="1">{#N/A,#N/A,TRUE,"Cover";#N/A,#N/A,TRUE,"Conts";#N/A,#N/A,TRUE,"VOS";#N/A,#N/A,TRUE,"Warrington";#N/A,#N/A,TRUE,"Widnes"}</definedName>
    <definedName name="fhjsjs" localSheetId="1" hidden="1">{#N/A,#N/A,TRUE,"Cover";#N/A,#N/A,TRUE,"Conts";#N/A,#N/A,TRUE,"VOS";#N/A,#N/A,TRUE,"Warrington";#N/A,#N/A,TRUE,"Widnes"}</definedName>
    <definedName name="fhjsjs" localSheetId="4" hidden="1">{#N/A,#N/A,TRUE,"Cover";#N/A,#N/A,TRUE,"Conts";#N/A,#N/A,TRUE,"VOS";#N/A,#N/A,TRUE,"Warrington";#N/A,#N/A,TRUE,"Widnes"}</definedName>
    <definedName name="fhjsjs" localSheetId="9" hidden="1">{#N/A,#N/A,TRUE,"Cover";#N/A,#N/A,TRUE,"Conts";#N/A,#N/A,TRUE,"VOS";#N/A,#N/A,TRUE,"Warrington";#N/A,#N/A,TRUE,"Widnes"}</definedName>
    <definedName name="fhjsjs" localSheetId="10" hidden="1">{#N/A,#N/A,TRUE,"Cover";#N/A,#N/A,TRUE,"Conts";#N/A,#N/A,TRUE,"VOS";#N/A,#N/A,TRUE,"Warrington";#N/A,#N/A,TRUE,"Widnes"}</definedName>
    <definedName name="fhjsjs" localSheetId="17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localSheetId="11" hidden="1">'[14]A.O.R.'!#REF!</definedName>
    <definedName name="FILL" localSheetId="1" hidden="1">'[14]A.O.R.'!#REF!</definedName>
    <definedName name="FILL" localSheetId="16" hidden="1">'[14]A.O.R.'!#REF!</definedName>
    <definedName name="FILL" hidden="1">'[14]A.O.R.'!#REF!</definedName>
    <definedName name="FINANCE___GENER" localSheetId="11">#REF!</definedName>
    <definedName name="FINANCE___GENER">#REF!</definedName>
    <definedName name="Finishing_Works" localSheetId="11">#REF!</definedName>
    <definedName name="Finishing_Works">#REF!</definedName>
    <definedName name="fino" localSheetId="11" hidden="1">{#N/A,#N/A,FALSE,"summary";#N/A,#N/A,FALSE,"preliminy";#N/A,#N/A,FALSE,"bill 3";#N/A,#N/A,FALSE,"bill 4"}</definedName>
    <definedName name="fino" localSheetId="1" hidden="1">{#N/A,#N/A,FALSE,"summary";#N/A,#N/A,FALSE,"preliminy";#N/A,#N/A,FALSE,"bill 3";#N/A,#N/A,FALSE,"bill 4"}</definedName>
    <definedName name="fino" localSheetId="4" hidden="1">{#N/A,#N/A,FALSE,"summary";#N/A,#N/A,FALSE,"preliminy";#N/A,#N/A,FALSE,"bill 3";#N/A,#N/A,FALSE,"bill 4"}</definedName>
    <definedName name="fino" localSheetId="9" hidden="1">{#N/A,#N/A,FALSE,"summary";#N/A,#N/A,FALSE,"preliminy";#N/A,#N/A,FALSE,"bill 3";#N/A,#N/A,FALSE,"bill 4"}</definedName>
    <definedName name="fino" localSheetId="10" hidden="1">{#N/A,#N/A,FALSE,"summary";#N/A,#N/A,FALSE,"preliminy";#N/A,#N/A,FALSE,"bill 3";#N/A,#N/A,FALSE,"bill 4"}</definedName>
    <definedName name="fino" localSheetId="17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11" hidden="1">{#N/A,#N/A,FALSE,"summary";#N/A,#N/A,FALSE,"preliminy";#N/A,#N/A,FALSE,"bill 3";#N/A,#N/A,FALSE,"bill 4"}</definedName>
    <definedName name="fino1" localSheetId="1" hidden="1">{#N/A,#N/A,FALSE,"summary";#N/A,#N/A,FALSE,"preliminy";#N/A,#N/A,FALSE,"bill 3";#N/A,#N/A,FALSE,"bill 4"}</definedName>
    <definedName name="fino1" localSheetId="4" hidden="1">{#N/A,#N/A,FALSE,"summary";#N/A,#N/A,FALSE,"preliminy";#N/A,#N/A,FALSE,"bill 3";#N/A,#N/A,FALSE,"bill 4"}</definedName>
    <definedName name="fino1" localSheetId="9" hidden="1">{#N/A,#N/A,FALSE,"summary";#N/A,#N/A,FALSE,"preliminy";#N/A,#N/A,FALSE,"bill 3";#N/A,#N/A,FALSE,"bill 4"}</definedName>
    <definedName name="fino1" localSheetId="10" hidden="1">{#N/A,#N/A,FALSE,"summary";#N/A,#N/A,FALSE,"preliminy";#N/A,#N/A,FALSE,"bill 3";#N/A,#N/A,FALSE,"bill 4"}</definedName>
    <definedName name="fino1" localSheetId="17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11" hidden="1">{"'Break down'!$A$4"}</definedName>
    <definedName name="fiyu" localSheetId="4" hidden="1">{"'Break down'!$A$4"}</definedName>
    <definedName name="fiyu" localSheetId="9" hidden="1">{"'Break down'!$A$4"}</definedName>
    <definedName name="fiyu" localSheetId="16" hidden="1">{"'Break down'!$A$4"}</definedName>
    <definedName name="fiyu" hidden="1">{"'Break down'!$A$4"}</definedName>
    <definedName name="fjhgfd" localSheetId="11" hidden="1">{"'Sheet1'!$A$4386:$N$4591"}</definedName>
    <definedName name="fjhgfd" localSheetId="1" hidden="1">{"'Sheet1'!$A$4386:$N$4591"}</definedName>
    <definedName name="fjhgfd" localSheetId="4" hidden="1">{"'Sheet1'!$A$4386:$N$4591"}</definedName>
    <definedName name="fjhgfd" localSheetId="9" hidden="1">{"'Sheet1'!$A$4386:$N$4591"}</definedName>
    <definedName name="fjhgfd" localSheetId="10" hidden="1">{"'Sheet1'!$A$4386:$N$4591"}</definedName>
    <definedName name="fjhgfd" localSheetId="17" hidden="1">{"'Sheet1'!$A$4386:$N$4591"}</definedName>
    <definedName name="fjhgfd" hidden="1">{"'Sheet1'!$A$4386:$N$4591"}</definedName>
    <definedName name="fkfkvhikkhju" localSheetId="11" hidden="1">{#N/A,#N/A,TRUE,"Cover";#N/A,#N/A,TRUE,"Conts";#N/A,#N/A,TRUE,"VOS";#N/A,#N/A,TRUE,"Warrington";#N/A,#N/A,TRUE,"Widnes"}</definedName>
    <definedName name="fkfkvhikkhju" localSheetId="1" hidden="1">{#N/A,#N/A,TRUE,"Cover";#N/A,#N/A,TRUE,"Conts";#N/A,#N/A,TRUE,"VOS";#N/A,#N/A,TRUE,"Warrington";#N/A,#N/A,TRUE,"Widnes"}</definedName>
    <definedName name="fkfkvhikkhju" localSheetId="4" hidden="1">{#N/A,#N/A,TRUE,"Cover";#N/A,#N/A,TRUE,"Conts";#N/A,#N/A,TRUE,"VOS";#N/A,#N/A,TRUE,"Warrington";#N/A,#N/A,TRUE,"Widnes"}</definedName>
    <definedName name="fkfkvhikkhju" localSheetId="9" hidden="1">{#N/A,#N/A,TRUE,"Cover";#N/A,#N/A,TRUE,"Conts";#N/A,#N/A,TRUE,"VOS";#N/A,#N/A,TRUE,"Warrington";#N/A,#N/A,TRUE,"Widnes"}</definedName>
    <definedName name="fkfkvhikkhju" localSheetId="10" hidden="1">{#N/A,#N/A,TRUE,"Cover";#N/A,#N/A,TRUE,"Conts";#N/A,#N/A,TRUE,"VOS";#N/A,#N/A,TRUE,"Warrington";#N/A,#N/A,TRUE,"Widnes"}</definedName>
    <definedName name="fkfkvhikkhju" localSheetId="17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re" localSheetId="11" hidden="1">{#N/A,#N/A,TRUE,"Cover";#N/A,#N/A,TRUE,"Conts";#N/A,#N/A,TRUE,"VOS";#N/A,#N/A,TRUE,"Warrington";#N/A,#N/A,TRUE,"Widnes"}</definedName>
    <definedName name="fre" localSheetId="4" hidden="1">{#N/A,#N/A,TRUE,"Cover";#N/A,#N/A,TRUE,"Conts";#N/A,#N/A,TRUE,"VOS";#N/A,#N/A,TRUE,"Warrington";#N/A,#N/A,TRUE,"Widnes"}</definedName>
    <definedName name="fre" localSheetId="9" hidden="1">{#N/A,#N/A,TRUE,"Cover";#N/A,#N/A,TRUE,"Conts";#N/A,#N/A,TRUE,"VOS";#N/A,#N/A,TRUE,"Warrington";#N/A,#N/A,TRUE,"Widnes"}</definedName>
    <definedName name="fre" localSheetId="16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port5" localSheetId="11" hidden="1">{#N/A,#N/A,FALSE,"MARCH"}</definedName>
    <definedName name="FReport5" localSheetId="1" hidden="1">{#N/A,#N/A,FALSE,"MARCH"}</definedName>
    <definedName name="FReport5" localSheetId="4" hidden="1">{#N/A,#N/A,FALSE,"MARCH"}</definedName>
    <definedName name="FReport5" localSheetId="9" hidden="1">{#N/A,#N/A,FALSE,"MARCH"}</definedName>
    <definedName name="FReport5" localSheetId="10" hidden="1">{#N/A,#N/A,FALSE,"MARCH"}</definedName>
    <definedName name="FReport5" localSheetId="17" hidden="1">{#N/A,#N/A,FALSE,"MARCH"}</definedName>
    <definedName name="FReport5" localSheetId="16" hidden="1">{#N/A,#N/A,FALSE,"MARCH"}</definedName>
    <definedName name="FReport5" hidden="1">{#N/A,#N/A,FALSE,"MARCH"}</definedName>
    <definedName name="frjj" localSheetId="11" hidden="1">{#N/A,#N/A,TRUE,"Cover";#N/A,#N/A,TRUE,"Conts";#N/A,#N/A,TRUE,"VOS";#N/A,#N/A,TRUE,"Warrington";#N/A,#N/A,TRUE,"Widnes"}</definedName>
    <definedName name="frjj" localSheetId="1" hidden="1">{#N/A,#N/A,TRUE,"Cover";#N/A,#N/A,TRUE,"Conts";#N/A,#N/A,TRUE,"VOS";#N/A,#N/A,TRUE,"Warrington";#N/A,#N/A,TRUE,"Widnes"}</definedName>
    <definedName name="frjj" localSheetId="4" hidden="1">{#N/A,#N/A,TRUE,"Cover";#N/A,#N/A,TRUE,"Conts";#N/A,#N/A,TRUE,"VOS";#N/A,#N/A,TRUE,"Warrington";#N/A,#N/A,TRUE,"Widnes"}</definedName>
    <definedName name="frjj" localSheetId="9" hidden="1">{#N/A,#N/A,TRUE,"Cover";#N/A,#N/A,TRUE,"Conts";#N/A,#N/A,TRUE,"VOS";#N/A,#N/A,TRUE,"Warrington";#N/A,#N/A,TRUE,"Widnes"}</definedName>
    <definedName name="frjj" localSheetId="10" hidden="1">{#N/A,#N/A,TRUE,"Cover";#N/A,#N/A,TRUE,"Conts";#N/A,#N/A,TRUE,"VOS";#N/A,#N/A,TRUE,"Warrington";#N/A,#N/A,TRUE,"Widnes"}</definedName>
    <definedName name="frjj" localSheetId="17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11" hidden="1">{#N/A,#N/A,TRUE,"Basic";#N/A,#N/A,TRUE,"EXT-TABLE";#N/A,#N/A,TRUE,"STEEL";#N/A,#N/A,TRUE,"INT-Table";#N/A,#N/A,TRUE,"STEEL";#N/A,#N/A,TRUE,"Door"}</definedName>
    <definedName name="fsda" localSheetId="1" hidden="1">{#N/A,#N/A,TRUE,"Basic";#N/A,#N/A,TRUE,"EXT-TABLE";#N/A,#N/A,TRUE,"STEEL";#N/A,#N/A,TRUE,"INT-Table";#N/A,#N/A,TRUE,"STEEL";#N/A,#N/A,TRUE,"Door"}</definedName>
    <definedName name="fsda" localSheetId="4" hidden="1">{#N/A,#N/A,TRUE,"Basic";#N/A,#N/A,TRUE,"EXT-TABLE";#N/A,#N/A,TRUE,"STEEL";#N/A,#N/A,TRUE,"INT-Table";#N/A,#N/A,TRUE,"STEEL";#N/A,#N/A,TRUE,"Door"}</definedName>
    <definedName name="fsda" localSheetId="9" hidden="1">{#N/A,#N/A,TRUE,"Basic";#N/A,#N/A,TRUE,"EXT-TABLE";#N/A,#N/A,TRUE,"STEEL";#N/A,#N/A,TRUE,"INT-Table";#N/A,#N/A,TRUE,"STEEL";#N/A,#N/A,TRUE,"Door"}</definedName>
    <definedName name="fsda" localSheetId="10" hidden="1">{#N/A,#N/A,TRUE,"Basic";#N/A,#N/A,TRUE,"EXT-TABLE";#N/A,#N/A,TRUE,"STEEL";#N/A,#N/A,TRUE,"INT-Table";#N/A,#N/A,TRUE,"STEEL";#N/A,#N/A,TRUE,"Door"}</definedName>
    <definedName name="fsda" localSheetId="17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11" hidden="1">{#N/A,#N/A,TRUE,"Basic";#N/A,#N/A,TRUE,"EXT-TABLE";#N/A,#N/A,TRUE,"STEEL";#N/A,#N/A,TRUE,"INT-Table";#N/A,#N/A,TRUE,"STEEL";#N/A,#N/A,TRUE,"Door"}</definedName>
    <definedName name="fsdaa" localSheetId="1" hidden="1">{#N/A,#N/A,TRUE,"Basic";#N/A,#N/A,TRUE,"EXT-TABLE";#N/A,#N/A,TRUE,"STEEL";#N/A,#N/A,TRUE,"INT-Table";#N/A,#N/A,TRUE,"STEEL";#N/A,#N/A,TRUE,"Door"}</definedName>
    <definedName name="fsdaa" localSheetId="4" hidden="1">{#N/A,#N/A,TRUE,"Basic";#N/A,#N/A,TRUE,"EXT-TABLE";#N/A,#N/A,TRUE,"STEEL";#N/A,#N/A,TRUE,"INT-Table";#N/A,#N/A,TRUE,"STEEL";#N/A,#N/A,TRUE,"Door"}</definedName>
    <definedName name="fsdaa" localSheetId="9" hidden="1">{#N/A,#N/A,TRUE,"Basic";#N/A,#N/A,TRUE,"EXT-TABLE";#N/A,#N/A,TRUE,"STEEL";#N/A,#N/A,TRUE,"INT-Table";#N/A,#N/A,TRUE,"STEEL";#N/A,#N/A,TRUE,"Door"}</definedName>
    <definedName name="fsdaa" localSheetId="10" hidden="1">{#N/A,#N/A,TRUE,"Basic";#N/A,#N/A,TRUE,"EXT-TABLE";#N/A,#N/A,TRUE,"STEEL";#N/A,#N/A,TRUE,"INT-Table";#N/A,#N/A,TRUE,"STEEL";#N/A,#N/A,TRUE,"Door"}</definedName>
    <definedName name="fsdaa" localSheetId="17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ull_Print" localSheetId="11">#REF!</definedName>
    <definedName name="Full_Print">#REF!</definedName>
    <definedName name="fund" localSheetId="11" hidden="1">{"'Sheet1'!$A$4386:$N$4591"}</definedName>
    <definedName name="fund" localSheetId="1" hidden="1">{"'Sheet1'!$A$4386:$N$4591"}</definedName>
    <definedName name="fund" localSheetId="4" hidden="1">{"'Sheet1'!$A$4386:$N$4591"}</definedName>
    <definedName name="fund" localSheetId="9" hidden="1">{"'Sheet1'!$A$4386:$N$4591"}</definedName>
    <definedName name="fund" localSheetId="10" hidden="1">{"'Sheet1'!$A$4386:$N$4591"}</definedName>
    <definedName name="fund" localSheetId="17" hidden="1">{"'Sheet1'!$A$4386:$N$4591"}</definedName>
    <definedName name="fund" hidden="1">{"'Sheet1'!$A$4386:$N$4591"}</definedName>
    <definedName name="funds" localSheetId="11" hidden="1">{"'Sheet1'!$A$4386:$N$4591"}</definedName>
    <definedName name="funds" localSheetId="1" hidden="1">{"'Sheet1'!$A$4386:$N$4591"}</definedName>
    <definedName name="funds" localSheetId="4" hidden="1">{"'Sheet1'!$A$4386:$N$4591"}</definedName>
    <definedName name="funds" localSheetId="9" hidden="1">{"'Sheet1'!$A$4386:$N$4591"}</definedName>
    <definedName name="funds" localSheetId="10" hidden="1">{"'Sheet1'!$A$4386:$N$4591"}</definedName>
    <definedName name="funds" localSheetId="17" hidden="1">{"'Sheet1'!$A$4386:$N$4591"}</definedName>
    <definedName name="funds" hidden="1">{"'Sheet1'!$A$4386:$N$4591"}</definedName>
    <definedName name="Furniture" localSheetId="11" hidden="1">{#N/A,#N/A,TRUE,"Basic";#N/A,#N/A,TRUE,"EXT-TABLE";#N/A,#N/A,TRUE,"STEEL";#N/A,#N/A,TRUE,"INT-Table";#N/A,#N/A,TRUE,"STEEL";#N/A,#N/A,TRUE,"Door"}</definedName>
    <definedName name="Furniture" localSheetId="1" hidden="1">{#N/A,#N/A,TRUE,"Basic";#N/A,#N/A,TRUE,"EXT-TABLE";#N/A,#N/A,TRUE,"STEEL";#N/A,#N/A,TRUE,"INT-Table";#N/A,#N/A,TRUE,"STEEL";#N/A,#N/A,TRUE,"Door"}</definedName>
    <definedName name="Furniture" localSheetId="4" hidden="1">{#N/A,#N/A,TRUE,"Basic";#N/A,#N/A,TRUE,"EXT-TABLE";#N/A,#N/A,TRUE,"STEEL";#N/A,#N/A,TRUE,"INT-Table";#N/A,#N/A,TRUE,"STEEL";#N/A,#N/A,TRUE,"Door"}</definedName>
    <definedName name="Furniture" localSheetId="9" hidden="1">{#N/A,#N/A,TRUE,"Basic";#N/A,#N/A,TRUE,"EXT-TABLE";#N/A,#N/A,TRUE,"STEEL";#N/A,#N/A,TRUE,"INT-Table";#N/A,#N/A,TRUE,"STEEL";#N/A,#N/A,TRUE,"Door"}</definedName>
    <definedName name="Furniture" localSheetId="10" hidden="1">{#N/A,#N/A,TRUE,"Basic";#N/A,#N/A,TRUE,"EXT-TABLE";#N/A,#N/A,TRUE,"STEEL";#N/A,#N/A,TRUE,"INT-Table";#N/A,#N/A,TRUE,"STEEL";#N/A,#N/A,TRUE,"Door"}</definedName>
    <definedName name="Furniture" localSheetId="17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Fxng" localSheetId="11">#REF!</definedName>
    <definedName name="Fxng">#REF!</definedName>
    <definedName name="G" localSheetId="11">#REF!</definedName>
    <definedName name="G">#REF!</definedName>
    <definedName name="gaeg" localSheetId="11" hidden="1">{#N/A,#N/A,TRUE,"Cover";#N/A,#N/A,TRUE,"Conts";#N/A,#N/A,TRUE,"VOS";#N/A,#N/A,TRUE,"Warrington";#N/A,#N/A,TRUE,"Widnes"}</definedName>
    <definedName name="gaeg" localSheetId="1" hidden="1">{#N/A,#N/A,TRUE,"Cover";#N/A,#N/A,TRUE,"Conts";#N/A,#N/A,TRUE,"VOS";#N/A,#N/A,TRUE,"Warrington";#N/A,#N/A,TRUE,"Widnes"}</definedName>
    <definedName name="gaeg" localSheetId="4" hidden="1">{#N/A,#N/A,TRUE,"Cover";#N/A,#N/A,TRUE,"Conts";#N/A,#N/A,TRUE,"VOS";#N/A,#N/A,TRUE,"Warrington";#N/A,#N/A,TRUE,"Widnes"}</definedName>
    <definedName name="gaeg" localSheetId="9" hidden="1">{#N/A,#N/A,TRUE,"Cover";#N/A,#N/A,TRUE,"Conts";#N/A,#N/A,TRUE,"VOS";#N/A,#N/A,TRUE,"Warrington";#N/A,#N/A,TRUE,"Widnes"}</definedName>
    <definedName name="gaeg" localSheetId="10" hidden="1">{#N/A,#N/A,TRUE,"Cover";#N/A,#N/A,TRUE,"Conts";#N/A,#N/A,TRUE,"VOS";#N/A,#N/A,TRUE,"Warrington";#N/A,#N/A,TRUE,"Widnes"}</definedName>
    <definedName name="gaeg" localSheetId="17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11" hidden="1">{#N/A,#N/A,TRUE,"Cover";#N/A,#N/A,TRUE,"Conts";#N/A,#N/A,TRUE,"VOS";#N/A,#N/A,TRUE,"Warrington";#N/A,#N/A,TRUE,"Widnes"}</definedName>
    <definedName name="gaegg" localSheetId="1" hidden="1">{#N/A,#N/A,TRUE,"Cover";#N/A,#N/A,TRUE,"Conts";#N/A,#N/A,TRUE,"VOS";#N/A,#N/A,TRUE,"Warrington";#N/A,#N/A,TRUE,"Widnes"}</definedName>
    <definedName name="gaegg" localSheetId="4" hidden="1">{#N/A,#N/A,TRUE,"Cover";#N/A,#N/A,TRUE,"Conts";#N/A,#N/A,TRUE,"VOS";#N/A,#N/A,TRUE,"Warrington";#N/A,#N/A,TRUE,"Widnes"}</definedName>
    <definedName name="gaegg" localSheetId="9" hidden="1">{#N/A,#N/A,TRUE,"Cover";#N/A,#N/A,TRUE,"Conts";#N/A,#N/A,TRUE,"VOS";#N/A,#N/A,TRUE,"Warrington";#N/A,#N/A,TRUE,"Widnes"}</definedName>
    <definedName name="gaegg" localSheetId="10" hidden="1">{#N/A,#N/A,TRUE,"Cover";#N/A,#N/A,TRUE,"Conts";#N/A,#N/A,TRUE,"VOS";#N/A,#N/A,TRUE,"Warrington";#N/A,#N/A,TRUE,"Widnes"}</definedName>
    <definedName name="gaegg" localSheetId="17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localSheetId="11" hidden="1">#REF!</definedName>
    <definedName name="garden" hidden="1">#REF!</definedName>
    <definedName name="gdfgaefgasdfasdfasdfsdfsda" localSheetId="11" hidden="1">{#N/A,#N/A,FALSE,"MARCH"}</definedName>
    <definedName name="gdfgaefgasdfasdfasdfsdfsda" localSheetId="1" hidden="1">{#N/A,#N/A,FALSE,"MARCH"}</definedName>
    <definedName name="gdfgaefgasdfasdfasdfsdfsda" localSheetId="4" hidden="1">{#N/A,#N/A,FALSE,"MARCH"}</definedName>
    <definedName name="gdfgaefgasdfasdfasdfsdfsda" localSheetId="9" hidden="1">{#N/A,#N/A,FALSE,"MARCH"}</definedName>
    <definedName name="gdfgaefgasdfasdfasdfsdfsda" localSheetId="10" hidden="1">{#N/A,#N/A,FALSE,"MARCH"}</definedName>
    <definedName name="gdfgaefgasdfasdfasdfsdfsda" localSheetId="17" hidden="1">{#N/A,#N/A,FALSE,"MARCH"}</definedName>
    <definedName name="gdfgaefgasdfasdfasdfsdfsda" hidden="1">{#N/A,#N/A,FALSE,"MARCH"}</definedName>
    <definedName name="geag" localSheetId="11" hidden="1">{#N/A,#N/A,TRUE,"Cover";#N/A,#N/A,TRUE,"Conts";#N/A,#N/A,TRUE,"VOS";#N/A,#N/A,TRUE,"Warrington";#N/A,#N/A,TRUE,"Widnes"}</definedName>
    <definedName name="geag" localSheetId="1" hidden="1">{#N/A,#N/A,TRUE,"Cover";#N/A,#N/A,TRUE,"Conts";#N/A,#N/A,TRUE,"VOS";#N/A,#N/A,TRUE,"Warrington";#N/A,#N/A,TRUE,"Widnes"}</definedName>
    <definedName name="geag" localSheetId="4" hidden="1">{#N/A,#N/A,TRUE,"Cover";#N/A,#N/A,TRUE,"Conts";#N/A,#N/A,TRUE,"VOS";#N/A,#N/A,TRUE,"Warrington";#N/A,#N/A,TRUE,"Widnes"}</definedName>
    <definedName name="geag" localSheetId="9" hidden="1">{#N/A,#N/A,TRUE,"Cover";#N/A,#N/A,TRUE,"Conts";#N/A,#N/A,TRUE,"VOS";#N/A,#N/A,TRUE,"Warrington";#N/A,#N/A,TRUE,"Widnes"}</definedName>
    <definedName name="geag" localSheetId="10" hidden="1">{#N/A,#N/A,TRUE,"Cover";#N/A,#N/A,TRUE,"Conts";#N/A,#N/A,TRUE,"VOS";#N/A,#N/A,TRUE,"Warrington";#N/A,#N/A,TRUE,"Widnes"}</definedName>
    <definedName name="geag" localSheetId="17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11" hidden="1">{#N/A,#N/A,TRUE,"Cover";#N/A,#N/A,TRUE,"Conts";#N/A,#N/A,TRUE,"VOS";#N/A,#N/A,TRUE,"Warrington";#N/A,#N/A,TRUE,"Widnes"}</definedName>
    <definedName name="gerger" localSheetId="1" hidden="1">{#N/A,#N/A,TRUE,"Cover";#N/A,#N/A,TRUE,"Conts";#N/A,#N/A,TRUE,"VOS";#N/A,#N/A,TRUE,"Warrington";#N/A,#N/A,TRUE,"Widnes"}</definedName>
    <definedName name="gerger" localSheetId="4" hidden="1">{#N/A,#N/A,TRUE,"Cover";#N/A,#N/A,TRUE,"Conts";#N/A,#N/A,TRUE,"VOS";#N/A,#N/A,TRUE,"Warrington";#N/A,#N/A,TRUE,"Widnes"}</definedName>
    <definedName name="gerger" localSheetId="9" hidden="1">{#N/A,#N/A,TRUE,"Cover";#N/A,#N/A,TRUE,"Conts";#N/A,#N/A,TRUE,"VOS";#N/A,#N/A,TRUE,"Warrington";#N/A,#N/A,TRUE,"Widnes"}</definedName>
    <definedName name="gerger" localSheetId="10" hidden="1">{#N/A,#N/A,TRUE,"Cover";#N/A,#N/A,TRUE,"Conts";#N/A,#N/A,TRUE,"VOS";#N/A,#N/A,TRUE,"Warrington";#N/A,#N/A,TRUE,"Widnes"}</definedName>
    <definedName name="gerger" localSheetId="17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localSheetId="11" hidden="1">{#N/A,#N/A,TRUE,"Cover";#N/A,#N/A,TRUE,"Conts";#N/A,#N/A,TRUE,"VOS";#N/A,#N/A,TRUE,"Warrington";#N/A,#N/A,TRUE,"Widnes"}</definedName>
    <definedName name="gf" localSheetId="1" hidden="1">{#N/A,#N/A,TRUE,"Cover";#N/A,#N/A,TRUE,"Conts";#N/A,#N/A,TRUE,"VOS";#N/A,#N/A,TRUE,"Warrington";#N/A,#N/A,TRUE,"Widnes"}</definedName>
    <definedName name="gf" localSheetId="4" hidden="1">{#N/A,#N/A,TRUE,"Cover";#N/A,#N/A,TRUE,"Conts";#N/A,#N/A,TRUE,"VOS";#N/A,#N/A,TRUE,"Warrington";#N/A,#N/A,TRUE,"Widnes"}</definedName>
    <definedName name="gf" localSheetId="9" hidden="1">{#N/A,#N/A,TRUE,"Cover";#N/A,#N/A,TRUE,"Conts";#N/A,#N/A,TRUE,"VOS";#N/A,#N/A,TRUE,"Warrington";#N/A,#N/A,TRUE,"Widnes"}</definedName>
    <definedName name="gf" localSheetId="10" hidden="1">{#N/A,#N/A,TRUE,"Cover";#N/A,#N/A,TRUE,"Conts";#N/A,#N/A,TRUE,"VOS";#N/A,#N/A,TRUE,"Warrington";#N/A,#N/A,TRUE,"Widnes"}</definedName>
    <definedName name="gf" localSheetId="17" hidden="1">{#N/A,#N/A,TRUE,"Cover";#N/A,#N/A,TRUE,"Conts";#N/A,#N/A,TRUE,"VOS";#N/A,#N/A,TRUE,"Warrington";#N/A,#N/A,TRUE,"Widnes"}</definedName>
    <definedName name="gf" hidden="1">{#N/A,#N/A,TRUE,"Cover";#N/A,#N/A,TRUE,"Conts";#N/A,#N/A,TRUE,"VOS";#N/A,#N/A,TRUE,"Warrington";#N/A,#N/A,TRUE,"Widnes"}</definedName>
    <definedName name="gfdgfd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1" hidden="1">{"'장비'!$A$3:$M$12"}</definedName>
    <definedName name="gg" localSheetId="1" hidden="1">{"'장비'!$A$3:$M$12"}</definedName>
    <definedName name="gg" localSheetId="4" hidden="1">{"'장비'!$A$3:$M$12"}</definedName>
    <definedName name="gg" localSheetId="9" hidden="1">{"'장비'!$A$3:$M$12"}</definedName>
    <definedName name="gg" localSheetId="10" hidden="1">{"'장비'!$A$3:$M$12"}</definedName>
    <definedName name="gg" localSheetId="17" hidden="1">{"'장비'!$A$3:$M$12"}</definedName>
    <definedName name="gg" hidden="1">{"'장비'!$A$3:$M$12"}</definedName>
    <definedName name="ggdrgdfhyyj" localSheetId="11" hidden="1">{#N/A,#N/A,TRUE,"Cover";#N/A,#N/A,TRUE,"Conts";#N/A,#N/A,TRUE,"VOS";#N/A,#N/A,TRUE,"Warrington";#N/A,#N/A,TRUE,"Widnes"}</definedName>
    <definedName name="ggdrgdfhyyj" localSheetId="1" hidden="1">{#N/A,#N/A,TRUE,"Cover";#N/A,#N/A,TRUE,"Conts";#N/A,#N/A,TRUE,"VOS";#N/A,#N/A,TRUE,"Warrington";#N/A,#N/A,TRUE,"Widnes"}</definedName>
    <definedName name="ggdrgdfhyyj" localSheetId="4" hidden="1">{#N/A,#N/A,TRUE,"Cover";#N/A,#N/A,TRUE,"Conts";#N/A,#N/A,TRUE,"VOS";#N/A,#N/A,TRUE,"Warrington";#N/A,#N/A,TRUE,"Widnes"}</definedName>
    <definedName name="ggdrgdfhyyj" localSheetId="9" hidden="1">{#N/A,#N/A,TRUE,"Cover";#N/A,#N/A,TRUE,"Conts";#N/A,#N/A,TRUE,"VOS";#N/A,#N/A,TRUE,"Warrington";#N/A,#N/A,TRUE,"Widnes"}</definedName>
    <definedName name="ggdrgdfhyyj" localSheetId="10" hidden="1">{#N/A,#N/A,TRUE,"Cover";#N/A,#N/A,TRUE,"Conts";#N/A,#N/A,TRUE,"VOS";#N/A,#N/A,TRUE,"Warrington";#N/A,#N/A,TRUE,"Widnes"}</definedName>
    <definedName name="ggdrgdfhyyj" localSheetId="17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 localSheetId="11" hidden="1">[4]FitOutConfCentre!#REF!</definedName>
    <definedName name="ghj" localSheetId="16" hidden="1">[4]FitOutConfCentre!#REF!</definedName>
    <definedName name="ghj" hidden="1">[4]FitOutConfCentre!#REF!</definedName>
    <definedName name="ghsdhth" localSheetId="11" hidden="1">{#N/A,#N/A,TRUE,"Cover";#N/A,#N/A,TRUE,"Conts";#N/A,#N/A,TRUE,"VOS";#N/A,#N/A,TRUE,"Warrington";#N/A,#N/A,TRUE,"Widnes"}</definedName>
    <definedName name="ghsdhth" localSheetId="1" hidden="1">{#N/A,#N/A,TRUE,"Cover";#N/A,#N/A,TRUE,"Conts";#N/A,#N/A,TRUE,"VOS";#N/A,#N/A,TRUE,"Warrington";#N/A,#N/A,TRUE,"Widnes"}</definedName>
    <definedName name="ghsdhth" localSheetId="4" hidden="1">{#N/A,#N/A,TRUE,"Cover";#N/A,#N/A,TRUE,"Conts";#N/A,#N/A,TRUE,"VOS";#N/A,#N/A,TRUE,"Warrington";#N/A,#N/A,TRUE,"Widnes"}</definedName>
    <definedName name="ghsdhth" localSheetId="9" hidden="1">{#N/A,#N/A,TRUE,"Cover";#N/A,#N/A,TRUE,"Conts";#N/A,#N/A,TRUE,"VOS";#N/A,#N/A,TRUE,"Warrington";#N/A,#N/A,TRUE,"Widnes"}</definedName>
    <definedName name="ghsdhth" localSheetId="10" hidden="1">{#N/A,#N/A,TRUE,"Cover";#N/A,#N/A,TRUE,"Conts";#N/A,#N/A,TRUE,"VOS";#N/A,#N/A,TRUE,"Warrington";#N/A,#N/A,TRUE,"Widnes"}</definedName>
    <definedName name="ghsdhth" localSheetId="17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11" hidden="1">{#N/A,#N/A,TRUE,"Cover";#N/A,#N/A,TRUE,"Conts";#N/A,#N/A,TRUE,"VOS";#N/A,#N/A,TRUE,"Warrington";#N/A,#N/A,TRUE,"Widnes"}</definedName>
    <definedName name="ghsg" localSheetId="1" hidden="1">{#N/A,#N/A,TRUE,"Cover";#N/A,#N/A,TRUE,"Conts";#N/A,#N/A,TRUE,"VOS";#N/A,#N/A,TRUE,"Warrington";#N/A,#N/A,TRUE,"Widnes"}</definedName>
    <definedName name="ghsg" localSheetId="4" hidden="1">{#N/A,#N/A,TRUE,"Cover";#N/A,#N/A,TRUE,"Conts";#N/A,#N/A,TRUE,"VOS";#N/A,#N/A,TRUE,"Warrington";#N/A,#N/A,TRUE,"Widnes"}</definedName>
    <definedName name="ghsg" localSheetId="9" hidden="1">{#N/A,#N/A,TRUE,"Cover";#N/A,#N/A,TRUE,"Conts";#N/A,#N/A,TRUE,"VOS";#N/A,#N/A,TRUE,"Warrington";#N/A,#N/A,TRUE,"Widnes"}</definedName>
    <definedName name="ghsg" localSheetId="10" hidden="1">{#N/A,#N/A,TRUE,"Cover";#N/A,#N/A,TRUE,"Conts";#N/A,#N/A,TRUE,"VOS";#N/A,#N/A,TRUE,"Warrington";#N/A,#N/A,TRUE,"Widnes"}</definedName>
    <definedName name="ghsg" localSheetId="17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_Frame" localSheetId="11">#REF!</definedName>
    <definedName name="GI_Frame">#REF!</definedName>
    <definedName name="gij" localSheetId="11" hidden="1">{"'Break down'!$A$4"}</definedName>
    <definedName name="gij" localSheetId="4" hidden="1">{"'Break down'!$A$4"}</definedName>
    <definedName name="gij" localSheetId="9" hidden="1">{"'Break down'!$A$4"}</definedName>
    <definedName name="gij" localSheetId="16" hidden="1">{"'Break down'!$A$4"}</definedName>
    <definedName name="gij" hidden="1">{"'Break down'!$A$4"}</definedName>
    <definedName name="gjahgkj" localSheetId="11" hidden="1">{#N/A,#N/A,TRUE,"Cover";#N/A,#N/A,TRUE,"Conts";#N/A,#N/A,TRUE,"VOS";#N/A,#N/A,TRUE,"Warrington";#N/A,#N/A,TRUE,"Widnes"}</definedName>
    <definedName name="gjahgkj" localSheetId="1" hidden="1">{#N/A,#N/A,TRUE,"Cover";#N/A,#N/A,TRUE,"Conts";#N/A,#N/A,TRUE,"VOS";#N/A,#N/A,TRUE,"Warrington";#N/A,#N/A,TRUE,"Widnes"}</definedName>
    <definedName name="gjahgkj" localSheetId="4" hidden="1">{#N/A,#N/A,TRUE,"Cover";#N/A,#N/A,TRUE,"Conts";#N/A,#N/A,TRUE,"VOS";#N/A,#N/A,TRUE,"Warrington";#N/A,#N/A,TRUE,"Widnes"}</definedName>
    <definedName name="gjahgkj" localSheetId="9" hidden="1">{#N/A,#N/A,TRUE,"Cover";#N/A,#N/A,TRUE,"Conts";#N/A,#N/A,TRUE,"VOS";#N/A,#N/A,TRUE,"Warrington";#N/A,#N/A,TRUE,"Widnes"}</definedName>
    <definedName name="gjahgkj" localSheetId="10" hidden="1">{#N/A,#N/A,TRUE,"Cover";#N/A,#N/A,TRUE,"Conts";#N/A,#N/A,TRUE,"VOS";#N/A,#N/A,TRUE,"Warrington";#N/A,#N/A,TRUE,"Widnes"}</definedName>
    <definedName name="gjahgkj" localSheetId="17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kkl" localSheetId="11" hidden="1">{#N/A,#N/A,TRUE,"Cover";#N/A,#N/A,TRUE,"Conts";#N/A,#N/A,TRUE,"VOS";#N/A,#N/A,TRUE,"Warrington";#N/A,#N/A,TRUE,"Widnes"}</definedName>
    <definedName name="gjkkl" localSheetId="1" hidden="1">{#N/A,#N/A,TRUE,"Cover";#N/A,#N/A,TRUE,"Conts";#N/A,#N/A,TRUE,"VOS";#N/A,#N/A,TRUE,"Warrington";#N/A,#N/A,TRUE,"Widnes"}</definedName>
    <definedName name="gjkkl" localSheetId="4" hidden="1">{#N/A,#N/A,TRUE,"Cover";#N/A,#N/A,TRUE,"Conts";#N/A,#N/A,TRUE,"VOS";#N/A,#N/A,TRUE,"Warrington";#N/A,#N/A,TRUE,"Widnes"}</definedName>
    <definedName name="gjkkl" localSheetId="9" hidden="1">{#N/A,#N/A,TRUE,"Cover";#N/A,#N/A,TRUE,"Conts";#N/A,#N/A,TRUE,"VOS";#N/A,#N/A,TRUE,"Warrington";#N/A,#N/A,TRUE,"Widnes"}</definedName>
    <definedName name="gjkkl" localSheetId="10" hidden="1">{#N/A,#N/A,TRUE,"Cover";#N/A,#N/A,TRUE,"Conts";#N/A,#N/A,TRUE,"VOS";#N/A,#N/A,TRUE,"Warrington";#N/A,#N/A,TRUE,"Widnes"}</definedName>
    <definedName name="gjkkl" localSheetId="17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mo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roup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STSYAEYAEYEYET" localSheetId="11" hidden="1">{"'Break down'!$A$4"}</definedName>
    <definedName name="GSTSYAEYAEYEYET" localSheetId="1" hidden="1">{"'Break down'!$A$4"}</definedName>
    <definedName name="GSTSYAEYAEYEYET" localSheetId="4" hidden="1">{"'Break down'!$A$4"}</definedName>
    <definedName name="GSTSYAEYAEYEYET" localSheetId="9" hidden="1">{"'Break down'!$A$4"}</definedName>
    <definedName name="GSTSYAEYAEYEYET" localSheetId="10" hidden="1">{"'Break down'!$A$4"}</definedName>
    <definedName name="GSTSYAEYAEYEYET" localSheetId="17" hidden="1">{"'Break down'!$A$4"}</definedName>
    <definedName name="GSTSYAEYAEYEYET" hidden="1">{"'Break down'!$A$4"}</definedName>
    <definedName name="gtrghr" localSheetId="11" hidden="1">{#N/A,#N/A,TRUE,"Cover";#N/A,#N/A,TRUE,"Conts";#N/A,#N/A,TRUE,"VOS";#N/A,#N/A,TRUE,"Warrington";#N/A,#N/A,TRUE,"Widnes"}</definedName>
    <definedName name="gtrghr" localSheetId="1" hidden="1">{#N/A,#N/A,TRUE,"Cover";#N/A,#N/A,TRUE,"Conts";#N/A,#N/A,TRUE,"VOS";#N/A,#N/A,TRUE,"Warrington";#N/A,#N/A,TRUE,"Widnes"}</definedName>
    <definedName name="gtrghr" localSheetId="4" hidden="1">{#N/A,#N/A,TRUE,"Cover";#N/A,#N/A,TRUE,"Conts";#N/A,#N/A,TRUE,"VOS";#N/A,#N/A,TRUE,"Warrington";#N/A,#N/A,TRUE,"Widnes"}</definedName>
    <definedName name="gtrghr" localSheetId="9" hidden="1">{#N/A,#N/A,TRUE,"Cover";#N/A,#N/A,TRUE,"Conts";#N/A,#N/A,TRUE,"VOS";#N/A,#N/A,TRUE,"Warrington";#N/A,#N/A,TRUE,"Widnes"}</definedName>
    <definedName name="gtrghr" localSheetId="10" hidden="1">{#N/A,#N/A,TRUE,"Cover";#N/A,#N/A,TRUE,"Conts";#N/A,#N/A,TRUE,"VOS";#N/A,#N/A,TRUE,"Warrington";#N/A,#N/A,TRUE,"Widnes"}</definedName>
    <definedName name="gtrghr" localSheetId="17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localSheetId="11" hidden="1">[15]XREF!#REF!</definedName>
    <definedName name="gurgaon112row" localSheetId="1" hidden="1">[15]XREF!#REF!</definedName>
    <definedName name="gurgaon112row" localSheetId="16" hidden="1">[15]XREF!#REF!</definedName>
    <definedName name="gurgaon112row" hidden="1">[15]XREF!#REF!</definedName>
    <definedName name="gwgtergyr" localSheetId="11" hidden="1">{#N/A,#N/A,TRUE,"Cover";#N/A,#N/A,TRUE,"Conts";#N/A,#N/A,TRUE,"VOS";#N/A,#N/A,TRUE,"Warrington";#N/A,#N/A,TRUE,"Widnes"}</definedName>
    <definedName name="gwgtergyr" localSheetId="1" hidden="1">{#N/A,#N/A,TRUE,"Cover";#N/A,#N/A,TRUE,"Conts";#N/A,#N/A,TRUE,"VOS";#N/A,#N/A,TRUE,"Warrington";#N/A,#N/A,TRUE,"Widnes"}</definedName>
    <definedName name="gwgtergyr" localSheetId="4" hidden="1">{#N/A,#N/A,TRUE,"Cover";#N/A,#N/A,TRUE,"Conts";#N/A,#N/A,TRUE,"VOS";#N/A,#N/A,TRUE,"Warrington";#N/A,#N/A,TRUE,"Widnes"}</definedName>
    <definedName name="gwgtergyr" localSheetId="9" hidden="1">{#N/A,#N/A,TRUE,"Cover";#N/A,#N/A,TRUE,"Conts";#N/A,#N/A,TRUE,"VOS";#N/A,#N/A,TRUE,"Warrington";#N/A,#N/A,TRUE,"Widnes"}</definedName>
    <definedName name="gwgtergyr" localSheetId="10" hidden="1">{#N/A,#N/A,TRUE,"Cover";#N/A,#N/A,TRUE,"Conts";#N/A,#N/A,TRUE,"VOS";#N/A,#N/A,TRUE,"Warrington";#N/A,#N/A,TRUE,"Widnes"}</definedName>
    <definedName name="gwgtergyr" localSheetId="17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h" localSheetId="11" hidden="1">{#N/A,#N/A,FALSE,"VCR"}</definedName>
    <definedName name="h" localSheetId="1" hidden="1">{#N/A,#N/A,FALSE,"VCR"}</definedName>
    <definedName name="h" localSheetId="4" hidden="1">{#N/A,#N/A,FALSE,"VCR"}</definedName>
    <definedName name="h" localSheetId="9" hidden="1">{#N/A,#N/A,FALSE,"VCR"}</definedName>
    <definedName name="h" localSheetId="10" hidden="1">{#N/A,#N/A,FALSE,"VCR"}</definedName>
    <definedName name="h" localSheetId="17" hidden="1">{#N/A,#N/A,FALSE,"VCR"}</definedName>
    <definedName name="h" hidden="1">{#N/A,#N/A,FALSE,"VCR"}</definedName>
    <definedName name="hb" localSheetId="11" hidden="1">{#N/A,#N/A,TRUE,"Cover";#N/A,#N/A,TRUE,"Conts";#N/A,#N/A,TRUE,"VOS";#N/A,#N/A,TRUE,"Warrington";#N/A,#N/A,TRUE,"Widnes"}</definedName>
    <definedName name="hb" localSheetId="1" hidden="1">{#N/A,#N/A,TRUE,"Cover";#N/A,#N/A,TRUE,"Conts";#N/A,#N/A,TRUE,"VOS";#N/A,#N/A,TRUE,"Warrington";#N/A,#N/A,TRUE,"Widnes"}</definedName>
    <definedName name="hb" localSheetId="4" hidden="1">{#N/A,#N/A,TRUE,"Cover";#N/A,#N/A,TRUE,"Conts";#N/A,#N/A,TRUE,"VOS";#N/A,#N/A,TRUE,"Warrington";#N/A,#N/A,TRUE,"Widnes"}</definedName>
    <definedName name="hb" localSheetId="9" hidden="1">{#N/A,#N/A,TRUE,"Cover";#N/A,#N/A,TRUE,"Conts";#N/A,#N/A,TRUE,"VOS";#N/A,#N/A,TRUE,"Warrington";#N/A,#N/A,TRUE,"Widnes"}</definedName>
    <definedName name="hb" localSheetId="10" hidden="1">{#N/A,#N/A,TRUE,"Cover";#N/A,#N/A,TRUE,"Conts";#N/A,#N/A,TRUE,"VOS";#N/A,#N/A,TRUE,"Warrington";#N/A,#N/A,TRUE,"Widnes"}</definedName>
    <definedName name="hb" localSheetId="17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eader_Row">ROW(#REF!)</definedName>
    <definedName name="Header_Row_Back">ROW(#REF!)</definedName>
    <definedName name="hfgh" hidden="1">{#N/A,#N/A,FALSE,"估價單  (3)"}</definedName>
    <definedName name="hfhgf" localSheetId="11" hidden="1">{#N/A,#N/A,TRUE,"Cover";#N/A,#N/A,TRUE,"Conts";#N/A,#N/A,TRUE,"VOS";#N/A,#N/A,TRUE,"Warrington";#N/A,#N/A,TRUE,"Widnes"}</definedName>
    <definedName name="hfhgf" localSheetId="1" hidden="1">{#N/A,#N/A,TRUE,"Cover";#N/A,#N/A,TRUE,"Conts";#N/A,#N/A,TRUE,"VOS";#N/A,#N/A,TRUE,"Warrington";#N/A,#N/A,TRUE,"Widnes"}</definedName>
    <definedName name="hfhgf" localSheetId="4" hidden="1">{#N/A,#N/A,TRUE,"Cover";#N/A,#N/A,TRUE,"Conts";#N/A,#N/A,TRUE,"VOS";#N/A,#N/A,TRUE,"Warrington";#N/A,#N/A,TRUE,"Widnes"}</definedName>
    <definedName name="hfhgf" localSheetId="9" hidden="1">{#N/A,#N/A,TRUE,"Cover";#N/A,#N/A,TRUE,"Conts";#N/A,#N/A,TRUE,"VOS";#N/A,#N/A,TRUE,"Warrington";#N/A,#N/A,TRUE,"Widnes"}</definedName>
    <definedName name="hfhgf" localSheetId="10" hidden="1">{#N/A,#N/A,TRUE,"Cover";#N/A,#N/A,TRUE,"Conts";#N/A,#N/A,TRUE,"VOS";#N/A,#N/A,TRUE,"Warrington";#N/A,#N/A,TRUE,"Widnes"}</definedName>
    <definedName name="hfhgf" localSheetId="17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khkg" localSheetId="11" hidden="1">{#N/A,#N/A,TRUE,"Cover";#N/A,#N/A,TRUE,"Conts";#N/A,#N/A,TRUE,"VOS";#N/A,#N/A,TRUE,"Warrington";#N/A,#N/A,TRUE,"Widnes"}</definedName>
    <definedName name="hgkhkg" localSheetId="1" hidden="1">{#N/A,#N/A,TRUE,"Cover";#N/A,#N/A,TRUE,"Conts";#N/A,#N/A,TRUE,"VOS";#N/A,#N/A,TRUE,"Warrington";#N/A,#N/A,TRUE,"Widnes"}</definedName>
    <definedName name="hgkhkg" localSheetId="4" hidden="1">{#N/A,#N/A,TRUE,"Cover";#N/A,#N/A,TRUE,"Conts";#N/A,#N/A,TRUE,"VOS";#N/A,#N/A,TRUE,"Warrington";#N/A,#N/A,TRUE,"Widnes"}</definedName>
    <definedName name="hgkhkg" localSheetId="9" hidden="1">{#N/A,#N/A,TRUE,"Cover";#N/A,#N/A,TRUE,"Conts";#N/A,#N/A,TRUE,"VOS";#N/A,#N/A,TRUE,"Warrington";#N/A,#N/A,TRUE,"Widnes"}</definedName>
    <definedName name="hgkhkg" localSheetId="10" hidden="1">{#N/A,#N/A,TRUE,"Cover";#N/A,#N/A,TRUE,"Conts";#N/A,#N/A,TRUE,"VOS";#N/A,#N/A,TRUE,"Warrington";#N/A,#N/A,TRUE,"Widnes"}</definedName>
    <definedName name="hgkhkg" localSheetId="17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H" localSheetId="11" hidden="1">{#N/A,#N/A,TRUE,"Basic";#N/A,#N/A,TRUE,"EXT-TABLE";#N/A,#N/A,TRUE,"STEEL";#N/A,#N/A,TRUE,"INT-Table";#N/A,#N/A,TRUE,"STEEL";#N/A,#N/A,TRUE,"Door"}</definedName>
    <definedName name="HHH" localSheetId="1" hidden="1">{#N/A,#N/A,TRUE,"Basic";#N/A,#N/A,TRUE,"EXT-TABLE";#N/A,#N/A,TRUE,"STEEL";#N/A,#N/A,TRUE,"INT-Table";#N/A,#N/A,TRUE,"STEEL";#N/A,#N/A,TRUE,"Door"}</definedName>
    <definedName name="HHH" localSheetId="4" hidden="1">{#N/A,#N/A,TRUE,"Basic";#N/A,#N/A,TRUE,"EXT-TABLE";#N/A,#N/A,TRUE,"STEEL";#N/A,#N/A,TRUE,"INT-Table";#N/A,#N/A,TRUE,"STEEL";#N/A,#N/A,TRUE,"Door"}</definedName>
    <definedName name="HHH" localSheetId="9" hidden="1">{#N/A,#N/A,TRUE,"Basic";#N/A,#N/A,TRUE,"EXT-TABLE";#N/A,#N/A,TRUE,"STEEL";#N/A,#N/A,TRUE,"INT-Table";#N/A,#N/A,TRUE,"STEEL";#N/A,#N/A,TRUE,"Door"}</definedName>
    <definedName name="HHH" localSheetId="10" hidden="1">{#N/A,#N/A,TRUE,"Basic";#N/A,#N/A,TRUE,"EXT-TABLE";#N/A,#N/A,TRUE,"STEEL";#N/A,#N/A,TRUE,"INT-Table";#N/A,#N/A,TRUE,"STEEL";#N/A,#N/A,TRUE,"Door"}</definedName>
    <definedName name="HHH" localSheetId="17" hidden="1">{#N/A,#N/A,TRUE,"Basic";#N/A,#N/A,TRUE,"EXT-TABLE";#N/A,#N/A,TRUE,"STEEL";#N/A,#N/A,TRUE,"INT-Table";#N/A,#N/A,TRUE,"STEEL";#N/A,#N/A,TRUE,"Door"}</definedName>
    <definedName name="HHH" hidden="1">{#N/A,#N/A,TRUE,"Basic";#N/A,#N/A,TRUE,"EXT-TABLE";#N/A,#N/A,TRUE,"STEEL";#N/A,#N/A,TRUE,"INT-Table";#N/A,#N/A,TRUE,"STEEL";#N/A,#N/A,TRUE,"Door"}</definedName>
    <definedName name="hhhh" localSheetId="11" hidden="1">#REF!</definedName>
    <definedName name="hhhh" hidden="1">#REF!</definedName>
    <definedName name="HiddenRows" localSheetId="11" hidden="1">#REF!</definedName>
    <definedName name="HiddenRows" localSheetId="1" hidden="1">#REF!</definedName>
    <definedName name="HiddenRows" localSheetId="9" hidden="1">#REF!</definedName>
    <definedName name="HiddenRows" localSheetId="10" hidden="1">#REF!</definedName>
    <definedName name="HiddenRows" localSheetId="17" hidden="1">#REF!</definedName>
    <definedName name="HiddenRows" hidden="1">#REF!</definedName>
    <definedName name="hjdj" localSheetId="11" hidden="1">{#N/A,#N/A,TRUE,"Cover";#N/A,#N/A,TRUE,"Conts";#N/A,#N/A,TRUE,"VOS";#N/A,#N/A,TRUE,"Warrington";#N/A,#N/A,TRUE,"Widnes"}</definedName>
    <definedName name="hjdj" localSheetId="1" hidden="1">{#N/A,#N/A,TRUE,"Cover";#N/A,#N/A,TRUE,"Conts";#N/A,#N/A,TRUE,"VOS";#N/A,#N/A,TRUE,"Warrington";#N/A,#N/A,TRUE,"Widnes"}</definedName>
    <definedName name="hjdj" localSheetId="4" hidden="1">{#N/A,#N/A,TRUE,"Cover";#N/A,#N/A,TRUE,"Conts";#N/A,#N/A,TRUE,"VOS";#N/A,#N/A,TRUE,"Warrington";#N/A,#N/A,TRUE,"Widnes"}</definedName>
    <definedName name="hjdj" localSheetId="9" hidden="1">{#N/A,#N/A,TRUE,"Cover";#N/A,#N/A,TRUE,"Conts";#N/A,#N/A,TRUE,"VOS";#N/A,#N/A,TRUE,"Warrington";#N/A,#N/A,TRUE,"Widnes"}</definedName>
    <definedName name="hjdj" localSheetId="10" hidden="1">{#N/A,#N/A,TRUE,"Cover";#N/A,#N/A,TRUE,"Conts";#N/A,#N/A,TRUE,"VOS";#N/A,#N/A,TRUE,"Warrington";#N/A,#N/A,TRUE,"Widnes"}</definedName>
    <definedName name="hjdj" localSheetId="17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k" localSheetId="11" hidden="1">{#N/A,#N/A,FALSE,"MARCH"}</definedName>
    <definedName name="hjk" localSheetId="1" hidden="1">{#N/A,#N/A,FALSE,"MARCH"}</definedName>
    <definedName name="hjk" localSheetId="4" hidden="1">{#N/A,#N/A,FALSE,"MARCH"}</definedName>
    <definedName name="hjk" localSheetId="9" hidden="1">{#N/A,#N/A,FALSE,"MARCH"}</definedName>
    <definedName name="hjk" localSheetId="10" hidden="1">{#N/A,#N/A,FALSE,"MARCH"}</definedName>
    <definedName name="hjk" localSheetId="17" hidden="1">{#N/A,#N/A,FALSE,"MARCH"}</definedName>
    <definedName name="hjk" localSheetId="16" hidden="1">{#N/A,#N/A,FALSE,"MARCH"}</definedName>
    <definedName name="hjk" hidden="1">{#N/A,#N/A,FALSE,"MARCH"}</definedName>
    <definedName name="hjy" localSheetId="11" hidden="1">{"'Break down'!$A$4"}</definedName>
    <definedName name="hjy" localSheetId="1" hidden="1">{"'Break down'!$A$4"}</definedName>
    <definedName name="hjy" localSheetId="4" hidden="1">{"'Break down'!$A$4"}</definedName>
    <definedName name="hjy" localSheetId="9" hidden="1">{"'Break down'!$A$4"}</definedName>
    <definedName name="hjy" localSheetId="10" hidden="1">{"'Break down'!$A$4"}</definedName>
    <definedName name="hjy" localSheetId="17" hidden="1">{"'Break down'!$A$4"}</definedName>
    <definedName name="hjy" hidden="1">{"'Break down'!$A$4"}</definedName>
    <definedName name="hkjjhkhkhk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ja" hidden="1">#N/A</definedName>
    <definedName name="hshjy" localSheetId="11" hidden="1">{#N/A,#N/A,TRUE,"Cover";#N/A,#N/A,TRUE,"Conts";#N/A,#N/A,TRUE,"VOS";#N/A,#N/A,TRUE,"Warrington";#N/A,#N/A,TRUE,"Widnes"}</definedName>
    <definedName name="hshjy" localSheetId="1" hidden="1">{#N/A,#N/A,TRUE,"Cover";#N/A,#N/A,TRUE,"Conts";#N/A,#N/A,TRUE,"VOS";#N/A,#N/A,TRUE,"Warrington";#N/A,#N/A,TRUE,"Widnes"}</definedName>
    <definedName name="hshjy" localSheetId="4" hidden="1">{#N/A,#N/A,TRUE,"Cover";#N/A,#N/A,TRUE,"Conts";#N/A,#N/A,TRUE,"VOS";#N/A,#N/A,TRUE,"Warrington";#N/A,#N/A,TRUE,"Widnes"}</definedName>
    <definedName name="hshjy" localSheetId="9" hidden="1">{#N/A,#N/A,TRUE,"Cover";#N/A,#N/A,TRUE,"Conts";#N/A,#N/A,TRUE,"VOS";#N/A,#N/A,TRUE,"Warrington";#N/A,#N/A,TRUE,"Widnes"}</definedName>
    <definedName name="hshjy" localSheetId="10" hidden="1">{#N/A,#N/A,TRUE,"Cover";#N/A,#N/A,TRUE,"Conts";#N/A,#N/A,TRUE,"VOS";#N/A,#N/A,TRUE,"Warrington";#N/A,#N/A,TRUE,"Widnes"}</definedName>
    <definedName name="hshjy" localSheetId="17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11" hidden="1">{#N/A,#N/A,TRUE,"Cover";#N/A,#N/A,TRUE,"Conts";#N/A,#N/A,TRUE,"VOS";#N/A,#N/A,TRUE,"Warrington";#N/A,#N/A,TRUE,"Widnes"}</definedName>
    <definedName name="hshxdht" localSheetId="1" hidden="1">{#N/A,#N/A,TRUE,"Cover";#N/A,#N/A,TRUE,"Conts";#N/A,#N/A,TRUE,"VOS";#N/A,#N/A,TRUE,"Warrington";#N/A,#N/A,TRUE,"Widnes"}</definedName>
    <definedName name="hshxdht" localSheetId="4" hidden="1">{#N/A,#N/A,TRUE,"Cover";#N/A,#N/A,TRUE,"Conts";#N/A,#N/A,TRUE,"VOS";#N/A,#N/A,TRUE,"Warrington";#N/A,#N/A,TRUE,"Widnes"}</definedName>
    <definedName name="hshxdht" localSheetId="9" hidden="1">{#N/A,#N/A,TRUE,"Cover";#N/A,#N/A,TRUE,"Conts";#N/A,#N/A,TRUE,"VOS";#N/A,#N/A,TRUE,"Warrington";#N/A,#N/A,TRUE,"Widnes"}</definedName>
    <definedName name="hshxdht" localSheetId="10" hidden="1">{#N/A,#N/A,TRUE,"Cover";#N/A,#N/A,TRUE,"Conts";#N/A,#N/A,TRUE,"VOS";#N/A,#N/A,TRUE,"Warrington";#N/A,#N/A,TRUE,"Widnes"}</definedName>
    <definedName name="hshxdht" localSheetId="17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yhjtyhj" localSheetId="11" hidden="1">{#N/A,#N/A,TRUE,"Cover";#N/A,#N/A,TRUE,"Conts";#N/A,#N/A,TRUE,"VOS";#N/A,#N/A,TRUE,"Warrington";#N/A,#N/A,TRUE,"Widnes"}</definedName>
    <definedName name="hsyhjtyhj" localSheetId="1" hidden="1">{#N/A,#N/A,TRUE,"Cover";#N/A,#N/A,TRUE,"Conts";#N/A,#N/A,TRUE,"VOS";#N/A,#N/A,TRUE,"Warrington";#N/A,#N/A,TRUE,"Widnes"}</definedName>
    <definedName name="hsyhjtyhj" localSheetId="4" hidden="1">{#N/A,#N/A,TRUE,"Cover";#N/A,#N/A,TRUE,"Conts";#N/A,#N/A,TRUE,"VOS";#N/A,#N/A,TRUE,"Warrington";#N/A,#N/A,TRUE,"Widnes"}</definedName>
    <definedName name="hsyhjtyhj" localSheetId="9" hidden="1">{#N/A,#N/A,TRUE,"Cover";#N/A,#N/A,TRUE,"Conts";#N/A,#N/A,TRUE,"VOS";#N/A,#N/A,TRUE,"Warrington";#N/A,#N/A,TRUE,"Widnes"}</definedName>
    <definedName name="hsyhjtyhj" localSheetId="10" hidden="1">{#N/A,#N/A,TRUE,"Cover";#N/A,#N/A,TRUE,"Conts";#N/A,#N/A,TRUE,"VOS";#N/A,#N/A,TRUE,"Warrington";#N/A,#N/A,TRUE,"Widnes"}</definedName>
    <definedName name="hsyhjtyhj" localSheetId="17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11" hidden="1">{"'Break down'!$A$4"}</definedName>
    <definedName name="ht" localSheetId="1" hidden="1">{"'Break down'!$A$4"}</definedName>
    <definedName name="ht" localSheetId="4" hidden="1">{"'Break down'!$A$4"}</definedName>
    <definedName name="ht" localSheetId="9" hidden="1">{"'Break down'!$A$4"}</definedName>
    <definedName name="ht" localSheetId="10" hidden="1">{"'Break down'!$A$4"}</definedName>
    <definedName name="ht" localSheetId="17" hidden="1">{"'Break down'!$A$4"}</definedName>
    <definedName name="ht" hidden="1">{"'Break down'!$A$4"}</definedName>
    <definedName name="HTML" localSheetId="11" hidden="1">{"'장비'!$A$3:$M$12"}</definedName>
    <definedName name="HTML" localSheetId="1" hidden="1">{"'장비'!$A$3:$M$12"}</definedName>
    <definedName name="HTML" localSheetId="4" hidden="1">{"'장비'!$A$3:$M$12"}</definedName>
    <definedName name="HTML" localSheetId="9" hidden="1">{"'장비'!$A$3:$M$12"}</definedName>
    <definedName name="HTML" localSheetId="10" hidden="1">{"'장비'!$A$3:$M$12"}</definedName>
    <definedName name="HTML" localSheetId="17" hidden="1">{"'장비'!$A$3:$M$12"}</definedName>
    <definedName name="HTML" hidden="1">{"'장비'!$A$3:$M$12"}</definedName>
    <definedName name="HTML_CodePage" localSheetId="1" hidden="1">9</definedName>
    <definedName name="HTML_CodePage" localSheetId="4" hidden="1">9</definedName>
    <definedName name="HTML_CodePage" hidden="1">1252</definedName>
    <definedName name="HTML_Control" localSheetId="11" hidden="1">{"'Furniture&amp; O.E'!$A$4:$D$27"}</definedName>
    <definedName name="HTML_Control" localSheetId="1" hidden="1">{"'Break down'!$A$4"}</definedName>
    <definedName name="HTML_Control" localSheetId="4" hidden="1">{"'Break down'!$A$4"}</definedName>
    <definedName name="HTML_Control" localSheetId="9" hidden="1">{"'Furniture&amp; O.E'!$A$4:$D$27"}</definedName>
    <definedName name="HTML_Control" localSheetId="10" hidden="1">{"'Furniture&amp; O.E'!$A$4:$D$27"}</definedName>
    <definedName name="HTML_Control" localSheetId="17" hidden="1">{"'Furniture&amp; O.E'!$A$4:$D$27"}</definedName>
    <definedName name="HTML_Control" localSheetId="16" hidden="1">{"'ROOF'!$B$6","'ROOF'!$B$6","'ROOF'!$B$6","'ROOF'!$B$6"}</definedName>
    <definedName name="HTML_Control" hidden="1">{"'Furniture&amp; O.E'!$A$4:$D$27"}</definedName>
    <definedName name="html_control1" localSheetId="11" hidden="1">{"'Sheet1'!$A$4386:$N$4591"}</definedName>
    <definedName name="html_control1" localSheetId="1" hidden="1">{"'Sheet1'!$A$4386:$N$4591"}</definedName>
    <definedName name="html_control1" localSheetId="4" hidden="1">{"'Sheet1'!$A$4386:$N$4591"}</definedName>
    <definedName name="html_control1" localSheetId="9" hidden="1">{"'Sheet1'!$A$4386:$N$4591"}</definedName>
    <definedName name="html_control1" localSheetId="10" hidden="1">{"'Sheet1'!$A$4386:$N$4591"}</definedName>
    <definedName name="html_control1" localSheetId="17" hidden="1">{"'Sheet1'!$A$4386:$N$4591"}</definedName>
    <definedName name="html_control1" hidden="1">{"'Sheet1'!$A$4386:$N$4591"}</definedName>
    <definedName name="HTML_control2" localSheetId="11" hidden="1">{"'Sheet1'!$A$4386:$N$4591"}</definedName>
    <definedName name="HTML_control2" localSheetId="1" hidden="1">{"'Sheet1'!$A$4386:$N$4591"}</definedName>
    <definedName name="HTML_control2" localSheetId="4" hidden="1">{"'Sheet1'!$A$4386:$N$4591"}</definedName>
    <definedName name="HTML_control2" localSheetId="9" hidden="1">{"'Sheet1'!$A$4386:$N$4591"}</definedName>
    <definedName name="HTML_control2" localSheetId="10" hidden="1">{"'Sheet1'!$A$4386:$N$4591"}</definedName>
    <definedName name="HTML_control2" localSheetId="17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localSheetId="1" hidden="1">"Break down"</definedName>
    <definedName name="HTML_Header" localSheetId="4" hidden="1">"Break down"</definedName>
    <definedName name="HTML_Header" localSheetId="16" hidden="1">"ROOF"</definedName>
    <definedName name="HTML_Header" hidden="1">"Furniture&amp; O.E"</definedName>
    <definedName name="HTML_LastUpdate" localSheetId="1" hidden="1">"6/7/98"</definedName>
    <definedName name="HTML_LastUpdate" localSheetId="4" hidden="1">"6/7/98"</definedName>
    <definedName name="HTML_LastUpdate" localSheetId="16" hidden="1">"13-Jan-01"</definedName>
    <definedName name="HTML_LastUpdate" hidden="1">"09/15/2000"</definedName>
    <definedName name="HTML_LineAfter" hidden="1">FALSE</definedName>
    <definedName name="HTML_LineBefore" hidden="1">FALSE</definedName>
    <definedName name="HTML_Name" localSheetId="1" hidden="1">"PAUL MATHEW"</definedName>
    <definedName name="HTML_Name" localSheetId="4" hidden="1">"PAUL MATHEW"</definedName>
    <definedName name="HTML_Name" localSheetId="16" hidden="1">"JAGDISH VISHAVADIA"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localSheetId="1" hidden="1">"C:\WINDOWS\MSAPPS\MyHTML.htm"</definedName>
    <definedName name="HTML_PathFile" localSheetId="4" hidden="1">"C:\WINDOWS\MSAPPS\MyHTML.htm"</definedName>
    <definedName name="HTML_PathFile" localSheetId="16" hidden="1">"C:\MSOFFICE\EXCEL\T\T259\MyHTML.htm"</definedName>
    <definedName name="HTML_PathFile" hidden="1">"C:\My Documents\MyHTML.htm"</definedName>
    <definedName name="HTML_Title" localSheetId="1" hidden="1">"Break_down"</definedName>
    <definedName name="HTML_Title" localSheetId="4" hidden="1">"Break_down"</definedName>
    <definedName name="HTML_Title" localSheetId="16" hidden="1">"T259p1"</definedName>
    <definedName name="HTML_Title" hidden="1">"New Codes"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11" hidden="1">{"'Break down'!$A$4"}</definedName>
    <definedName name="htr" localSheetId="1" hidden="1">{"'Break down'!$A$4"}</definedName>
    <definedName name="htr" localSheetId="4" hidden="1">{"'Break down'!$A$4"}</definedName>
    <definedName name="htr" localSheetId="9" hidden="1">{"'Break down'!$A$4"}</definedName>
    <definedName name="htr" localSheetId="10" hidden="1">{"'Break down'!$A$4"}</definedName>
    <definedName name="htr" localSheetId="17" hidden="1">{"'Break down'!$A$4"}</definedName>
    <definedName name="htr" hidden="1">{"'Break down'!$A$4"}</definedName>
    <definedName name="htrhrsth" localSheetId="11" hidden="1">{#N/A,#N/A,TRUE,"Cover";#N/A,#N/A,TRUE,"Conts";#N/A,#N/A,TRUE,"VOS";#N/A,#N/A,TRUE,"Warrington";#N/A,#N/A,TRUE,"Widnes"}</definedName>
    <definedName name="htrhrsth" localSheetId="1" hidden="1">{#N/A,#N/A,TRUE,"Cover";#N/A,#N/A,TRUE,"Conts";#N/A,#N/A,TRUE,"VOS";#N/A,#N/A,TRUE,"Warrington";#N/A,#N/A,TRUE,"Widnes"}</definedName>
    <definedName name="htrhrsth" localSheetId="4" hidden="1">{#N/A,#N/A,TRUE,"Cover";#N/A,#N/A,TRUE,"Conts";#N/A,#N/A,TRUE,"VOS";#N/A,#N/A,TRUE,"Warrington";#N/A,#N/A,TRUE,"Widnes"}</definedName>
    <definedName name="htrhrsth" localSheetId="9" hidden="1">{#N/A,#N/A,TRUE,"Cover";#N/A,#N/A,TRUE,"Conts";#N/A,#N/A,TRUE,"VOS";#N/A,#N/A,TRUE,"Warrington";#N/A,#N/A,TRUE,"Widnes"}</definedName>
    <definedName name="htrhrsth" localSheetId="10" hidden="1">{#N/A,#N/A,TRUE,"Cover";#N/A,#N/A,TRUE,"Conts";#N/A,#N/A,TRUE,"VOS";#N/A,#N/A,TRUE,"Warrington";#N/A,#N/A,TRUE,"Widnes"}</definedName>
    <definedName name="htrhrsth" localSheetId="17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u" localSheetId="11" hidden="1">{"'Break down'!$A$4"}</definedName>
    <definedName name="hu" localSheetId="4" hidden="1">{"'Break down'!$A$4"}</definedName>
    <definedName name="hu" localSheetId="9" hidden="1">{"'Break down'!$A$4"}</definedName>
    <definedName name="hu" localSheetId="16" hidden="1">{"'Break down'!$A$4"}</definedName>
    <definedName name="hu" hidden="1">{"'Break down'!$A$4"}</definedName>
    <definedName name="hutgfru" localSheetId="11" hidden="1">{#N/A,#N/A,TRUE,"Cover";#N/A,#N/A,TRUE,"Conts";#N/A,#N/A,TRUE,"VOS";#N/A,#N/A,TRUE,"Warrington";#N/A,#N/A,TRUE,"Widnes"}</definedName>
    <definedName name="hutgfru" localSheetId="1" hidden="1">{#N/A,#N/A,TRUE,"Cover";#N/A,#N/A,TRUE,"Conts";#N/A,#N/A,TRUE,"VOS";#N/A,#N/A,TRUE,"Warrington";#N/A,#N/A,TRUE,"Widnes"}</definedName>
    <definedName name="hutgfru" localSheetId="4" hidden="1">{#N/A,#N/A,TRUE,"Cover";#N/A,#N/A,TRUE,"Conts";#N/A,#N/A,TRUE,"VOS";#N/A,#N/A,TRUE,"Warrington";#N/A,#N/A,TRUE,"Widnes"}</definedName>
    <definedName name="hutgfru" localSheetId="9" hidden="1">{#N/A,#N/A,TRUE,"Cover";#N/A,#N/A,TRUE,"Conts";#N/A,#N/A,TRUE,"VOS";#N/A,#N/A,TRUE,"Warrington";#N/A,#N/A,TRUE,"Widnes"}</definedName>
    <definedName name="hutgfru" localSheetId="10" hidden="1">{#N/A,#N/A,TRUE,"Cover";#N/A,#N/A,TRUE,"Conts";#N/A,#N/A,TRUE,"VOS";#N/A,#N/A,TRUE,"Warrington";#N/A,#N/A,TRUE,"Widnes"}</definedName>
    <definedName name="hutgfru" localSheetId="17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localSheetId="11" hidden="1">{#N/A,#N/A,TRUE,"Cover";#N/A,#N/A,TRUE,"Conts";#N/A,#N/A,TRUE,"VOS";#N/A,#N/A,TRUE,"Warrington";#N/A,#N/A,TRUE,"Widnes"}</definedName>
    <definedName name="i8uiuyi" localSheetId="1" hidden="1">{#N/A,#N/A,TRUE,"Cover";#N/A,#N/A,TRUE,"Conts";#N/A,#N/A,TRUE,"VOS";#N/A,#N/A,TRUE,"Warrington";#N/A,#N/A,TRUE,"Widnes"}</definedName>
    <definedName name="i8uiuyi" localSheetId="4" hidden="1">{#N/A,#N/A,TRUE,"Cover";#N/A,#N/A,TRUE,"Conts";#N/A,#N/A,TRUE,"VOS";#N/A,#N/A,TRUE,"Warrington";#N/A,#N/A,TRUE,"Widnes"}</definedName>
    <definedName name="i8uiuyi" localSheetId="9" hidden="1">{#N/A,#N/A,TRUE,"Cover";#N/A,#N/A,TRUE,"Conts";#N/A,#N/A,TRUE,"VOS";#N/A,#N/A,TRUE,"Warrington";#N/A,#N/A,TRUE,"Widnes"}</definedName>
    <definedName name="i8uiuyi" localSheetId="10" hidden="1">{#N/A,#N/A,TRUE,"Cover";#N/A,#N/A,TRUE,"Conts";#N/A,#N/A,TRUE,"VOS";#N/A,#N/A,TRUE,"Warrington";#N/A,#N/A,TRUE,"Widnes"}</definedName>
    <definedName name="i8uiuyi" localSheetId="17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11" hidden="1">{"'Sheet1'!$A$4386:$N$4591"}</definedName>
    <definedName name="IAM" localSheetId="1" hidden="1">{"'Sheet1'!$A$4386:$N$4591"}</definedName>
    <definedName name="IAM" localSheetId="4" hidden="1">{"'Sheet1'!$A$4386:$N$4591"}</definedName>
    <definedName name="IAM" localSheetId="9" hidden="1">{"'Sheet1'!$A$4386:$N$4591"}</definedName>
    <definedName name="IAM" localSheetId="10" hidden="1">{"'Sheet1'!$A$4386:$N$4591"}</definedName>
    <definedName name="IAM" localSheetId="17" hidden="1">{"'Sheet1'!$A$4386:$N$4591"}</definedName>
    <definedName name="IAM" hidden="1">{"'Sheet1'!$A$4386:$N$4591"}</definedName>
    <definedName name="ihg" localSheetId="11" hidden="1">{#N/A,#N/A,TRUE,"Cover";#N/A,#N/A,TRUE,"Conts";#N/A,#N/A,TRUE,"VOS";#N/A,#N/A,TRUE,"Warrington";#N/A,#N/A,TRUE,"Widnes"}</definedName>
    <definedName name="ihg" localSheetId="1" hidden="1">{#N/A,#N/A,TRUE,"Cover";#N/A,#N/A,TRUE,"Conts";#N/A,#N/A,TRUE,"VOS";#N/A,#N/A,TRUE,"Warrington";#N/A,#N/A,TRUE,"Widnes"}</definedName>
    <definedName name="ihg" localSheetId="4" hidden="1">{#N/A,#N/A,TRUE,"Cover";#N/A,#N/A,TRUE,"Conts";#N/A,#N/A,TRUE,"VOS";#N/A,#N/A,TRUE,"Warrington";#N/A,#N/A,TRUE,"Widnes"}</definedName>
    <definedName name="ihg" localSheetId="9" hidden="1">{#N/A,#N/A,TRUE,"Cover";#N/A,#N/A,TRUE,"Conts";#N/A,#N/A,TRUE,"VOS";#N/A,#N/A,TRUE,"Warrington";#N/A,#N/A,TRUE,"Widnes"}</definedName>
    <definedName name="ihg" localSheetId="10" hidden="1">{#N/A,#N/A,TRUE,"Cover";#N/A,#N/A,TRUE,"Conts";#N/A,#N/A,TRUE,"VOS";#N/A,#N/A,TRUE,"Warrington";#N/A,#N/A,TRUE,"Widnes"}</definedName>
    <definedName name="ihg" localSheetId="17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11" hidden="1">{#N/A,#N/A,TRUE,"Cover";#N/A,#N/A,TRUE,"Conts";#N/A,#N/A,TRUE,"VOS";#N/A,#N/A,TRUE,"Warrington";#N/A,#N/A,TRUE,"Widnes"}</definedName>
    <definedName name="iho" localSheetId="1" hidden="1">{#N/A,#N/A,TRUE,"Cover";#N/A,#N/A,TRUE,"Conts";#N/A,#N/A,TRUE,"VOS";#N/A,#N/A,TRUE,"Warrington";#N/A,#N/A,TRUE,"Widnes"}</definedName>
    <definedName name="iho" localSheetId="4" hidden="1">{#N/A,#N/A,TRUE,"Cover";#N/A,#N/A,TRUE,"Conts";#N/A,#N/A,TRUE,"VOS";#N/A,#N/A,TRUE,"Warrington";#N/A,#N/A,TRUE,"Widnes"}</definedName>
    <definedName name="iho" localSheetId="9" hidden="1">{#N/A,#N/A,TRUE,"Cover";#N/A,#N/A,TRUE,"Conts";#N/A,#N/A,TRUE,"VOS";#N/A,#N/A,TRUE,"Warrington";#N/A,#N/A,TRUE,"Widnes"}</definedName>
    <definedName name="iho" localSheetId="10" hidden="1">{#N/A,#N/A,TRUE,"Cover";#N/A,#N/A,TRUE,"Conts";#N/A,#N/A,TRUE,"VOS";#N/A,#N/A,TRUE,"Warrington";#N/A,#N/A,TRUE,"Widnes"}</definedName>
    <definedName name="iho" localSheetId="17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11" hidden="1">{"'Break down'!$A$4"}</definedName>
    <definedName name="iiip" localSheetId="1" hidden="1">{"'Break down'!$A$4"}</definedName>
    <definedName name="iiip" localSheetId="4" hidden="1">{"'Break down'!$A$4"}</definedName>
    <definedName name="iiip" localSheetId="9" hidden="1">{"'Break down'!$A$4"}</definedName>
    <definedName name="iiip" localSheetId="10" hidden="1">{"'Break down'!$A$4"}</definedName>
    <definedName name="iiip" localSheetId="17" hidden="1">{"'Break down'!$A$4"}</definedName>
    <definedName name="iiip" hidden="1">{"'Break down'!$A$4"}</definedName>
    <definedName name="iiy" localSheetId="11" hidden="1">{"'Break down'!$A$4"}</definedName>
    <definedName name="iiy" localSheetId="1" hidden="1">{"'Break down'!$A$4"}</definedName>
    <definedName name="iiy" localSheetId="4" hidden="1">{"'Break down'!$A$4"}</definedName>
    <definedName name="iiy" localSheetId="9" hidden="1">{"'Break down'!$A$4"}</definedName>
    <definedName name="iiy" localSheetId="10" hidden="1">{"'Break down'!$A$4"}</definedName>
    <definedName name="iiy" localSheetId="17" hidden="1">{"'Break down'!$A$4"}</definedName>
    <definedName name="iiy" hidden="1">{"'Break down'!$A$4"}</definedName>
    <definedName name="ijn" localSheetId="11" hidden="1">{#N/A,#N/A,FALSE,"MARCH"}</definedName>
    <definedName name="ijn" localSheetId="1" hidden="1">{#N/A,#N/A,FALSE,"MARCH"}</definedName>
    <definedName name="ijn" localSheetId="4" hidden="1">{#N/A,#N/A,FALSE,"MARCH"}</definedName>
    <definedName name="ijn" localSheetId="9" hidden="1">{#N/A,#N/A,FALSE,"MARCH"}</definedName>
    <definedName name="ijn" localSheetId="10" hidden="1">{#N/A,#N/A,FALSE,"MARCH"}</definedName>
    <definedName name="ijn" localSheetId="17" hidden="1">{#N/A,#N/A,FALSE,"MARCH"}</definedName>
    <definedName name="ijn" localSheetId="16" hidden="1">{#N/A,#N/A,FALSE,"MARCH"}</definedName>
    <definedName name="ijn" hidden="1">{#N/A,#N/A,FALSE,"MARCH"}</definedName>
    <definedName name="IMPROVEMENTS" localSheetId="11">#REF!</definedName>
    <definedName name="IMPROVEMENTS">#REF!</definedName>
    <definedName name="INCOME" localSheetId="11">#REF!</definedName>
    <definedName name="INCOME">#REF!</definedName>
    <definedName name="index" localSheetId="11" hidden="1">#REF!</definedName>
    <definedName name="index" hidden="1">#REF!</definedName>
    <definedName name="Indirect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sulation" localSheetId="11">#REF!</definedName>
    <definedName name="Insulation">#REF!</definedName>
    <definedName name="Interest" localSheetId="11">-IPMT('7A &amp; 15A'!Interest_Rate/12,'7A &amp; 15A'!Payment_Number,'7A &amp; 15A'!Number_of_Payments,'7A &amp; 15A'!Loan_Amount)</definedName>
    <definedName name="Interest">-IPMT(Interest_Rate/12,Payment_Number,Number_of_Payments,Loan_Amount)</definedName>
    <definedName name="Interest_Rate" localSheetId="11">#REF!</definedName>
    <definedName name="Interest_Rate">#REF!</definedName>
    <definedName name="INVOICE_NO" localSheetId="11">!#REF!</definedName>
    <definedName name="INVOICE_NO">!#REF!</definedName>
    <definedName name="INVOICE_VALUE_FOREIGN_CUR" localSheetId="11">!#REF!</definedName>
    <definedName name="INVOICE_VALUE_FOREIGN_CUR">!#REF!</definedName>
    <definedName name="i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8yuou8y" localSheetId="11" hidden="1">{#N/A,#N/A,TRUE,"Cover";#N/A,#N/A,TRUE,"Conts";#N/A,#N/A,TRUE,"VOS";#N/A,#N/A,TRUE,"Warrington";#N/A,#N/A,TRUE,"Widnes"}</definedName>
    <definedName name="io8yuou8y" localSheetId="1" hidden="1">{#N/A,#N/A,TRUE,"Cover";#N/A,#N/A,TRUE,"Conts";#N/A,#N/A,TRUE,"VOS";#N/A,#N/A,TRUE,"Warrington";#N/A,#N/A,TRUE,"Widnes"}</definedName>
    <definedName name="io8yuou8y" localSheetId="4" hidden="1">{#N/A,#N/A,TRUE,"Cover";#N/A,#N/A,TRUE,"Conts";#N/A,#N/A,TRUE,"VOS";#N/A,#N/A,TRUE,"Warrington";#N/A,#N/A,TRUE,"Widnes"}</definedName>
    <definedName name="io8yuou8y" localSheetId="9" hidden="1">{#N/A,#N/A,TRUE,"Cover";#N/A,#N/A,TRUE,"Conts";#N/A,#N/A,TRUE,"VOS";#N/A,#N/A,TRUE,"Warrington";#N/A,#N/A,TRUE,"Widnes"}</definedName>
    <definedName name="io8yuou8y" localSheetId="10" hidden="1">{#N/A,#N/A,TRUE,"Cover";#N/A,#N/A,TRUE,"Conts";#N/A,#N/A,TRUE,"VOS";#N/A,#N/A,TRUE,"Warrington";#N/A,#N/A,TRUE,"Widnes"}</definedName>
    <definedName name="io8yuou8y" localSheetId="17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11" hidden="1">{#N/A,#N/A,TRUE,"Cover";#N/A,#N/A,TRUE,"Conts";#N/A,#N/A,TRUE,"VOS";#N/A,#N/A,TRUE,"Warrington";#N/A,#N/A,TRUE,"Widnes"}</definedName>
    <definedName name="iol" localSheetId="1" hidden="1">{#N/A,#N/A,TRUE,"Cover";#N/A,#N/A,TRUE,"Conts";#N/A,#N/A,TRUE,"VOS";#N/A,#N/A,TRUE,"Warrington";#N/A,#N/A,TRUE,"Widnes"}</definedName>
    <definedName name="iol" localSheetId="4" hidden="1">{#N/A,#N/A,TRUE,"Cover";#N/A,#N/A,TRUE,"Conts";#N/A,#N/A,TRUE,"VOS";#N/A,#N/A,TRUE,"Warrington";#N/A,#N/A,TRUE,"Widnes"}</definedName>
    <definedName name="iol" localSheetId="9" hidden="1">{#N/A,#N/A,TRUE,"Cover";#N/A,#N/A,TRUE,"Conts";#N/A,#N/A,TRUE,"VOS";#N/A,#N/A,TRUE,"Warrington";#N/A,#N/A,TRUE,"Widnes"}</definedName>
    <definedName name="iol" localSheetId="10" hidden="1">{#N/A,#N/A,TRUE,"Cover";#N/A,#N/A,TRUE,"Conts";#N/A,#N/A,TRUE,"VOS";#N/A,#N/A,TRUE,"Warrington";#N/A,#N/A,TRUE,"Widnes"}</definedName>
    <definedName name="iol" localSheetId="17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11" hidden="1">{#N/A,#N/A,TRUE,"Cover";#N/A,#N/A,TRUE,"Conts";#N/A,#N/A,TRUE,"VOS";#N/A,#N/A,TRUE,"Warrington";#N/A,#N/A,TRUE,"Widnes"}</definedName>
    <definedName name="ioykyoyu" localSheetId="1" hidden="1">{#N/A,#N/A,TRUE,"Cover";#N/A,#N/A,TRUE,"Conts";#N/A,#N/A,TRUE,"VOS";#N/A,#N/A,TRUE,"Warrington";#N/A,#N/A,TRUE,"Widnes"}</definedName>
    <definedName name="ioykyoyu" localSheetId="4" hidden="1">{#N/A,#N/A,TRUE,"Cover";#N/A,#N/A,TRUE,"Conts";#N/A,#N/A,TRUE,"VOS";#N/A,#N/A,TRUE,"Warrington";#N/A,#N/A,TRUE,"Widnes"}</definedName>
    <definedName name="ioykyoyu" localSheetId="9" hidden="1">{#N/A,#N/A,TRUE,"Cover";#N/A,#N/A,TRUE,"Conts";#N/A,#N/A,TRUE,"VOS";#N/A,#N/A,TRUE,"Warrington";#N/A,#N/A,TRUE,"Widnes"}</definedName>
    <definedName name="ioykyoyu" localSheetId="10" hidden="1">{#N/A,#N/A,TRUE,"Cover";#N/A,#N/A,TRUE,"Conts";#N/A,#N/A,TRUE,"VOS";#N/A,#N/A,TRUE,"Warrington";#N/A,#N/A,TRUE,"Widnes"}</definedName>
    <definedName name="ioykyoyu" localSheetId="17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localSheetId="11" hidden="1">{#N/A,#N/A,TRUE,"Cover";#N/A,#N/A,TRUE,"Conts";#N/A,#N/A,TRUE,"VOS";#N/A,#N/A,TRUE,"Warrington";#N/A,#N/A,TRUE,"Widnes"}</definedName>
    <definedName name="iu" localSheetId="1" hidden="1">{#N/A,#N/A,TRUE,"Cover";#N/A,#N/A,TRUE,"Conts";#N/A,#N/A,TRUE,"VOS";#N/A,#N/A,TRUE,"Warrington";#N/A,#N/A,TRUE,"Widnes"}</definedName>
    <definedName name="iu" localSheetId="4" hidden="1">{#N/A,#N/A,TRUE,"Cover";#N/A,#N/A,TRUE,"Conts";#N/A,#N/A,TRUE,"VOS";#N/A,#N/A,TRUE,"Warrington";#N/A,#N/A,TRUE,"Widnes"}</definedName>
    <definedName name="iu" localSheetId="9" hidden="1">{#N/A,#N/A,TRUE,"Cover";#N/A,#N/A,TRUE,"Conts";#N/A,#N/A,TRUE,"VOS";#N/A,#N/A,TRUE,"Warrington";#N/A,#N/A,TRUE,"Widnes"}</definedName>
    <definedName name="iu" localSheetId="10" hidden="1">{#N/A,#N/A,TRUE,"Cover";#N/A,#N/A,TRUE,"Conts";#N/A,#N/A,TRUE,"VOS";#N/A,#N/A,TRUE,"Warrington";#N/A,#N/A,TRUE,"Widnes"}</definedName>
    <definedName name="iu" localSheetId="17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11" hidden="1">{#N/A,#N/A,TRUE,"Cover";#N/A,#N/A,TRUE,"Conts";#N/A,#N/A,TRUE,"VOS";#N/A,#N/A,TRUE,"Warrington";#N/A,#N/A,TRUE,"Widnes"}</definedName>
    <definedName name="iuh" localSheetId="1" hidden="1">{#N/A,#N/A,TRUE,"Cover";#N/A,#N/A,TRUE,"Conts";#N/A,#N/A,TRUE,"VOS";#N/A,#N/A,TRUE,"Warrington";#N/A,#N/A,TRUE,"Widnes"}</definedName>
    <definedName name="iuh" localSheetId="4" hidden="1">{#N/A,#N/A,TRUE,"Cover";#N/A,#N/A,TRUE,"Conts";#N/A,#N/A,TRUE,"VOS";#N/A,#N/A,TRUE,"Warrington";#N/A,#N/A,TRUE,"Widnes"}</definedName>
    <definedName name="iuh" localSheetId="9" hidden="1">{#N/A,#N/A,TRUE,"Cover";#N/A,#N/A,TRUE,"Conts";#N/A,#N/A,TRUE,"VOS";#N/A,#N/A,TRUE,"Warrington";#N/A,#N/A,TRUE,"Widnes"}</definedName>
    <definedName name="iuh" localSheetId="10" hidden="1">{#N/A,#N/A,TRUE,"Cover";#N/A,#N/A,TRUE,"Conts";#N/A,#N/A,TRUE,"VOS";#N/A,#N/A,TRUE,"Warrington";#N/A,#N/A,TRUE,"Widnes"}</definedName>
    <definedName name="iuh" localSheetId="17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11" hidden="1">{#N/A,#N/A,TRUE,"Cover";#N/A,#N/A,TRUE,"Conts";#N/A,#N/A,TRUE,"VOS";#N/A,#N/A,TRUE,"Warrington";#N/A,#N/A,TRUE,"Widnes"}</definedName>
    <definedName name="iui" localSheetId="1" hidden="1">{#N/A,#N/A,TRUE,"Cover";#N/A,#N/A,TRUE,"Conts";#N/A,#N/A,TRUE,"VOS";#N/A,#N/A,TRUE,"Warrington";#N/A,#N/A,TRUE,"Widnes"}</definedName>
    <definedName name="iui" localSheetId="4" hidden="1">{#N/A,#N/A,TRUE,"Cover";#N/A,#N/A,TRUE,"Conts";#N/A,#N/A,TRUE,"VOS";#N/A,#N/A,TRUE,"Warrington";#N/A,#N/A,TRUE,"Widnes"}</definedName>
    <definedName name="iui" localSheetId="9" hidden="1">{#N/A,#N/A,TRUE,"Cover";#N/A,#N/A,TRUE,"Conts";#N/A,#N/A,TRUE,"VOS";#N/A,#N/A,TRUE,"Warrington";#N/A,#N/A,TRUE,"Widnes"}</definedName>
    <definedName name="iui" localSheetId="10" hidden="1">{#N/A,#N/A,TRUE,"Cover";#N/A,#N/A,TRUE,"Conts";#N/A,#N/A,TRUE,"VOS";#N/A,#N/A,TRUE,"Warrington";#N/A,#N/A,TRUE,"Widnes"}</definedName>
    <definedName name="iui" localSheetId="17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11" hidden="1">{#N/A,#N/A,TRUE,"Cover";#N/A,#N/A,TRUE,"Conts";#N/A,#N/A,TRUE,"VOS";#N/A,#N/A,TRUE,"Warrington";#N/A,#N/A,TRUE,"Widnes"}</definedName>
    <definedName name="iuiou" localSheetId="1" hidden="1">{#N/A,#N/A,TRUE,"Cover";#N/A,#N/A,TRUE,"Conts";#N/A,#N/A,TRUE,"VOS";#N/A,#N/A,TRUE,"Warrington";#N/A,#N/A,TRUE,"Widnes"}</definedName>
    <definedName name="iuiou" localSheetId="4" hidden="1">{#N/A,#N/A,TRUE,"Cover";#N/A,#N/A,TRUE,"Conts";#N/A,#N/A,TRUE,"VOS";#N/A,#N/A,TRUE,"Warrington";#N/A,#N/A,TRUE,"Widnes"}</definedName>
    <definedName name="iuiou" localSheetId="9" hidden="1">{#N/A,#N/A,TRUE,"Cover";#N/A,#N/A,TRUE,"Conts";#N/A,#N/A,TRUE,"VOS";#N/A,#N/A,TRUE,"Warrington";#N/A,#N/A,TRUE,"Widnes"}</definedName>
    <definedName name="iuiou" localSheetId="10" hidden="1">{#N/A,#N/A,TRUE,"Cover";#N/A,#N/A,TRUE,"Conts";#N/A,#N/A,TRUE,"VOS";#N/A,#N/A,TRUE,"Warrington";#N/A,#N/A,TRUE,"Widnes"}</definedName>
    <definedName name="iuiou" localSheetId="17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11" hidden="1">{#N/A,#N/A,TRUE,"Cover";#N/A,#N/A,TRUE,"Conts";#N/A,#N/A,TRUE,"VOS";#N/A,#N/A,TRUE,"Warrington";#N/A,#N/A,TRUE,"Widnes"}</definedName>
    <definedName name="iuk" localSheetId="1" hidden="1">{#N/A,#N/A,TRUE,"Cover";#N/A,#N/A,TRUE,"Conts";#N/A,#N/A,TRUE,"VOS";#N/A,#N/A,TRUE,"Warrington";#N/A,#N/A,TRUE,"Widnes"}</definedName>
    <definedName name="iuk" localSheetId="4" hidden="1">{#N/A,#N/A,TRUE,"Cover";#N/A,#N/A,TRUE,"Conts";#N/A,#N/A,TRUE,"VOS";#N/A,#N/A,TRUE,"Warrington";#N/A,#N/A,TRUE,"Widnes"}</definedName>
    <definedName name="iuk" localSheetId="9" hidden="1">{#N/A,#N/A,TRUE,"Cover";#N/A,#N/A,TRUE,"Conts";#N/A,#N/A,TRUE,"VOS";#N/A,#N/A,TRUE,"Warrington";#N/A,#N/A,TRUE,"Widnes"}</definedName>
    <definedName name="iuk" localSheetId="10" hidden="1">{#N/A,#N/A,TRUE,"Cover";#N/A,#N/A,TRUE,"Conts";#N/A,#N/A,TRUE,"VOS";#N/A,#N/A,TRUE,"Warrington";#N/A,#N/A,TRUE,"Widnes"}</definedName>
    <definedName name="iuk" localSheetId="17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11" hidden="1">{#N/A,#N/A,TRUE,"Cover";#N/A,#N/A,TRUE,"Conts";#N/A,#N/A,TRUE,"VOS";#N/A,#N/A,TRUE,"Warrington";#N/A,#N/A,TRUE,"Widnes"}</definedName>
    <definedName name="iukh" localSheetId="1" hidden="1">{#N/A,#N/A,TRUE,"Cover";#N/A,#N/A,TRUE,"Conts";#N/A,#N/A,TRUE,"VOS";#N/A,#N/A,TRUE,"Warrington";#N/A,#N/A,TRUE,"Widnes"}</definedName>
    <definedName name="iukh" localSheetId="4" hidden="1">{#N/A,#N/A,TRUE,"Cover";#N/A,#N/A,TRUE,"Conts";#N/A,#N/A,TRUE,"VOS";#N/A,#N/A,TRUE,"Warrington";#N/A,#N/A,TRUE,"Widnes"}</definedName>
    <definedName name="iukh" localSheetId="9" hidden="1">{#N/A,#N/A,TRUE,"Cover";#N/A,#N/A,TRUE,"Conts";#N/A,#N/A,TRUE,"VOS";#N/A,#N/A,TRUE,"Warrington";#N/A,#N/A,TRUE,"Widnes"}</definedName>
    <definedName name="iukh" localSheetId="10" hidden="1">{#N/A,#N/A,TRUE,"Cover";#N/A,#N/A,TRUE,"Conts";#N/A,#N/A,TRUE,"VOS";#N/A,#N/A,TRUE,"Warrington";#N/A,#N/A,TRUE,"Widnes"}</definedName>
    <definedName name="iukh" localSheetId="17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11" hidden="1">{#N/A,#N/A,TRUE,"Cover";#N/A,#N/A,TRUE,"Conts";#N/A,#N/A,TRUE,"VOS";#N/A,#N/A,TRUE,"Warrington";#N/A,#N/A,TRUE,"Widnes"}</definedName>
    <definedName name="iulouy" localSheetId="1" hidden="1">{#N/A,#N/A,TRUE,"Cover";#N/A,#N/A,TRUE,"Conts";#N/A,#N/A,TRUE,"VOS";#N/A,#N/A,TRUE,"Warrington";#N/A,#N/A,TRUE,"Widnes"}</definedName>
    <definedName name="iulouy" localSheetId="4" hidden="1">{#N/A,#N/A,TRUE,"Cover";#N/A,#N/A,TRUE,"Conts";#N/A,#N/A,TRUE,"VOS";#N/A,#N/A,TRUE,"Warrington";#N/A,#N/A,TRUE,"Widnes"}</definedName>
    <definedName name="iulouy" localSheetId="9" hidden="1">{#N/A,#N/A,TRUE,"Cover";#N/A,#N/A,TRUE,"Conts";#N/A,#N/A,TRUE,"VOS";#N/A,#N/A,TRUE,"Warrington";#N/A,#N/A,TRUE,"Widnes"}</definedName>
    <definedName name="iulouy" localSheetId="10" hidden="1">{#N/A,#N/A,TRUE,"Cover";#N/A,#N/A,TRUE,"Conts";#N/A,#N/A,TRUE,"VOS";#N/A,#N/A,TRUE,"Warrington";#N/A,#N/A,TRUE,"Widnes"}</definedName>
    <definedName name="iulouy" localSheetId="17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vrcl" localSheetId="11" hidden="1">{"'Sheet1'!$A$4386:$N$4591"}</definedName>
    <definedName name="ivrcl" localSheetId="1" hidden="1">{"'Sheet1'!$A$4386:$N$4591"}</definedName>
    <definedName name="ivrcl" localSheetId="4" hidden="1">{"'Sheet1'!$A$4386:$N$4591"}</definedName>
    <definedName name="ivrcl" localSheetId="9" hidden="1">{"'Sheet1'!$A$4386:$N$4591"}</definedName>
    <definedName name="ivrcl" localSheetId="10" hidden="1">{"'Sheet1'!$A$4386:$N$4591"}</definedName>
    <definedName name="ivrcl" localSheetId="17" hidden="1">{"'Sheet1'!$A$4386:$N$4591"}</definedName>
    <definedName name="ivrcl" hidden="1">{"'Sheet1'!$A$4386:$N$4591"}</definedName>
    <definedName name="j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g" localSheetId="11" hidden="1">{#N/A,#N/A,TRUE,"Cover";#N/A,#N/A,TRUE,"Conts";#N/A,#N/A,TRUE,"VOS";#N/A,#N/A,TRUE,"Warrington";#N/A,#N/A,TRUE,"Widnes"}</definedName>
    <definedName name="jg" localSheetId="1" hidden="1">{#N/A,#N/A,TRUE,"Cover";#N/A,#N/A,TRUE,"Conts";#N/A,#N/A,TRUE,"VOS";#N/A,#N/A,TRUE,"Warrington";#N/A,#N/A,TRUE,"Widnes"}</definedName>
    <definedName name="jg" localSheetId="4" hidden="1">{#N/A,#N/A,TRUE,"Cover";#N/A,#N/A,TRUE,"Conts";#N/A,#N/A,TRUE,"VOS";#N/A,#N/A,TRUE,"Warrington";#N/A,#N/A,TRUE,"Widnes"}</definedName>
    <definedName name="jg" localSheetId="9" hidden="1">{#N/A,#N/A,TRUE,"Cover";#N/A,#N/A,TRUE,"Conts";#N/A,#N/A,TRUE,"VOS";#N/A,#N/A,TRUE,"Warrington";#N/A,#N/A,TRUE,"Widnes"}</definedName>
    <definedName name="jg" localSheetId="10" hidden="1">{#N/A,#N/A,TRUE,"Cover";#N/A,#N/A,TRUE,"Conts";#N/A,#N/A,TRUE,"VOS";#N/A,#N/A,TRUE,"Warrington";#N/A,#N/A,TRUE,"Widnes"}</definedName>
    <definedName name="jg" localSheetId="17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localSheetId="11" hidden="1">{"'Break down'!$A$4"}</definedName>
    <definedName name="jgt" localSheetId="1" hidden="1">{"'Break down'!$A$4"}</definedName>
    <definedName name="jgt" localSheetId="4" hidden="1">{"'Break down'!$A$4"}</definedName>
    <definedName name="jgt" localSheetId="9" hidden="1">{"'Break down'!$A$4"}</definedName>
    <definedName name="jgt" localSheetId="10" hidden="1">{"'Break down'!$A$4"}</definedName>
    <definedName name="jgt" localSheetId="17" hidden="1">{"'Break down'!$A$4"}</definedName>
    <definedName name="jgt" hidden="1">{"'Break down'!$A$4"}</definedName>
    <definedName name="j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{#N/A,#N/A,TRUE,"Cover";#N/A,#N/A,TRUE,"Conts";#N/A,#N/A,TRUE,"VOS";#N/A,#N/A,TRUE,"Warrington";#N/A,#N/A,TRUE,"Widnes"}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0" hidden="1">{#N/A,#N/A,TRUE,"Cover";#N/A,#N/A,TRUE,"Conts";#N/A,#N/A,TRUE,"VOS";#N/A,#N/A,TRUE,"Warrington";#N/A,#N/A,TRUE,"Widnes"}</definedName>
    <definedName name="jh" localSheetId="17" hidden="1">{#N/A,#N/A,TRUE,"Cover";#N/A,#N/A,TRUE,"Conts";#N/A,#N/A,TRUE,"VOS";#N/A,#N/A,TRUE,"Warrington";#N/A,#N/A,TRUE,"Widnes"}</definedName>
    <definedName name="j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" localSheetId="11" hidden="1">{#N/A,#N/A,TRUE,"Cover";#N/A,#N/A,TRUE,"Conts";#N/A,#N/A,TRUE,"VOS";#N/A,#N/A,TRUE,"Warrington";#N/A,#N/A,TRUE,"Widnes"}</definedName>
    <definedName name="jhg" localSheetId="1" hidden="1">{#N/A,#N/A,TRUE,"Cover";#N/A,#N/A,TRUE,"Conts";#N/A,#N/A,TRUE,"VOS";#N/A,#N/A,TRUE,"Warrington";#N/A,#N/A,TRUE,"Widnes"}</definedName>
    <definedName name="jhg" localSheetId="4" hidden="1">{#N/A,#N/A,TRUE,"Cover";#N/A,#N/A,TRUE,"Conts";#N/A,#N/A,TRUE,"VOS";#N/A,#N/A,TRUE,"Warrington";#N/A,#N/A,TRUE,"Widnes"}</definedName>
    <definedName name="jhg" localSheetId="9" hidden="1">{#N/A,#N/A,TRUE,"Cover";#N/A,#N/A,TRUE,"Conts";#N/A,#N/A,TRUE,"VOS";#N/A,#N/A,TRUE,"Warrington";#N/A,#N/A,TRUE,"Widnes"}</definedName>
    <definedName name="jhg" localSheetId="10" hidden="1">{#N/A,#N/A,TRUE,"Cover";#N/A,#N/A,TRUE,"Conts";#N/A,#N/A,TRUE,"VOS";#N/A,#N/A,TRUE,"Warrington";#N/A,#N/A,TRUE,"Widnes"}</definedName>
    <definedName name="jhg" localSheetId="17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iokjhjhbhb" localSheetId="11" hidden="1">[4]FitOutConfCentre!#REF!</definedName>
    <definedName name="jhiokjhjhbhb" localSheetId="16" hidden="1">[4]FitOutConfCentre!#REF!</definedName>
    <definedName name="jhiokjhjhbhb" hidden="1">[4]FitOutConfCentre!#REF!</definedName>
    <definedName name="jhkljkl" localSheetId="11" hidden="1">#REF!</definedName>
    <definedName name="jhkljkl" hidden="1">#REF!</definedName>
    <definedName name="jhkljkl2" localSheetId="11" hidden="1">#REF!</definedName>
    <definedName name="jhkljkl2" hidden="1">#REF!</definedName>
    <definedName name="jjy" localSheetId="11" hidden="1">{"'Break down'!$A$4"}</definedName>
    <definedName name="jjy" localSheetId="1" hidden="1">{"'Break down'!$A$4"}</definedName>
    <definedName name="jjy" localSheetId="4" hidden="1">{"'Break down'!$A$4"}</definedName>
    <definedName name="jjy" localSheetId="9" hidden="1">{"'Break down'!$A$4"}</definedName>
    <definedName name="jjy" localSheetId="10" hidden="1">{"'Break down'!$A$4"}</definedName>
    <definedName name="jjy" localSheetId="17" hidden="1">{"'Break down'!$A$4"}</definedName>
    <definedName name="jjy" hidden="1">{"'Break down'!$A$4"}</definedName>
    <definedName name="jk" localSheetId="11" hidden="1">{#N/A,#N/A,TRUE,"Cover";#N/A,#N/A,TRUE,"Conts";#N/A,#N/A,TRUE,"VOS";#N/A,#N/A,TRUE,"Warrington";#N/A,#N/A,TRUE,"Widnes"}</definedName>
    <definedName name="jk" localSheetId="1" hidden="1">{#N/A,#N/A,TRUE,"Cover";#N/A,#N/A,TRUE,"Conts";#N/A,#N/A,TRUE,"VOS";#N/A,#N/A,TRUE,"Warrington";#N/A,#N/A,TRUE,"Widnes"}</definedName>
    <definedName name="jk" localSheetId="4" hidden="1">{#N/A,#N/A,TRUE,"Cover";#N/A,#N/A,TRUE,"Conts";#N/A,#N/A,TRUE,"VOS";#N/A,#N/A,TRUE,"Warrington";#N/A,#N/A,TRUE,"Widnes"}</definedName>
    <definedName name="jk" localSheetId="9" hidden="1">{#N/A,#N/A,TRUE,"Cover";#N/A,#N/A,TRUE,"Conts";#N/A,#N/A,TRUE,"VOS";#N/A,#N/A,TRUE,"Warrington";#N/A,#N/A,TRUE,"Widnes"}</definedName>
    <definedName name="jk" localSheetId="10" hidden="1">{#N/A,#N/A,TRUE,"Cover";#N/A,#N/A,TRUE,"Conts";#N/A,#N/A,TRUE,"VOS";#N/A,#N/A,TRUE,"Warrington";#N/A,#N/A,TRUE,"Widnes"}</definedName>
    <definedName name="jk" localSheetId="17" hidden="1">{#N/A,#N/A,TRUE,"Cover";#N/A,#N/A,TRUE,"Conts";#N/A,#N/A,TRUE,"VOS";#N/A,#N/A,TRUE,"Warrington";#N/A,#N/A,TRUE,"Widnes"}</definedName>
    <definedName name="jk" hidden="1">{#N/A,#N/A,TRUE,"Cover";#N/A,#N/A,TRUE,"Conts";#N/A,#N/A,TRUE,"VOS";#N/A,#N/A,TRUE,"Warrington";#N/A,#N/A,TRUE,"Widnes"}</definedName>
    <definedName name="jk.j.oi" localSheetId="11" hidden="1">{#N/A,#N/A,TRUE,"Cover";#N/A,#N/A,TRUE,"Conts";#N/A,#N/A,TRUE,"VOS";#N/A,#N/A,TRUE,"Warrington";#N/A,#N/A,TRUE,"Widnes"}</definedName>
    <definedName name="jk.j.oi" localSheetId="1" hidden="1">{#N/A,#N/A,TRUE,"Cover";#N/A,#N/A,TRUE,"Conts";#N/A,#N/A,TRUE,"VOS";#N/A,#N/A,TRUE,"Warrington";#N/A,#N/A,TRUE,"Widnes"}</definedName>
    <definedName name="jk.j.oi" localSheetId="4" hidden="1">{#N/A,#N/A,TRUE,"Cover";#N/A,#N/A,TRUE,"Conts";#N/A,#N/A,TRUE,"VOS";#N/A,#N/A,TRUE,"Warrington";#N/A,#N/A,TRUE,"Widnes"}</definedName>
    <definedName name="jk.j.oi" localSheetId="9" hidden="1">{#N/A,#N/A,TRUE,"Cover";#N/A,#N/A,TRUE,"Conts";#N/A,#N/A,TRUE,"VOS";#N/A,#N/A,TRUE,"Warrington";#N/A,#N/A,TRUE,"Widnes"}</definedName>
    <definedName name="jk.j.oi" localSheetId="10" hidden="1">{#N/A,#N/A,TRUE,"Cover";#N/A,#N/A,TRUE,"Conts";#N/A,#N/A,TRUE,"VOS";#N/A,#N/A,TRUE,"Warrington";#N/A,#N/A,TRUE,"Widnes"}</definedName>
    <definedName name="jk.j.oi" localSheetId="17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KJHK" localSheetId="11" hidden="1">{#N/A,#N/A,TRUE,"Cover";#N/A,#N/A,TRUE,"Conts";#N/A,#N/A,TRUE,"VOS";#N/A,#N/A,TRUE,"Warrington";#N/A,#N/A,TRUE,"Widnes"}</definedName>
    <definedName name="JKGKJHK" localSheetId="1" hidden="1">{#N/A,#N/A,TRUE,"Cover";#N/A,#N/A,TRUE,"Conts";#N/A,#N/A,TRUE,"VOS";#N/A,#N/A,TRUE,"Warrington";#N/A,#N/A,TRUE,"Widnes"}</definedName>
    <definedName name="JKGKJHK" localSheetId="4" hidden="1">{#N/A,#N/A,TRUE,"Cover";#N/A,#N/A,TRUE,"Conts";#N/A,#N/A,TRUE,"VOS";#N/A,#N/A,TRUE,"Warrington";#N/A,#N/A,TRUE,"Widnes"}</definedName>
    <definedName name="JKGKJHK" localSheetId="9" hidden="1">{#N/A,#N/A,TRUE,"Cover";#N/A,#N/A,TRUE,"Conts";#N/A,#N/A,TRUE,"VOS";#N/A,#N/A,TRUE,"Warrington";#N/A,#N/A,TRUE,"Widnes"}</definedName>
    <definedName name="JKGKJHK" localSheetId="10" hidden="1">{#N/A,#N/A,TRUE,"Cover";#N/A,#N/A,TRUE,"Conts";#N/A,#N/A,TRUE,"VOS";#N/A,#N/A,TRUE,"Warrington";#N/A,#N/A,TRUE,"Widnes"}</definedName>
    <definedName name="JKGKJHK" localSheetId="17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j" localSheetId="11" hidden="1">#REF!</definedName>
    <definedName name="jkj" hidden="1">#REF!</definedName>
    <definedName name="jkljljkl" localSheetId="11" hidden="1">{#N/A,#N/A,TRUE,"Cover";#N/A,#N/A,TRUE,"Conts";#N/A,#N/A,TRUE,"VOS";#N/A,#N/A,TRUE,"Warrington";#N/A,#N/A,TRUE,"Widnes"}</definedName>
    <definedName name="jkljljkl" localSheetId="1" hidden="1">{#N/A,#N/A,TRUE,"Cover";#N/A,#N/A,TRUE,"Conts";#N/A,#N/A,TRUE,"VOS";#N/A,#N/A,TRUE,"Warrington";#N/A,#N/A,TRUE,"Widnes"}</definedName>
    <definedName name="jkljljkl" localSheetId="4" hidden="1">{#N/A,#N/A,TRUE,"Cover";#N/A,#N/A,TRUE,"Conts";#N/A,#N/A,TRUE,"VOS";#N/A,#N/A,TRUE,"Warrington";#N/A,#N/A,TRUE,"Widnes"}</definedName>
    <definedName name="jkljljkl" localSheetId="9" hidden="1">{#N/A,#N/A,TRUE,"Cover";#N/A,#N/A,TRUE,"Conts";#N/A,#N/A,TRUE,"VOS";#N/A,#N/A,TRUE,"Warrington";#N/A,#N/A,TRUE,"Widnes"}</definedName>
    <definedName name="jkljljkl" localSheetId="10" hidden="1">{#N/A,#N/A,TRUE,"Cover";#N/A,#N/A,TRUE,"Conts";#N/A,#N/A,TRUE,"VOS";#N/A,#N/A,TRUE,"Warrington";#N/A,#N/A,TRUE,"Widnes"}</definedName>
    <definedName name="jkljljkl" localSheetId="17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11" hidden="1">{#N/A,#N/A,TRUE,"Cover";#N/A,#N/A,TRUE,"Conts";#N/A,#N/A,TRUE,"VOS";#N/A,#N/A,TRUE,"Warrington";#N/A,#N/A,TRUE,"Widnes"}</definedName>
    <definedName name="jktrujij" localSheetId="1" hidden="1">{#N/A,#N/A,TRUE,"Cover";#N/A,#N/A,TRUE,"Conts";#N/A,#N/A,TRUE,"VOS";#N/A,#N/A,TRUE,"Warrington";#N/A,#N/A,TRUE,"Widnes"}</definedName>
    <definedName name="jktrujij" localSheetId="4" hidden="1">{#N/A,#N/A,TRUE,"Cover";#N/A,#N/A,TRUE,"Conts";#N/A,#N/A,TRUE,"VOS";#N/A,#N/A,TRUE,"Warrington";#N/A,#N/A,TRUE,"Widnes"}</definedName>
    <definedName name="jktrujij" localSheetId="9" hidden="1">{#N/A,#N/A,TRUE,"Cover";#N/A,#N/A,TRUE,"Conts";#N/A,#N/A,TRUE,"VOS";#N/A,#N/A,TRUE,"Warrington";#N/A,#N/A,TRUE,"Widnes"}</definedName>
    <definedName name="jktrujij" localSheetId="10" hidden="1">{#N/A,#N/A,TRUE,"Cover";#N/A,#N/A,TRUE,"Conts";#N/A,#N/A,TRUE,"VOS";#N/A,#N/A,TRUE,"Warrington";#N/A,#N/A,TRUE,"Widnes"}</definedName>
    <definedName name="jktrujij" localSheetId="17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11" hidden="1">{#N/A,#N/A,TRUE,"Cover";#N/A,#N/A,TRUE,"Conts";#N/A,#N/A,TRUE,"VOS";#N/A,#N/A,TRUE,"Warrington";#N/A,#N/A,TRUE,"Widnes"}</definedName>
    <definedName name="jktukk" localSheetId="1" hidden="1">{#N/A,#N/A,TRUE,"Cover";#N/A,#N/A,TRUE,"Conts";#N/A,#N/A,TRUE,"VOS";#N/A,#N/A,TRUE,"Warrington";#N/A,#N/A,TRUE,"Widnes"}</definedName>
    <definedName name="jktukk" localSheetId="4" hidden="1">{#N/A,#N/A,TRUE,"Cover";#N/A,#N/A,TRUE,"Conts";#N/A,#N/A,TRUE,"VOS";#N/A,#N/A,TRUE,"Warrington";#N/A,#N/A,TRUE,"Widnes"}</definedName>
    <definedName name="jktukk" localSheetId="9" hidden="1">{#N/A,#N/A,TRUE,"Cover";#N/A,#N/A,TRUE,"Conts";#N/A,#N/A,TRUE,"VOS";#N/A,#N/A,TRUE,"Warrington";#N/A,#N/A,TRUE,"Widnes"}</definedName>
    <definedName name="jktukk" localSheetId="10" hidden="1">{#N/A,#N/A,TRUE,"Cover";#N/A,#N/A,TRUE,"Conts";#N/A,#N/A,TRUE,"VOS";#N/A,#N/A,TRUE,"Warrington";#N/A,#N/A,TRUE,"Widnes"}</definedName>
    <definedName name="jktukk" localSheetId="17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y" localSheetId="11" hidden="1">{#N/A,#N/A,TRUE,"Cover";#N/A,#N/A,TRUE,"Conts";#N/A,#N/A,TRUE,"VOS";#N/A,#N/A,TRUE,"Warrington";#N/A,#N/A,TRUE,"Widnes"}</definedName>
    <definedName name="jky" localSheetId="1" hidden="1">{#N/A,#N/A,TRUE,"Cover";#N/A,#N/A,TRUE,"Conts";#N/A,#N/A,TRUE,"VOS";#N/A,#N/A,TRUE,"Warrington";#N/A,#N/A,TRUE,"Widnes"}</definedName>
    <definedName name="jky" localSheetId="4" hidden="1">{#N/A,#N/A,TRUE,"Cover";#N/A,#N/A,TRUE,"Conts";#N/A,#N/A,TRUE,"VOS";#N/A,#N/A,TRUE,"Warrington";#N/A,#N/A,TRUE,"Widnes"}</definedName>
    <definedName name="jky" localSheetId="9" hidden="1">{#N/A,#N/A,TRUE,"Cover";#N/A,#N/A,TRUE,"Conts";#N/A,#N/A,TRUE,"VOS";#N/A,#N/A,TRUE,"Warrington";#N/A,#N/A,TRUE,"Widnes"}</definedName>
    <definedName name="jky" localSheetId="10" hidden="1">{#N/A,#N/A,TRUE,"Cover";#N/A,#N/A,TRUE,"Conts";#N/A,#N/A,TRUE,"VOS";#N/A,#N/A,TRUE,"Warrington";#N/A,#N/A,TRUE,"Widnes"}</definedName>
    <definedName name="jky" localSheetId="17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11" hidden="1">{"'Break down'!$A$4"}</definedName>
    <definedName name="jmjkjk" localSheetId="1" hidden="1">{"'Break down'!$A$4"}</definedName>
    <definedName name="jmjkjk" localSheetId="4" hidden="1">{"'Break down'!$A$4"}</definedName>
    <definedName name="jmjkjk" localSheetId="9" hidden="1">{"'Break down'!$A$4"}</definedName>
    <definedName name="jmjkjk" localSheetId="10" hidden="1">{"'Break down'!$A$4"}</definedName>
    <definedName name="jmjkjk" localSheetId="17" hidden="1">{"'Break down'!$A$4"}</definedName>
    <definedName name="jmjkjk" hidden="1">{"'Break down'!$A$4"}</definedName>
    <definedName name="jo" localSheetId="11" hidden="1">{"'Break down'!$A$4"}</definedName>
    <definedName name="jo" localSheetId="4" hidden="1">{"'Break down'!$A$4"}</definedName>
    <definedName name="jo" localSheetId="9" hidden="1">{"'Break down'!$A$4"}</definedName>
    <definedName name="jo" localSheetId="16" hidden="1">{"'Break down'!$A$4"}</definedName>
    <definedName name="jo" hidden="1">{"'Break down'!$A$4"}</definedName>
    <definedName name="joy" localSheetId="11" hidden="1">{"'Break down'!$A$4"}</definedName>
    <definedName name="joy" localSheetId="4" hidden="1">{"'Break down'!$A$4"}</definedName>
    <definedName name="joy" localSheetId="9" hidden="1">{"'Break down'!$A$4"}</definedName>
    <definedName name="joy" localSheetId="16" hidden="1">{"'Break down'!$A$4"}</definedName>
    <definedName name="joy" hidden="1">{"'Break down'!$A$4"}</definedName>
    <definedName name="joyr" localSheetId="11" hidden="1">{"'Break down'!$A$4"}</definedName>
    <definedName name="joyr" localSheetId="4" hidden="1">{"'Break down'!$A$4"}</definedName>
    <definedName name="joyr" localSheetId="9" hidden="1">{"'Break down'!$A$4"}</definedName>
    <definedName name="joyr" localSheetId="16" hidden="1">{"'Break down'!$A$4"}</definedName>
    <definedName name="joyr" hidden="1">{"'Break down'!$A$4"}</definedName>
    <definedName name="jp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11" hidden="1">{#N/A,#N/A,TRUE,"Cover";#N/A,#N/A,TRUE,"Conts";#N/A,#N/A,TRUE,"VOS";#N/A,#N/A,TRUE,"Warrington";#N/A,#N/A,TRUE,"Widnes"}</definedName>
    <definedName name="jtyhjswjy" localSheetId="1" hidden="1">{#N/A,#N/A,TRUE,"Cover";#N/A,#N/A,TRUE,"Conts";#N/A,#N/A,TRUE,"VOS";#N/A,#N/A,TRUE,"Warrington";#N/A,#N/A,TRUE,"Widnes"}</definedName>
    <definedName name="jtyhjswjy" localSheetId="4" hidden="1">{#N/A,#N/A,TRUE,"Cover";#N/A,#N/A,TRUE,"Conts";#N/A,#N/A,TRUE,"VOS";#N/A,#N/A,TRUE,"Warrington";#N/A,#N/A,TRUE,"Widnes"}</definedName>
    <definedName name="jtyhjswjy" localSheetId="9" hidden="1">{#N/A,#N/A,TRUE,"Cover";#N/A,#N/A,TRUE,"Conts";#N/A,#N/A,TRUE,"VOS";#N/A,#N/A,TRUE,"Warrington";#N/A,#N/A,TRUE,"Widnes"}</definedName>
    <definedName name="jtyhjswjy" localSheetId="10" hidden="1">{#N/A,#N/A,TRUE,"Cover";#N/A,#N/A,TRUE,"Conts";#N/A,#N/A,TRUE,"VOS";#N/A,#N/A,TRUE,"Warrington";#N/A,#N/A,TRUE,"Widnes"}</definedName>
    <definedName name="jtyhjswjy" localSheetId="17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k" localSheetId="11" hidden="1">#REF!</definedName>
    <definedName name="k" hidden="1">#REF!</definedName>
    <definedName name="kasdfjhd" localSheetId="11" hidden="1">{"'Typical Costs Estimates'!$C$158:$H$161"}</definedName>
    <definedName name="kasdfjhd" localSheetId="1" hidden="1">{"'Typical Costs Estimates'!$C$158:$H$161"}</definedName>
    <definedName name="kasdfjhd" localSheetId="4" hidden="1">{"'Typical Costs Estimates'!$C$158:$H$161"}</definedName>
    <definedName name="kasdfjhd" localSheetId="9" hidden="1">{"'Typical Costs Estimates'!$C$158:$H$161"}</definedName>
    <definedName name="kasdfjhd" localSheetId="10" hidden="1">{"'Typical Costs Estimates'!$C$158:$H$161"}</definedName>
    <definedName name="kasdfjhd" localSheetId="17" hidden="1">{"'Typical Costs Estimates'!$C$158:$H$161"}</definedName>
    <definedName name="kasdfjhd" hidden="1">{"'Typical Costs Estimates'!$C$158:$H$161"}</definedName>
    <definedName name="kgj" localSheetId="11" hidden="1">{#N/A,#N/A,FALSE,"MARCH"}</definedName>
    <definedName name="kgj" localSheetId="1" hidden="1">{#N/A,#N/A,FALSE,"MARCH"}</definedName>
    <definedName name="kgj" localSheetId="4" hidden="1">{#N/A,#N/A,FALSE,"MARCH"}</definedName>
    <definedName name="kgj" localSheetId="9" hidden="1">{#N/A,#N/A,FALSE,"MARCH"}</definedName>
    <definedName name="kgj" localSheetId="10" hidden="1">{#N/A,#N/A,FALSE,"MARCH"}</definedName>
    <definedName name="kgj" localSheetId="17" hidden="1">{#N/A,#N/A,FALSE,"MARCH"}</definedName>
    <definedName name="kgj" localSheetId="16" hidden="1">{#N/A,#N/A,FALSE,"MARCH"}</definedName>
    <definedName name="kgj" hidden="1">{#N/A,#N/A,FALSE,"MARCH"}</definedName>
    <definedName name="kgjfgjgj" localSheetId="11" hidden="1">{#N/A,#N/A,TRUE,"Cover";#N/A,#N/A,TRUE,"Conts";#N/A,#N/A,TRUE,"VOS";#N/A,#N/A,TRUE,"Warrington";#N/A,#N/A,TRUE,"Widnes"}</definedName>
    <definedName name="kgjfgjgj" localSheetId="1" hidden="1">{#N/A,#N/A,TRUE,"Cover";#N/A,#N/A,TRUE,"Conts";#N/A,#N/A,TRUE,"VOS";#N/A,#N/A,TRUE,"Warrington";#N/A,#N/A,TRUE,"Widnes"}</definedName>
    <definedName name="kgjfgjgj" localSheetId="4" hidden="1">{#N/A,#N/A,TRUE,"Cover";#N/A,#N/A,TRUE,"Conts";#N/A,#N/A,TRUE,"VOS";#N/A,#N/A,TRUE,"Warrington";#N/A,#N/A,TRUE,"Widnes"}</definedName>
    <definedName name="kgjfgjgj" localSheetId="9" hidden="1">{#N/A,#N/A,TRUE,"Cover";#N/A,#N/A,TRUE,"Conts";#N/A,#N/A,TRUE,"VOS";#N/A,#N/A,TRUE,"Warrington";#N/A,#N/A,TRUE,"Widnes"}</definedName>
    <definedName name="kgjfgjgj" localSheetId="10" hidden="1">{#N/A,#N/A,TRUE,"Cover";#N/A,#N/A,TRUE,"Conts";#N/A,#N/A,TRUE,"VOS";#N/A,#N/A,TRUE,"Warrington";#N/A,#N/A,TRUE,"Widnes"}</definedName>
    <definedName name="kgjfgjgj" localSheetId="17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gfkhgf" localSheetId="11" hidden="1">{#N/A,#N/A,TRUE,"Cover";#N/A,#N/A,TRUE,"Conts";#N/A,#N/A,TRUE,"VOS";#N/A,#N/A,TRUE,"Warrington";#N/A,#N/A,TRUE,"Widnes"}</definedName>
    <definedName name="khgfkhgf" localSheetId="1" hidden="1">{#N/A,#N/A,TRUE,"Cover";#N/A,#N/A,TRUE,"Conts";#N/A,#N/A,TRUE,"VOS";#N/A,#N/A,TRUE,"Warrington";#N/A,#N/A,TRUE,"Widnes"}</definedName>
    <definedName name="khgfkhgf" localSheetId="4" hidden="1">{#N/A,#N/A,TRUE,"Cover";#N/A,#N/A,TRUE,"Conts";#N/A,#N/A,TRUE,"VOS";#N/A,#N/A,TRUE,"Warrington";#N/A,#N/A,TRUE,"Widnes"}</definedName>
    <definedName name="khgfkhgf" localSheetId="9" hidden="1">{#N/A,#N/A,TRUE,"Cover";#N/A,#N/A,TRUE,"Conts";#N/A,#N/A,TRUE,"VOS";#N/A,#N/A,TRUE,"Warrington";#N/A,#N/A,TRUE,"Widnes"}</definedName>
    <definedName name="khgfkhgf" localSheetId="10" hidden="1">{#N/A,#N/A,TRUE,"Cover";#N/A,#N/A,TRUE,"Conts";#N/A,#N/A,TRUE,"VOS";#N/A,#N/A,TRUE,"Warrington";#N/A,#N/A,TRUE,"Widnes"}</definedName>
    <definedName name="khgfkhgf" localSheetId="17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ij" localSheetId="11" hidden="1">{#N/A,#N/A,FALSE,"MARCH"}</definedName>
    <definedName name="kij" localSheetId="1" hidden="1">{#N/A,#N/A,FALSE,"MARCH"}</definedName>
    <definedName name="kij" localSheetId="4" hidden="1">{#N/A,#N/A,FALSE,"MARCH"}</definedName>
    <definedName name="kij" localSheetId="9" hidden="1">{#N/A,#N/A,FALSE,"MARCH"}</definedName>
    <definedName name="kij" localSheetId="10" hidden="1">{#N/A,#N/A,FALSE,"MARCH"}</definedName>
    <definedName name="kij" localSheetId="17" hidden="1">{#N/A,#N/A,FALSE,"MARCH"}</definedName>
    <definedName name="kij" localSheetId="16" hidden="1">{#N/A,#N/A,FALSE,"MARCH"}</definedName>
    <definedName name="kij" hidden="1">{#N/A,#N/A,FALSE,"MARCH"}</definedName>
    <definedName name="kj" localSheetId="11" hidden="1">{#N/A,#N/A,TRUE,"Cover";#N/A,#N/A,TRUE,"Conts";#N/A,#N/A,TRUE,"VOS";#N/A,#N/A,TRUE,"Warrington";#N/A,#N/A,TRUE,"Widnes"}</definedName>
    <definedName name="kj" localSheetId="1" hidden="1">{#N/A,#N/A,TRUE,"Cover";#N/A,#N/A,TRUE,"Conts";#N/A,#N/A,TRUE,"VOS";#N/A,#N/A,TRUE,"Warrington";#N/A,#N/A,TRUE,"Widnes"}</definedName>
    <definedName name="kj" localSheetId="4" hidden="1">{#N/A,#N/A,TRUE,"Cover";#N/A,#N/A,TRUE,"Conts";#N/A,#N/A,TRUE,"VOS";#N/A,#N/A,TRUE,"Warrington";#N/A,#N/A,TRUE,"Widnes"}</definedName>
    <definedName name="kj" localSheetId="9" hidden="1">{#N/A,#N/A,TRUE,"Cover";#N/A,#N/A,TRUE,"Conts";#N/A,#N/A,TRUE,"VOS";#N/A,#N/A,TRUE,"Warrington";#N/A,#N/A,TRUE,"Widnes"}</definedName>
    <definedName name="kj" localSheetId="10" hidden="1">{#N/A,#N/A,TRUE,"Cover";#N/A,#N/A,TRUE,"Conts";#N/A,#N/A,TRUE,"VOS";#N/A,#N/A,TRUE,"Warrington";#N/A,#N/A,TRUE,"Widnes"}</definedName>
    <definedName name="kj" localSheetId="17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hk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11">#REF!</definedName>
    <definedName name="kkkk">#REF!</definedName>
    <definedName name="kklmlk" localSheetId="11" hidden="1">{#N/A,#N/A,TRUE,"Cover";#N/A,#N/A,TRUE,"Conts";#N/A,#N/A,TRUE,"VOS";#N/A,#N/A,TRUE,"Warrington";#N/A,#N/A,TRUE,"Widnes"}</definedName>
    <definedName name="kklmlk" localSheetId="1" hidden="1">{#N/A,#N/A,TRUE,"Cover";#N/A,#N/A,TRUE,"Conts";#N/A,#N/A,TRUE,"VOS";#N/A,#N/A,TRUE,"Warrington";#N/A,#N/A,TRUE,"Widnes"}</definedName>
    <definedName name="kklmlk" localSheetId="4" hidden="1">{#N/A,#N/A,TRUE,"Cover";#N/A,#N/A,TRUE,"Conts";#N/A,#N/A,TRUE,"VOS";#N/A,#N/A,TRUE,"Warrington";#N/A,#N/A,TRUE,"Widnes"}</definedName>
    <definedName name="kklmlk" localSheetId="9" hidden="1">{#N/A,#N/A,TRUE,"Cover";#N/A,#N/A,TRUE,"Conts";#N/A,#N/A,TRUE,"VOS";#N/A,#N/A,TRUE,"Warrington";#N/A,#N/A,TRUE,"Widnes"}</definedName>
    <definedName name="kklmlk" localSheetId="10" hidden="1">{#N/A,#N/A,TRUE,"Cover";#N/A,#N/A,TRUE,"Conts";#N/A,#N/A,TRUE,"VOS";#N/A,#N/A,TRUE,"Warrington";#N/A,#N/A,TRUE,"Widnes"}</definedName>
    <definedName name="kklmlk" localSheetId="17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O" localSheetId="11" hidden="1">{"'Break down'!$A$4"}</definedName>
    <definedName name="KO" localSheetId="4" hidden="1">{"'Break down'!$A$4"}</definedName>
    <definedName name="KO" localSheetId="9" hidden="1">{"'Break down'!$A$4"}</definedName>
    <definedName name="KO" localSheetId="16" hidden="1">{"'Break down'!$A$4"}</definedName>
    <definedName name="KO" hidden="1">{"'Break down'!$A$4"}</definedName>
    <definedName name="k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11" hidden="1">{#N/A,#N/A,TRUE,"Cover";#N/A,#N/A,TRUE,"Conts";#N/A,#N/A,TRUE,"VOS";#N/A,#N/A,TRUE,"Warrington";#N/A,#N/A,TRUE,"Widnes"}</definedName>
    <definedName name="kryk" localSheetId="1" hidden="1">{#N/A,#N/A,TRUE,"Cover";#N/A,#N/A,TRUE,"Conts";#N/A,#N/A,TRUE,"VOS";#N/A,#N/A,TRUE,"Warrington";#N/A,#N/A,TRUE,"Widnes"}</definedName>
    <definedName name="kryk" localSheetId="4" hidden="1">{#N/A,#N/A,TRUE,"Cover";#N/A,#N/A,TRUE,"Conts";#N/A,#N/A,TRUE,"VOS";#N/A,#N/A,TRUE,"Warrington";#N/A,#N/A,TRUE,"Widnes"}</definedName>
    <definedName name="kryk" localSheetId="9" hidden="1">{#N/A,#N/A,TRUE,"Cover";#N/A,#N/A,TRUE,"Conts";#N/A,#N/A,TRUE,"VOS";#N/A,#N/A,TRUE,"Warrington";#N/A,#N/A,TRUE,"Widnes"}</definedName>
    <definedName name="kryk" localSheetId="10" hidden="1">{#N/A,#N/A,TRUE,"Cover";#N/A,#N/A,TRUE,"Conts";#N/A,#N/A,TRUE,"VOS";#N/A,#N/A,TRUE,"Warrington";#N/A,#N/A,TRUE,"Widnes"}</definedName>
    <definedName name="kryk" localSheetId="17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YSTH" localSheetId="11" hidden="1">{#N/A,#N/A,TRUE,"Cover";#N/A,#N/A,TRUE,"Conts";#N/A,#N/A,TRUE,"VOS";#N/A,#N/A,TRUE,"Warrington";#N/A,#N/A,TRUE,"Widnes"}</definedName>
    <definedName name="KYSTH" localSheetId="1" hidden="1">{#N/A,#N/A,TRUE,"Cover";#N/A,#N/A,TRUE,"Conts";#N/A,#N/A,TRUE,"VOS";#N/A,#N/A,TRUE,"Warrington";#N/A,#N/A,TRUE,"Widnes"}</definedName>
    <definedName name="KYSTH" localSheetId="4" hidden="1">{#N/A,#N/A,TRUE,"Cover";#N/A,#N/A,TRUE,"Conts";#N/A,#N/A,TRUE,"VOS";#N/A,#N/A,TRUE,"Warrington";#N/A,#N/A,TRUE,"Widnes"}</definedName>
    <definedName name="KYSTH" localSheetId="9" hidden="1">{#N/A,#N/A,TRUE,"Cover";#N/A,#N/A,TRUE,"Conts";#N/A,#N/A,TRUE,"VOS";#N/A,#N/A,TRUE,"Warrington";#N/A,#N/A,TRUE,"Widnes"}</definedName>
    <definedName name="KYSTH" localSheetId="10" hidden="1">{#N/A,#N/A,TRUE,"Cover";#N/A,#N/A,TRUE,"Conts";#N/A,#N/A,TRUE,"VOS";#N/A,#N/A,TRUE,"Warrington";#N/A,#N/A,TRUE,"Widnes"}</definedName>
    <definedName name="KYSTH" localSheetId="17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" hidden="1">{#N/A,#N/A,TRUE,"Cover";#N/A,#N/A,TRUE,"Conts";#N/A,#N/A,TRUE,"VOS";#N/A,#N/A,TRUE,"Warrington";#N/A,#N/A,TRUE,"Widnes"}</definedName>
    <definedName name="l" localSheetId="4" hidden="1">{#N/A,#N/A,TRUE,"Cover";#N/A,#N/A,TRUE,"Conts";#N/A,#N/A,TRUE,"VOS";#N/A,#N/A,TRUE,"Warrington";#N/A,#N/A,TRUE,"Widnes"}</definedName>
    <definedName name="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abour" localSheetId="11">#REF!</definedName>
    <definedName name="Labour">#REF!</definedName>
    <definedName name="LAND_" localSheetId="11">#REF!</definedName>
    <definedName name="LAND_">#REF!</definedName>
    <definedName name="Last_Row" localSheetId="11">IF('7A &amp; 15A'!Values_Entered,Header_Row+'7A &amp; 15A'!Number_of_Payments,Header_Row)</definedName>
    <definedName name="Last_Row">IF(Values_Entered,Header_Row+Number_of_Payments,Header_Row)</definedName>
    <definedName name="LC_REF" localSheetId="11">!#REF!</definedName>
    <definedName name="LC_REF">!#REF!</definedName>
    <definedName name="ledger" localSheetId="11" hidden="1">{"'Break down'!$A$4"}</definedName>
    <definedName name="ledger" localSheetId="4" hidden="1">{"'Break down'!$A$4"}</definedName>
    <definedName name="ledger" localSheetId="9" hidden="1">{"'Break down'!$A$4"}</definedName>
    <definedName name="ledger" localSheetId="16" hidden="1">{"'Break down'!$A$4"}</definedName>
    <definedName name="ledger" hidden="1">{"'Break down'!$A$4"}</definedName>
    <definedName name="LEE" localSheetId="11" hidden="1">{#N/A,#N/A,TRUE,"Basic";#N/A,#N/A,TRUE,"EXT-TABLE";#N/A,#N/A,TRUE,"STEEL";#N/A,#N/A,TRUE,"INT-Table";#N/A,#N/A,TRUE,"STEEL";#N/A,#N/A,TRUE,"Door"}</definedName>
    <definedName name="LEE" localSheetId="1" hidden="1">{#N/A,#N/A,TRUE,"Basic";#N/A,#N/A,TRUE,"EXT-TABLE";#N/A,#N/A,TRUE,"STEEL";#N/A,#N/A,TRUE,"INT-Table";#N/A,#N/A,TRUE,"STEEL";#N/A,#N/A,TRUE,"Door"}</definedName>
    <definedName name="LEE" localSheetId="4" hidden="1">{#N/A,#N/A,TRUE,"Basic";#N/A,#N/A,TRUE,"EXT-TABLE";#N/A,#N/A,TRUE,"STEEL";#N/A,#N/A,TRUE,"INT-Table";#N/A,#N/A,TRUE,"STEEL";#N/A,#N/A,TRUE,"Door"}</definedName>
    <definedName name="LEE" localSheetId="9" hidden="1">{#N/A,#N/A,TRUE,"Basic";#N/A,#N/A,TRUE,"EXT-TABLE";#N/A,#N/A,TRUE,"STEEL";#N/A,#N/A,TRUE,"INT-Table";#N/A,#N/A,TRUE,"STEEL";#N/A,#N/A,TRUE,"Door"}</definedName>
    <definedName name="LEE" localSheetId="10" hidden="1">{#N/A,#N/A,TRUE,"Basic";#N/A,#N/A,TRUE,"EXT-TABLE";#N/A,#N/A,TRUE,"STEEL";#N/A,#N/A,TRUE,"INT-Table";#N/A,#N/A,TRUE,"STEEL";#N/A,#N/A,TRUE,"Door"}</definedName>
    <definedName name="LEE" localSheetId="17" hidden="1">{#N/A,#N/A,TRUE,"Basic";#N/A,#N/A,TRUE,"EXT-TABLE";#N/A,#N/A,TRUE,"STEEL";#N/A,#N/A,TRUE,"INT-Table";#N/A,#N/A,TRUE,"STEEL";#N/A,#N/A,TRUE,"Door"}</definedName>
    <definedName name="LEE" hidden="1">{#N/A,#N/A,TRUE,"Basic";#N/A,#N/A,TRUE,"EXT-TABLE";#N/A,#N/A,TRUE,"STEEL";#N/A,#N/A,TRUE,"INT-Table";#N/A,#N/A,TRUE,"STEEL";#N/A,#N/A,TRUE,"Door"}</definedName>
    <definedName name="level" localSheetId="11" hidden="1">{#N/A,#N/A,TRUE,"Cover";#N/A,#N/A,TRUE,"Conts";#N/A,#N/A,TRUE,"VOS";#N/A,#N/A,TRUE,"Warrington";#N/A,#N/A,TRUE,"Widnes"}</definedName>
    <definedName name="level" localSheetId="1" hidden="1">{#N/A,#N/A,TRUE,"Cover";#N/A,#N/A,TRUE,"Conts";#N/A,#N/A,TRUE,"VOS";#N/A,#N/A,TRUE,"Warrington";#N/A,#N/A,TRUE,"Widnes"}</definedName>
    <definedName name="level" localSheetId="4" hidden="1">{#N/A,#N/A,TRUE,"Cover";#N/A,#N/A,TRUE,"Conts";#N/A,#N/A,TRUE,"VOS";#N/A,#N/A,TRUE,"Warrington";#N/A,#N/A,TRUE,"Widnes"}</definedName>
    <definedName name="level" localSheetId="9" hidden="1">{#N/A,#N/A,TRUE,"Cover";#N/A,#N/A,TRUE,"Conts";#N/A,#N/A,TRUE,"VOS";#N/A,#N/A,TRUE,"Warrington";#N/A,#N/A,TRUE,"Widnes"}</definedName>
    <definedName name="level" localSheetId="10" hidden="1">{#N/A,#N/A,TRUE,"Cover";#N/A,#N/A,TRUE,"Conts";#N/A,#N/A,TRUE,"VOS";#N/A,#N/A,TRUE,"Warrington";#N/A,#N/A,TRUE,"Widnes"}</definedName>
    <definedName name="level" localSheetId="17" hidden="1">{#N/A,#N/A,TRUE,"Cover";#N/A,#N/A,TRUE,"Conts";#N/A,#N/A,TRUE,"VOS";#N/A,#N/A,TRUE,"Warrington";#N/A,#N/A,TRUE,"Widnes"}</definedName>
    <definedName name="level" localSheetId="16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11" hidden="1">{#N/A,#N/A,TRUE,"Cover";#N/A,#N/A,TRUE,"Conts";#N/A,#N/A,TRUE,"VOS";#N/A,#N/A,TRUE,"Warrington";#N/A,#N/A,TRUE,"Widnes"}</definedName>
    <definedName name="level3" localSheetId="1" hidden="1">{#N/A,#N/A,TRUE,"Cover";#N/A,#N/A,TRUE,"Conts";#N/A,#N/A,TRUE,"VOS";#N/A,#N/A,TRUE,"Warrington";#N/A,#N/A,TRUE,"Widnes"}</definedName>
    <definedName name="level3" localSheetId="4" hidden="1">{#N/A,#N/A,TRUE,"Cover";#N/A,#N/A,TRUE,"Conts";#N/A,#N/A,TRUE,"VOS";#N/A,#N/A,TRUE,"Warrington";#N/A,#N/A,TRUE,"Widnes"}</definedName>
    <definedName name="level3" localSheetId="9" hidden="1">{#N/A,#N/A,TRUE,"Cover";#N/A,#N/A,TRUE,"Conts";#N/A,#N/A,TRUE,"VOS";#N/A,#N/A,TRUE,"Warrington";#N/A,#N/A,TRUE,"Widnes"}</definedName>
    <definedName name="level3" localSheetId="10" hidden="1">{#N/A,#N/A,TRUE,"Cover";#N/A,#N/A,TRUE,"Conts";#N/A,#N/A,TRUE,"VOS";#N/A,#N/A,TRUE,"Warrington";#N/A,#N/A,TRUE,"Widnes"}</definedName>
    <definedName name="level3" localSheetId="17" hidden="1">{#N/A,#N/A,TRUE,"Cover";#N/A,#N/A,TRUE,"Conts";#N/A,#N/A,TRUE,"VOS";#N/A,#N/A,TRUE,"Warrington";#N/A,#N/A,TRUE,"Widnes"}</definedName>
    <definedName name="level3" localSheetId="16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11" hidden="1">{#N/A,#N/A,TRUE,"Cover";#N/A,#N/A,TRUE,"Conts";#N/A,#N/A,TRUE,"VOS";#N/A,#N/A,TRUE,"Warrington";#N/A,#N/A,TRUE,"Widnes"}</definedName>
    <definedName name="lgoguliu" localSheetId="1" hidden="1">{#N/A,#N/A,TRUE,"Cover";#N/A,#N/A,TRUE,"Conts";#N/A,#N/A,TRUE,"VOS";#N/A,#N/A,TRUE,"Warrington";#N/A,#N/A,TRUE,"Widnes"}</definedName>
    <definedName name="lgoguliu" localSheetId="4" hidden="1">{#N/A,#N/A,TRUE,"Cover";#N/A,#N/A,TRUE,"Conts";#N/A,#N/A,TRUE,"VOS";#N/A,#N/A,TRUE,"Warrington";#N/A,#N/A,TRUE,"Widnes"}</definedName>
    <definedName name="lgoguliu" localSheetId="9" hidden="1">{#N/A,#N/A,TRUE,"Cover";#N/A,#N/A,TRUE,"Conts";#N/A,#N/A,TRUE,"VOS";#N/A,#N/A,TRUE,"Warrington";#N/A,#N/A,TRUE,"Widnes"}</definedName>
    <definedName name="lgoguliu" localSheetId="10" hidden="1">{#N/A,#N/A,TRUE,"Cover";#N/A,#N/A,TRUE,"Conts";#N/A,#N/A,TRUE,"VOS";#N/A,#N/A,TRUE,"Warrington";#N/A,#N/A,TRUE,"Widnes"}</definedName>
    <definedName name="lgoguliu" localSheetId="17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mcount" hidden="1">1</definedName>
    <definedName name="lina" localSheetId="11" hidden="1">#REF!</definedName>
    <definedName name="lina" hidden="1">#REF!</definedName>
    <definedName name="liop" localSheetId="11" hidden="1">{"'Break down'!$A$4"}</definedName>
    <definedName name="liop" localSheetId="1" hidden="1">{"'Break down'!$A$4"}</definedName>
    <definedName name="liop" localSheetId="4" hidden="1">{"'Break down'!$A$4"}</definedName>
    <definedName name="liop" localSheetId="9" hidden="1">{"'Break down'!$A$4"}</definedName>
    <definedName name="liop" localSheetId="10" hidden="1">{"'Break down'!$A$4"}</definedName>
    <definedName name="liop" localSheetId="17" hidden="1">{"'Break down'!$A$4"}</definedName>
    <definedName name="liop" hidden="1">{"'Break down'!$A$4"}</definedName>
    <definedName name="list01" localSheetId="11" hidden="1">{#N/A,#N/A,TRUE,"Basic";#N/A,#N/A,TRUE,"EXT-TABLE";#N/A,#N/A,TRUE,"STEEL";#N/A,#N/A,TRUE,"INT-Table";#N/A,#N/A,TRUE,"STEEL";#N/A,#N/A,TRUE,"Door"}</definedName>
    <definedName name="list01" localSheetId="1" hidden="1">{#N/A,#N/A,TRUE,"Basic";#N/A,#N/A,TRUE,"EXT-TABLE";#N/A,#N/A,TRUE,"STEEL";#N/A,#N/A,TRUE,"INT-Table";#N/A,#N/A,TRUE,"STEEL";#N/A,#N/A,TRUE,"Door"}</definedName>
    <definedName name="list01" localSheetId="4" hidden="1">{#N/A,#N/A,TRUE,"Basic";#N/A,#N/A,TRUE,"EXT-TABLE";#N/A,#N/A,TRUE,"STEEL";#N/A,#N/A,TRUE,"INT-Table";#N/A,#N/A,TRUE,"STEEL";#N/A,#N/A,TRUE,"Door"}</definedName>
    <definedName name="list01" localSheetId="9" hidden="1">{#N/A,#N/A,TRUE,"Basic";#N/A,#N/A,TRUE,"EXT-TABLE";#N/A,#N/A,TRUE,"STEEL";#N/A,#N/A,TRUE,"INT-Table";#N/A,#N/A,TRUE,"STEEL";#N/A,#N/A,TRUE,"Door"}</definedName>
    <definedName name="list01" localSheetId="10" hidden="1">{#N/A,#N/A,TRUE,"Basic";#N/A,#N/A,TRUE,"EXT-TABLE";#N/A,#N/A,TRUE,"STEEL";#N/A,#N/A,TRUE,"INT-Table";#N/A,#N/A,TRUE,"STEEL";#N/A,#N/A,TRUE,"Door"}</definedName>
    <definedName name="list01" localSheetId="17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11" hidden="1">{#N/A,#N/A,TRUE,"Basic";#N/A,#N/A,TRUE,"EXT-TABLE";#N/A,#N/A,TRUE,"STEEL";#N/A,#N/A,TRUE,"INT-Table";#N/A,#N/A,TRUE,"STEEL";#N/A,#N/A,TRUE,"Door"}</definedName>
    <definedName name="list02" localSheetId="1" hidden="1">{#N/A,#N/A,TRUE,"Basic";#N/A,#N/A,TRUE,"EXT-TABLE";#N/A,#N/A,TRUE,"STEEL";#N/A,#N/A,TRUE,"INT-Table";#N/A,#N/A,TRUE,"STEEL";#N/A,#N/A,TRUE,"Door"}</definedName>
    <definedName name="list02" localSheetId="4" hidden="1">{#N/A,#N/A,TRUE,"Basic";#N/A,#N/A,TRUE,"EXT-TABLE";#N/A,#N/A,TRUE,"STEEL";#N/A,#N/A,TRUE,"INT-Table";#N/A,#N/A,TRUE,"STEEL";#N/A,#N/A,TRUE,"Door"}</definedName>
    <definedName name="list02" localSheetId="9" hidden="1">{#N/A,#N/A,TRUE,"Basic";#N/A,#N/A,TRUE,"EXT-TABLE";#N/A,#N/A,TRUE,"STEEL";#N/A,#N/A,TRUE,"INT-Table";#N/A,#N/A,TRUE,"STEEL";#N/A,#N/A,TRUE,"Door"}</definedName>
    <definedName name="list02" localSheetId="10" hidden="1">{#N/A,#N/A,TRUE,"Basic";#N/A,#N/A,TRUE,"EXT-TABLE";#N/A,#N/A,TRUE,"STEEL";#N/A,#N/A,TRUE,"INT-Table";#N/A,#N/A,TRUE,"STEEL";#N/A,#N/A,TRUE,"Door"}</definedName>
    <definedName name="list02" localSheetId="17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localSheetId="11" hidden="1">#REF!</definedName>
    <definedName name="ljkhg" hidden="1">#REF!</definedName>
    <definedName name="LK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jikjoi" localSheetId="11" hidden="1">{#N/A,#N/A,TRUE,"Cover";#N/A,#N/A,TRUE,"Conts";#N/A,#N/A,TRUE,"VOS";#N/A,#N/A,TRUE,"Warrington";#N/A,#N/A,TRUE,"Widnes"}</definedName>
    <definedName name="lkjikjoi" localSheetId="1" hidden="1">{#N/A,#N/A,TRUE,"Cover";#N/A,#N/A,TRUE,"Conts";#N/A,#N/A,TRUE,"VOS";#N/A,#N/A,TRUE,"Warrington";#N/A,#N/A,TRUE,"Widnes"}</definedName>
    <definedName name="lkjikjoi" localSheetId="4" hidden="1">{#N/A,#N/A,TRUE,"Cover";#N/A,#N/A,TRUE,"Conts";#N/A,#N/A,TRUE,"VOS";#N/A,#N/A,TRUE,"Warrington";#N/A,#N/A,TRUE,"Widnes"}</definedName>
    <definedName name="lkjikjoi" localSheetId="9" hidden="1">{#N/A,#N/A,TRUE,"Cover";#N/A,#N/A,TRUE,"Conts";#N/A,#N/A,TRUE,"VOS";#N/A,#N/A,TRUE,"Warrington";#N/A,#N/A,TRUE,"Widnes"}</definedName>
    <definedName name="lkjikjoi" localSheetId="10" hidden="1">{#N/A,#N/A,TRUE,"Cover";#N/A,#N/A,TRUE,"Conts";#N/A,#N/A,TRUE,"VOS";#N/A,#N/A,TRUE,"Warrington";#N/A,#N/A,TRUE,"Widnes"}</definedName>
    <definedName name="lkjikjoi" localSheetId="17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L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11" hidden="1">{"'Break down'!$A$4"}</definedName>
    <definedName name="llll" localSheetId="1" hidden="1">{"'Break down'!$A$4"}</definedName>
    <definedName name="llll" localSheetId="4" hidden="1">{"'Break down'!$A$4"}</definedName>
    <definedName name="llll" localSheetId="9" hidden="1">{"'Break down'!$A$4"}</definedName>
    <definedName name="llll" localSheetId="10" hidden="1">{"'Break down'!$A$4"}</definedName>
    <definedName name="llll" localSheetId="17" hidden="1">{"'Break down'!$A$4"}</definedName>
    <definedName name="llll" hidden="1">{"'Break down'!$A$4"}</definedName>
    <definedName name="lllll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an_Amount" localSheetId="11">#REF!</definedName>
    <definedName name="Loan_Amount">#REF!</definedName>
    <definedName name="Loan_Not_Paid" localSheetId="11">IF('7A &amp; 15A'!Payment_Number&lt;='7A &amp; 15A'!Number_of_Payments,1,0)</definedName>
    <definedName name="Loan_Not_Paid">IF(Payment_Number&lt;=Number_of_Payments,1,0)</definedName>
    <definedName name="Loan_Start" localSheetId="11">#REF!</definedName>
    <definedName name="Loan_Start">#REF!</definedName>
    <definedName name="Loan_Years" localSheetId="11">#REF!</definedName>
    <definedName name="Loan_Years">#REF!</definedName>
    <definedName name="LO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11" hidden="1">{#N/A,#N/A,TRUE,"Cover";#N/A,#N/A,TRUE,"Conts";#N/A,#N/A,TRUE,"VOS";#N/A,#N/A,TRUE,"Warrington";#N/A,#N/A,TRUE,"Widnes"}</definedName>
    <definedName name="ma" localSheetId="1" hidden="1">{#N/A,#N/A,TRUE,"Cover";#N/A,#N/A,TRUE,"Conts";#N/A,#N/A,TRUE,"VOS";#N/A,#N/A,TRUE,"Warrington";#N/A,#N/A,TRUE,"Widnes"}</definedName>
    <definedName name="ma" localSheetId="4" hidden="1">{#N/A,#N/A,TRUE,"Cover";#N/A,#N/A,TRUE,"Conts";#N/A,#N/A,TRUE,"VOS";#N/A,#N/A,TRUE,"Warrington";#N/A,#N/A,TRUE,"Widnes"}</definedName>
    <definedName name="ma" localSheetId="9" hidden="1">{#N/A,#N/A,TRUE,"Cover";#N/A,#N/A,TRUE,"Conts";#N/A,#N/A,TRUE,"VOS";#N/A,#N/A,TRUE,"Warrington";#N/A,#N/A,TRUE,"Widnes"}</definedName>
    <definedName name="ma" localSheetId="10" hidden="1">{#N/A,#N/A,TRUE,"Cover";#N/A,#N/A,TRUE,"Conts";#N/A,#N/A,TRUE,"VOS";#N/A,#N/A,TRUE,"Warrington";#N/A,#N/A,TRUE,"Widnes"}</definedName>
    <definedName name="ma" localSheetId="17" hidden="1">{#N/A,#N/A,TRUE,"Cover";#N/A,#N/A,TRUE,"Conts";#N/A,#N/A,TRUE,"VOS";#N/A,#N/A,TRUE,"Warrington";#N/A,#N/A,TRUE,"Widnes"}</definedName>
    <definedName name="ma" localSheetId="16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ROS" localSheetId="11">#REF!</definedName>
    <definedName name="MACROS">#REF!</definedName>
    <definedName name="man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son" localSheetId="11">#REF!</definedName>
    <definedName name="Mason">#REF!</definedName>
    <definedName name="m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erial" localSheetId="10">'Metal Frame Variation'!#REF!</definedName>
    <definedName name="Material" localSheetId="17">'VO # 01 rev 3 part B'!$N$9:$N$38</definedName>
    <definedName name="May" localSheetId="11" hidden="1">{#N/A,#N/A,FALSE,"MARCH"}</definedName>
    <definedName name="May" localSheetId="1" hidden="1">{#N/A,#N/A,FALSE,"MARCH"}</definedName>
    <definedName name="May" localSheetId="4" hidden="1">{#N/A,#N/A,FALSE,"MARCH"}</definedName>
    <definedName name="May" localSheetId="9" hidden="1">{#N/A,#N/A,FALSE,"MARCH"}</definedName>
    <definedName name="May" localSheetId="10" hidden="1">{#N/A,#N/A,FALSE,"MARCH"}</definedName>
    <definedName name="May" localSheetId="17" hidden="1">{#N/A,#N/A,FALSE,"MARCH"}</definedName>
    <definedName name="May" localSheetId="16" hidden="1">{#N/A,#N/A,FALSE,"MARCH"}</definedName>
    <definedName name="May" hidden="1">{#N/A,#N/A,FALSE,"MARCH"}</definedName>
    <definedName name="measur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11" hidden="1">{"'Bill No. 7'!$A$1:$G$32"}</definedName>
    <definedName name="mhjj" localSheetId="1" hidden="1">{"'Bill No. 7'!$A$1:$G$32"}</definedName>
    <definedName name="mhjj" localSheetId="4" hidden="1">{"'Bill No. 7'!$A$1:$G$32"}</definedName>
    <definedName name="mhjj" localSheetId="9" hidden="1">{"'Bill No. 7'!$A$1:$G$32"}</definedName>
    <definedName name="mhjj" localSheetId="10" hidden="1">{"'Bill No. 7'!$A$1:$G$32"}</definedName>
    <definedName name="mhjj" localSheetId="17" hidden="1">{"'Bill No. 7'!$A$1:$G$32"}</definedName>
    <definedName name="mhjj" hidden="1">{"'Bill No. 7'!$A$1:$G$32"}</definedName>
    <definedName name="Misc" localSheetId="11" hidden="1">#REF!</definedName>
    <definedName name="Misc" hidden="1">#REF!</definedName>
    <definedName name="Mis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" localSheetId="11" hidden="1">[4]FitOutConfCentre!#REF!</definedName>
    <definedName name="mk" localSheetId="16" hidden="1">[4]FitOutConfCentre!#REF!</definedName>
    <definedName name="mk" hidden="1">[4]FitOutConfCentre!#REF!</definedName>
    <definedName name="mm" localSheetId="11">#REF!</definedName>
    <definedName name="mm">#REF!</definedName>
    <definedName name="Monthly_Payment" localSheetId="11">-PMT('7A &amp; 15A'!Interest_Rate/12,'7A &amp; 15A'!Number_of_Payments,'7A &amp; 15A'!Loan_Amount)</definedName>
    <definedName name="Monthly_Payment">-PMT(Interest_Rate/12,Number_of_Payments,Loan_Amount)</definedName>
    <definedName name="mouli" localSheetId="11" hidden="1">{"'Sheet1'!$A$4386:$N$4591"}</definedName>
    <definedName name="mouli" localSheetId="1" hidden="1">{"'Sheet1'!$A$4386:$N$4591"}</definedName>
    <definedName name="mouli" localSheetId="4" hidden="1">{"'Sheet1'!$A$4386:$N$4591"}</definedName>
    <definedName name="mouli" localSheetId="9" hidden="1">{"'Sheet1'!$A$4386:$N$4591"}</definedName>
    <definedName name="mouli" localSheetId="10" hidden="1">{"'Sheet1'!$A$4386:$N$4591"}</definedName>
    <definedName name="mouli" localSheetId="17" hidden="1">{"'Sheet1'!$A$4386:$N$4591"}</definedName>
    <definedName name="mouli" hidden="1">{"'Sheet1'!$A$4386:$N$4591"}</definedName>
    <definedName name="mt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andan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ddddddddf" localSheetId="11" hidden="1">{#N/A,#N/A,TRUE,"Cover";#N/A,#N/A,TRUE,"Conts";#N/A,#N/A,TRUE,"VOS";#N/A,#N/A,TRUE,"Warrington";#N/A,#N/A,TRUE,"Widnes"}</definedName>
    <definedName name="nddddddddf" localSheetId="1" hidden="1">{#N/A,#N/A,TRUE,"Cover";#N/A,#N/A,TRUE,"Conts";#N/A,#N/A,TRUE,"VOS";#N/A,#N/A,TRUE,"Warrington";#N/A,#N/A,TRUE,"Widnes"}</definedName>
    <definedName name="nddddddddf" localSheetId="4" hidden="1">{#N/A,#N/A,TRUE,"Cover";#N/A,#N/A,TRUE,"Conts";#N/A,#N/A,TRUE,"VOS";#N/A,#N/A,TRUE,"Warrington";#N/A,#N/A,TRUE,"Widnes"}</definedName>
    <definedName name="nddddddddf" localSheetId="9" hidden="1">{#N/A,#N/A,TRUE,"Cover";#N/A,#N/A,TRUE,"Conts";#N/A,#N/A,TRUE,"VOS";#N/A,#N/A,TRUE,"Warrington";#N/A,#N/A,TRUE,"Widnes"}</definedName>
    <definedName name="nddddddddf" localSheetId="10" hidden="1">{#N/A,#N/A,TRUE,"Cover";#N/A,#N/A,TRUE,"Conts";#N/A,#N/A,TRUE,"VOS";#N/A,#N/A,TRUE,"Warrington";#N/A,#N/A,TRUE,"Widnes"}</definedName>
    <definedName name="nddddddddf" localSheetId="17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g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K" hidden="1">{#N/A,#N/A,FALSE,"估價單  (3)"}</definedName>
    <definedName name="nil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n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11" hidden="1">[4]FitOutConfCentre!#REF!</definedName>
    <definedName name="nnnn" localSheetId="16" hidden="1">[4]FitOutConfCentre!#REF!</definedName>
    <definedName name="nnnn" hidden="1">[4]FitOutConfCentre!#REF!</definedName>
    <definedName name="nnnnn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TES" localSheetId="11">#REF!</definedName>
    <definedName name="NOTES">#REF!</definedName>
    <definedName name="Number_of_Payments" localSheetId="11">#REF!</definedName>
    <definedName name="Number_of_Payments">#REF!</definedName>
    <definedName name="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9u0piupi" localSheetId="11" hidden="1">{#N/A,#N/A,TRUE,"Cover";#N/A,#N/A,TRUE,"Conts";#N/A,#N/A,TRUE,"VOS";#N/A,#N/A,TRUE,"Warrington";#N/A,#N/A,TRUE,"Widnes"}</definedName>
    <definedName name="o9u0piupi" localSheetId="1" hidden="1">{#N/A,#N/A,TRUE,"Cover";#N/A,#N/A,TRUE,"Conts";#N/A,#N/A,TRUE,"VOS";#N/A,#N/A,TRUE,"Warrington";#N/A,#N/A,TRUE,"Widnes"}</definedName>
    <definedName name="o9u0piupi" localSheetId="4" hidden="1">{#N/A,#N/A,TRUE,"Cover";#N/A,#N/A,TRUE,"Conts";#N/A,#N/A,TRUE,"VOS";#N/A,#N/A,TRUE,"Warrington";#N/A,#N/A,TRUE,"Widnes"}</definedName>
    <definedName name="o9u0piupi" localSheetId="9" hidden="1">{#N/A,#N/A,TRUE,"Cover";#N/A,#N/A,TRUE,"Conts";#N/A,#N/A,TRUE,"VOS";#N/A,#N/A,TRUE,"Warrington";#N/A,#N/A,TRUE,"Widnes"}</definedName>
    <definedName name="o9u0piupi" localSheetId="10" hidden="1">{#N/A,#N/A,TRUE,"Cover";#N/A,#N/A,TRUE,"Conts";#N/A,#N/A,TRUE,"VOS";#N/A,#N/A,TRUE,"Warrington";#N/A,#N/A,TRUE,"Widnes"}</definedName>
    <definedName name="o9u0piupi" localSheetId="17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DH" localSheetId="11" hidden="1">#REF!</definedName>
    <definedName name="ODH" localSheetId="1" hidden="1">#REF!</definedName>
    <definedName name="ODH" localSheetId="9" hidden="1">#REF!</definedName>
    <definedName name="ODH" localSheetId="10" hidden="1">#REF!</definedName>
    <definedName name="ODH" localSheetId="17" hidden="1">#REF!</definedName>
    <definedName name="ODH" hidden="1">#REF!</definedName>
    <definedName name="oi" localSheetId="11" hidden="1">{#N/A,#N/A,TRUE,"Cover";#N/A,#N/A,TRUE,"Conts";#N/A,#N/A,TRUE,"VOS";#N/A,#N/A,TRUE,"Warrington";#N/A,#N/A,TRUE,"Widnes"}</definedName>
    <definedName name="oi" localSheetId="1" hidden="1">{#N/A,#N/A,TRUE,"Cover";#N/A,#N/A,TRUE,"Conts";#N/A,#N/A,TRUE,"VOS";#N/A,#N/A,TRUE,"Warrington";#N/A,#N/A,TRUE,"Widnes"}</definedName>
    <definedName name="oi" localSheetId="4" hidden="1">{#N/A,#N/A,TRUE,"Cover";#N/A,#N/A,TRUE,"Conts";#N/A,#N/A,TRUE,"VOS";#N/A,#N/A,TRUE,"Warrington";#N/A,#N/A,TRUE,"Widnes"}</definedName>
    <definedName name="oi" localSheetId="9" hidden="1">{#N/A,#N/A,TRUE,"Cover";#N/A,#N/A,TRUE,"Conts";#N/A,#N/A,TRUE,"VOS";#N/A,#N/A,TRUE,"Warrington";#N/A,#N/A,TRUE,"Widnes"}</definedName>
    <definedName name="oi" localSheetId="10" hidden="1">{#N/A,#N/A,TRUE,"Cover";#N/A,#N/A,TRUE,"Conts";#N/A,#N/A,TRUE,"VOS";#N/A,#N/A,TRUE,"Warrington";#N/A,#N/A,TRUE,"Widnes"}</definedName>
    <definedName name="oi" localSheetId="17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11" hidden="1">{"'Break down'!$A$4"}</definedName>
    <definedName name="oip" localSheetId="4" hidden="1">{"'Break down'!$A$4"}</definedName>
    <definedName name="oip" localSheetId="9" hidden="1">{"'Break down'!$A$4"}</definedName>
    <definedName name="oip" localSheetId="16" hidden="1">{"'Break down'!$A$4"}</definedName>
    <definedName name="oip" hidden="1">{"'Break down'!$A$4"}</definedName>
    <definedName name="one" localSheetId="11" hidden="1">{#N/A,#N/A,FALSE,"One Pager";#N/A,#N/A,FALSE,"Technical"}</definedName>
    <definedName name="one" localSheetId="1" hidden="1">{#N/A,#N/A,FALSE,"One Pager";#N/A,#N/A,FALSE,"Technical"}</definedName>
    <definedName name="one" localSheetId="10" hidden="1">{#N/A,#N/A,FALSE,"One Pager";#N/A,#N/A,FALSE,"Technical"}</definedName>
    <definedName name="one" localSheetId="17" hidden="1">{#N/A,#N/A,FALSE,"One Pager";#N/A,#N/A,FALSE,"Technical"}</definedName>
    <definedName name="one" hidden="1">{#N/A,#N/A,FALSE,"One Pager";#N/A,#N/A,FALSE,"Technical"}</definedName>
    <definedName name="OO" localSheetId="11" hidden="1">{"'Sheet1'!$A$4386:$N$4591"}</definedName>
    <definedName name="OO" localSheetId="1" hidden="1">{"'Sheet1'!$A$4386:$N$4591"}</definedName>
    <definedName name="OO" localSheetId="4" hidden="1">{"'Sheet1'!$A$4386:$N$4591"}</definedName>
    <definedName name="OO" localSheetId="9" hidden="1">{"'Sheet1'!$A$4386:$N$4591"}</definedName>
    <definedName name="OO" localSheetId="10" hidden="1">{"'Sheet1'!$A$4386:$N$4591"}</definedName>
    <definedName name="OO" localSheetId="17" hidden="1">{"'Sheet1'!$A$4386:$N$4591"}</definedName>
    <definedName name="OO" hidden="1">{"'Sheet1'!$A$4386:$N$4591"}</definedName>
    <definedName name="ooo" localSheetId="11" hidden="1">{"'Break down'!$A$4"}</definedName>
    <definedName name="ooo" localSheetId="1" hidden="1">{"'Break down'!$A$4"}</definedName>
    <definedName name="ooo" localSheetId="4" hidden="1">{"'Break down'!$A$4"}</definedName>
    <definedName name="ooo" localSheetId="9" hidden="1">{"'Break down'!$A$4"}</definedName>
    <definedName name="ooo" localSheetId="10" hidden="1">{"'Break down'!$A$4"}</definedName>
    <definedName name="ooo" localSheetId="17" hidden="1">{"'Break down'!$A$4"}</definedName>
    <definedName name="ooo" hidden="1">{"'Break down'!$A$4"}</definedName>
    <definedName name="OOOOOOOO" localSheetId="11">#REF!</definedName>
    <definedName name="OOOOOOOO">#REF!</definedName>
    <definedName name="opogd" localSheetId="11" hidden="1">{#N/A,#N/A,TRUE,"Cover";#N/A,#N/A,TRUE,"Conts";#N/A,#N/A,TRUE,"VOS";#N/A,#N/A,TRUE,"Warrington";#N/A,#N/A,TRUE,"Widnes"}</definedName>
    <definedName name="opogd" localSheetId="1" hidden="1">{#N/A,#N/A,TRUE,"Cover";#N/A,#N/A,TRUE,"Conts";#N/A,#N/A,TRUE,"VOS";#N/A,#N/A,TRUE,"Warrington";#N/A,#N/A,TRUE,"Widnes"}</definedName>
    <definedName name="opogd" localSheetId="4" hidden="1">{#N/A,#N/A,TRUE,"Cover";#N/A,#N/A,TRUE,"Conts";#N/A,#N/A,TRUE,"VOS";#N/A,#N/A,TRUE,"Warrington";#N/A,#N/A,TRUE,"Widnes"}</definedName>
    <definedName name="opogd" localSheetId="9" hidden="1">{#N/A,#N/A,TRUE,"Cover";#N/A,#N/A,TRUE,"Conts";#N/A,#N/A,TRUE,"VOS";#N/A,#N/A,TRUE,"Warrington";#N/A,#N/A,TRUE,"Widnes"}</definedName>
    <definedName name="opogd" localSheetId="10" hidden="1">{#N/A,#N/A,TRUE,"Cover";#N/A,#N/A,TRUE,"Conts";#N/A,#N/A,TRUE,"VOS";#N/A,#N/A,TRUE,"Warrington";#N/A,#N/A,TRUE,"Widnes"}</definedName>
    <definedName name="opogd" localSheetId="17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localSheetId="11" hidden="1">#REF!</definedName>
    <definedName name="Option1" localSheetId="1" hidden="1">#REF!</definedName>
    <definedName name="Option1" localSheetId="9" hidden="1">#REF!</definedName>
    <definedName name="Option1" localSheetId="10" hidden="1">#REF!</definedName>
    <definedName name="Option1" localSheetId="17" hidden="1">#REF!</definedName>
    <definedName name="Option1" hidden="1">#REF!</definedName>
    <definedName name="OrderTable" localSheetId="11" hidden="1">#REF!</definedName>
    <definedName name="OrderTable" localSheetId="1" hidden="1">#REF!</definedName>
    <definedName name="OrderTable" localSheetId="9" hidden="1">#REF!</definedName>
    <definedName name="OrderTable" localSheetId="10" hidden="1">#REF!</definedName>
    <definedName name="OrderTable" localSheetId="17" hidden="1">#REF!</definedName>
    <definedName name="OrderTable" hidden="1">#REF!</definedName>
    <definedName name="osdnvkls" hidden="1">'[16]Labor abs-NMR'!$I$1:$I$7</definedName>
    <definedName name="p7y" localSheetId="11" hidden="1">{#N/A,#N/A,TRUE,"Cover";#N/A,#N/A,TRUE,"Conts";#N/A,#N/A,TRUE,"VOS";#N/A,#N/A,TRUE,"Warrington";#N/A,#N/A,TRUE,"Widnes"}</definedName>
    <definedName name="p7y" localSheetId="1" hidden="1">{#N/A,#N/A,TRUE,"Cover";#N/A,#N/A,TRUE,"Conts";#N/A,#N/A,TRUE,"VOS";#N/A,#N/A,TRUE,"Warrington";#N/A,#N/A,TRUE,"Widnes"}</definedName>
    <definedName name="p7y" localSheetId="4" hidden="1">{#N/A,#N/A,TRUE,"Cover";#N/A,#N/A,TRUE,"Conts";#N/A,#N/A,TRUE,"VOS";#N/A,#N/A,TRUE,"Warrington";#N/A,#N/A,TRUE,"Widnes"}</definedName>
    <definedName name="p7y" localSheetId="9" hidden="1">{#N/A,#N/A,TRUE,"Cover";#N/A,#N/A,TRUE,"Conts";#N/A,#N/A,TRUE,"VOS";#N/A,#N/A,TRUE,"Warrington";#N/A,#N/A,TRUE,"Widnes"}</definedName>
    <definedName name="p7y" localSheetId="10" hidden="1">{#N/A,#N/A,TRUE,"Cover";#N/A,#N/A,TRUE,"Conts";#N/A,#N/A,TRUE,"VOS";#N/A,#N/A,TRUE,"Warrington";#N/A,#N/A,TRUE,"Widnes"}</definedName>
    <definedName name="p7y" localSheetId="17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11" hidden="1">{#N/A,#N/A,TRUE,"Cover";#N/A,#N/A,TRUE,"Conts";#N/A,#N/A,TRUE,"VOS";#N/A,#N/A,TRUE,"Warrington";#N/A,#N/A,TRUE,"Widnes"}</definedName>
    <definedName name="pafegseg" localSheetId="1" hidden="1">{#N/A,#N/A,TRUE,"Cover";#N/A,#N/A,TRUE,"Conts";#N/A,#N/A,TRUE,"VOS";#N/A,#N/A,TRUE,"Warrington";#N/A,#N/A,TRUE,"Widnes"}</definedName>
    <definedName name="pafegseg" localSheetId="4" hidden="1">{#N/A,#N/A,TRUE,"Cover";#N/A,#N/A,TRUE,"Conts";#N/A,#N/A,TRUE,"VOS";#N/A,#N/A,TRUE,"Warrington";#N/A,#N/A,TRUE,"Widnes"}</definedName>
    <definedName name="pafegseg" localSheetId="9" hidden="1">{#N/A,#N/A,TRUE,"Cover";#N/A,#N/A,TRUE,"Conts";#N/A,#N/A,TRUE,"VOS";#N/A,#N/A,TRUE,"Warrington";#N/A,#N/A,TRUE,"Widnes"}</definedName>
    <definedName name="pafegseg" localSheetId="10" hidden="1">{#N/A,#N/A,TRUE,"Cover";#N/A,#N/A,TRUE,"Conts";#N/A,#N/A,TRUE,"VOS";#N/A,#N/A,TRUE,"Warrington";#N/A,#N/A,TRUE,"Widnes"}</definedName>
    <definedName name="pafegseg" localSheetId="17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"8HCIDT26H4PQ5VYPC7FKU7HT"</definedName>
    <definedName name="Panel" localSheetId="11" hidden="1">{#N/A,#N/A,TRUE,"Basic";#N/A,#N/A,TRUE,"EXT-TABLE";#N/A,#N/A,TRUE,"STEEL";#N/A,#N/A,TRUE,"INT-Table";#N/A,#N/A,TRUE,"STEEL";#N/A,#N/A,TRUE,"Door"}</definedName>
    <definedName name="Panel" localSheetId="1" hidden="1">{#N/A,#N/A,TRUE,"Basic";#N/A,#N/A,TRUE,"EXT-TABLE";#N/A,#N/A,TRUE,"STEEL";#N/A,#N/A,TRUE,"INT-Table";#N/A,#N/A,TRUE,"STEEL";#N/A,#N/A,TRUE,"Door"}</definedName>
    <definedName name="Panel" localSheetId="4" hidden="1">{#N/A,#N/A,TRUE,"Basic";#N/A,#N/A,TRUE,"EXT-TABLE";#N/A,#N/A,TRUE,"STEEL";#N/A,#N/A,TRUE,"INT-Table";#N/A,#N/A,TRUE,"STEEL";#N/A,#N/A,TRUE,"Door"}</definedName>
    <definedName name="Panel" localSheetId="9" hidden="1">{#N/A,#N/A,TRUE,"Basic";#N/A,#N/A,TRUE,"EXT-TABLE";#N/A,#N/A,TRUE,"STEEL";#N/A,#N/A,TRUE,"INT-Table";#N/A,#N/A,TRUE,"STEEL";#N/A,#N/A,TRUE,"Door"}</definedName>
    <definedName name="Panel" localSheetId="10" hidden="1">{#N/A,#N/A,TRUE,"Basic";#N/A,#N/A,TRUE,"EXT-TABLE";#N/A,#N/A,TRUE,"STEEL";#N/A,#N/A,TRUE,"INT-Table";#N/A,#N/A,TRUE,"STEEL";#N/A,#N/A,TRUE,"Door"}</definedName>
    <definedName name="Panel" localSheetId="17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RAMETERS" localSheetId="11">#REF!</definedName>
    <definedName name="PARAMETERS">#REF!</definedName>
    <definedName name="Payment_Date" localSheetId="11">DATE(YEAR('7A &amp; 15A'!Loan_Start),MONTH('7A &amp; 15A'!Loan_Start)+'7A &amp; 15A'!Payment_Number,DAY('7A &amp; 15A'!Loan_Start))</definedName>
    <definedName name="Payment_Date">DATE(YEAR(Loan_Start),MONTH(Loan_Start)+Payment_Number,DAY(Loan_Start))</definedName>
    <definedName name="Payment_Number" localSheetId="11">ROW()-Header_Row</definedName>
    <definedName name="Payment_Number">ROW()-Header_Row</definedName>
    <definedName name="PHASE" localSheetId="11" hidden="1">{#N/A,#N/A,TRUE,"Basic";#N/A,#N/A,TRUE,"EXT-TABLE";#N/A,#N/A,TRUE,"STEEL";#N/A,#N/A,TRUE,"INT-Table";#N/A,#N/A,TRUE,"STEEL";#N/A,#N/A,TRUE,"Door"}</definedName>
    <definedName name="PHASE" localSheetId="1" hidden="1">{#N/A,#N/A,TRUE,"Basic";#N/A,#N/A,TRUE,"EXT-TABLE";#N/A,#N/A,TRUE,"STEEL";#N/A,#N/A,TRUE,"INT-Table";#N/A,#N/A,TRUE,"STEEL";#N/A,#N/A,TRUE,"Door"}</definedName>
    <definedName name="PHASE" localSheetId="4" hidden="1">{#N/A,#N/A,TRUE,"Basic";#N/A,#N/A,TRUE,"EXT-TABLE";#N/A,#N/A,TRUE,"STEEL";#N/A,#N/A,TRUE,"INT-Table";#N/A,#N/A,TRUE,"STEEL";#N/A,#N/A,TRUE,"Door"}</definedName>
    <definedName name="PHASE" localSheetId="9" hidden="1">{#N/A,#N/A,TRUE,"Basic";#N/A,#N/A,TRUE,"EXT-TABLE";#N/A,#N/A,TRUE,"STEEL";#N/A,#N/A,TRUE,"INT-Table";#N/A,#N/A,TRUE,"STEEL";#N/A,#N/A,TRUE,"Door"}</definedName>
    <definedName name="PHASE" localSheetId="10" hidden="1">{#N/A,#N/A,TRUE,"Basic";#N/A,#N/A,TRUE,"EXT-TABLE";#N/A,#N/A,TRUE,"STEEL";#N/A,#N/A,TRUE,"INT-Table";#N/A,#N/A,TRUE,"STEEL";#N/A,#N/A,TRUE,"Door"}</definedName>
    <definedName name="PHASE" localSheetId="17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kml" localSheetId="11" hidden="1">{#N/A,#N/A,TRUE,"Cover";#N/A,#N/A,TRUE,"Conts";#N/A,#N/A,TRUE,"VOS";#N/A,#N/A,TRUE,"Warrington";#N/A,#N/A,TRUE,"Widnes"}</definedName>
    <definedName name="pkml" localSheetId="1" hidden="1">{#N/A,#N/A,TRUE,"Cover";#N/A,#N/A,TRUE,"Conts";#N/A,#N/A,TRUE,"VOS";#N/A,#N/A,TRUE,"Warrington";#N/A,#N/A,TRUE,"Widnes"}</definedName>
    <definedName name="pkml" localSheetId="4" hidden="1">{#N/A,#N/A,TRUE,"Cover";#N/A,#N/A,TRUE,"Conts";#N/A,#N/A,TRUE,"VOS";#N/A,#N/A,TRUE,"Warrington";#N/A,#N/A,TRUE,"Widnes"}</definedName>
    <definedName name="pkml" localSheetId="9" hidden="1">{#N/A,#N/A,TRUE,"Cover";#N/A,#N/A,TRUE,"Conts";#N/A,#N/A,TRUE,"VOS";#N/A,#N/A,TRUE,"Warrington";#N/A,#N/A,TRUE,"Widnes"}</definedName>
    <definedName name="pkml" localSheetId="10" hidden="1">{#N/A,#N/A,TRUE,"Cover";#N/A,#N/A,TRUE,"Conts";#N/A,#N/A,TRUE,"VOS";#N/A,#N/A,TRUE,"Warrington";#N/A,#N/A,TRUE,"Widnes"}</definedName>
    <definedName name="pkml" localSheetId="17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11" hidden="1">{#N/A,#N/A,TRUE,"Cover";#N/A,#N/A,TRUE,"Conts";#N/A,#N/A,TRUE,"VOS";#N/A,#N/A,TRUE,"Warrington";#N/A,#N/A,TRUE,"Widnes"}</definedName>
    <definedName name="PLAT" localSheetId="1" hidden="1">{#N/A,#N/A,TRUE,"Cover";#N/A,#N/A,TRUE,"Conts";#N/A,#N/A,TRUE,"VOS";#N/A,#N/A,TRUE,"Warrington";#N/A,#N/A,TRUE,"Widnes"}</definedName>
    <definedName name="PLAT" localSheetId="4" hidden="1">{#N/A,#N/A,TRUE,"Cover";#N/A,#N/A,TRUE,"Conts";#N/A,#N/A,TRUE,"VOS";#N/A,#N/A,TRUE,"Warrington";#N/A,#N/A,TRUE,"Widnes"}</definedName>
    <definedName name="PLAT" localSheetId="9" hidden="1">{#N/A,#N/A,TRUE,"Cover";#N/A,#N/A,TRUE,"Conts";#N/A,#N/A,TRUE,"VOS";#N/A,#N/A,TRUE,"Warrington";#N/A,#N/A,TRUE,"Widnes"}</definedName>
    <definedName name="PLAT" localSheetId="10" hidden="1">{#N/A,#N/A,TRUE,"Cover";#N/A,#N/A,TRUE,"Conts";#N/A,#N/A,TRUE,"VOS";#N/A,#N/A,TRUE,"Warrington";#N/A,#N/A,TRUE,"Widnes"}</definedName>
    <definedName name="PLAT" localSheetId="17" hidden="1">{#N/A,#N/A,TRUE,"Cover";#N/A,#N/A,TRUE,"Conts";#N/A,#N/A,TRUE,"VOS";#N/A,#N/A,TRUE,"Warrington";#N/A,#N/A,TRUE,"Widnes"}</definedName>
    <definedName name="PLAT" localSheetId="16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11" hidden="1">{#N/A,#N/A,TRUE,"Cover";#N/A,#N/A,TRUE,"Conts";#N/A,#N/A,TRUE,"VOS";#N/A,#N/A,TRUE,"Warrington";#N/A,#N/A,TRUE,"Widnes"}</definedName>
    <definedName name="PLATFORM" localSheetId="1" hidden="1">{#N/A,#N/A,TRUE,"Cover";#N/A,#N/A,TRUE,"Conts";#N/A,#N/A,TRUE,"VOS";#N/A,#N/A,TRUE,"Warrington";#N/A,#N/A,TRUE,"Widnes"}</definedName>
    <definedName name="PLATFORM" localSheetId="4" hidden="1">{#N/A,#N/A,TRUE,"Cover";#N/A,#N/A,TRUE,"Conts";#N/A,#N/A,TRUE,"VOS";#N/A,#N/A,TRUE,"Warrington";#N/A,#N/A,TRUE,"Widnes"}</definedName>
    <definedName name="PLATFORM" localSheetId="9" hidden="1">{#N/A,#N/A,TRUE,"Cover";#N/A,#N/A,TRUE,"Conts";#N/A,#N/A,TRUE,"VOS";#N/A,#N/A,TRUE,"Warrington";#N/A,#N/A,TRUE,"Widnes"}</definedName>
    <definedName name="PLATFORM" localSheetId="10" hidden="1">{#N/A,#N/A,TRUE,"Cover";#N/A,#N/A,TRUE,"Conts";#N/A,#N/A,TRUE,"VOS";#N/A,#N/A,TRUE,"Warrington";#N/A,#N/A,TRUE,"Widnes"}</definedName>
    <definedName name="PLATFORM" localSheetId="17" hidden="1">{#N/A,#N/A,TRUE,"Cover";#N/A,#N/A,TRUE,"Conts";#N/A,#N/A,TRUE,"VOS";#N/A,#N/A,TRUE,"Warrington";#N/A,#N/A,TRUE,"Widnes"}</definedName>
    <definedName name="PLATFORM" localSheetId="16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O" localSheetId="11" hidden="1">{"'Break down'!$A$4"}</definedName>
    <definedName name="PO" localSheetId="4" hidden="1">{"'Break down'!$A$4"}</definedName>
    <definedName name="PO" localSheetId="9" hidden="1">{"'Break down'!$A$4"}</definedName>
    <definedName name="PO" localSheetId="16" hidden="1">{"'Break down'!$A$4"}</definedName>
    <definedName name="PO" hidden="1">{"'Break down'!$A$4"}</definedName>
    <definedName name="pojboijioljn" localSheetId="11" hidden="1">{#N/A,#N/A,TRUE,"Cover";#N/A,#N/A,TRUE,"Conts";#N/A,#N/A,TRUE,"VOS";#N/A,#N/A,TRUE,"Warrington";#N/A,#N/A,TRUE,"Widnes"}</definedName>
    <definedName name="pojboijioljn" localSheetId="1" hidden="1">{#N/A,#N/A,TRUE,"Cover";#N/A,#N/A,TRUE,"Conts";#N/A,#N/A,TRUE,"VOS";#N/A,#N/A,TRUE,"Warrington";#N/A,#N/A,TRUE,"Widnes"}</definedName>
    <definedName name="pojboijioljn" localSheetId="4" hidden="1">{#N/A,#N/A,TRUE,"Cover";#N/A,#N/A,TRUE,"Conts";#N/A,#N/A,TRUE,"VOS";#N/A,#N/A,TRUE,"Warrington";#N/A,#N/A,TRUE,"Widnes"}</definedName>
    <definedName name="pojboijioljn" localSheetId="9" hidden="1">{#N/A,#N/A,TRUE,"Cover";#N/A,#N/A,TRUE,"Conts";#N/A,#N/A,TRUE,"VOS";#N/A,#N/A,TRUE,"Warrington";#N/A,#N/A,TRUE,"Widnes"}</definedName>
    <definedName name="pojboijioljn" localSheetId="10" hidden="1">{#N/A,#N/A,TRUE,"Cover";#N/A,#N/A,TRUE,"Conts";#N/A,#N/A,TRUE,"VOS";#N/A,#N/A,TRUE,"Warrington";#N/A,#N/A,TRUE,"Widnes"}</definedName>
    <definedName name="pojboijioljn" localSheetId="17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11" hidden="1">{"'Break down'!$A$4"}</definedName>
    <definedName name="ppo" localSheetId="4" hidden="1">{"'Break down'!$A$4"}</definedName>
    <definedName name="ppo" localSheetId="9" hidden="1">{"'Break down'!$A$4"}</definedName>
    <definedName name="ppo" localSheetId="16" hidden="1">{"'Break down'!$A$4"}</definedName>
    <definedName name="ppo" hidden="1">{"'Break down'!$A$4"}</definedName>
    <definedName name="ppok" localSheetId="11" hidden="1">{#N/A,#N/A,TRUE,"Cover";#N/A,#N/A,TRUE,"Conts";#N/A,#N/A,TRUE,"VOS";#N/A,#N/A,TRUE,"Warrington";#N/A,#N/A,TRUE,"Widnes"}</definedName>
    <definedName name="ppok" localSheetId="1" hidden="1">{#N/A,#N/A,TRUE,"Cover";#N/A,#N/A,TRUE,"Conts";#N/A,#N/A,TRUE,"VOS";#N/A,#N/A,TRUE,"Warrington";#N/A,#N/A,TRUE,"Widnes"}</definedName>
    <definedName name="ppok" localSheetId="4" hidden="1">{#N/A,#N/A,TRUE,"Cover";#N/A,#N/A,TRUE,"Conts";#N/A,#N/A,TRUE,"VOS";#N/A,#N/A,TRUE,"Warrington";#N/A,#N/A,TRUE,"Widnes"}</definedName>
    <definedName name="ppok" localSheetId="9" hidden="1">{#N/A,#N/A,TRUE,"Cover";#N/A,#N/A,TRUE,"Conts";#N/A,#N/A,TRUE,"VOS";#N/A,#N/A,TRUE,"Warrington";#N/A,#N/A,TRUE,"Widnes"}</definedName>
    <definedName name="ppok" localSheetId="10" hidden="1">{#N/A,#N/A,TRUE,"Cover";#N/A,#N/A,TRUE,"Conts";#N/A,#N/A,TRUE,"VOS";#N/A,#N/A,TRUE,"Warrington";#N/A,#N/A,TRUE,"Widnes"}</definedName>
    <definedName name="ppok" localSheetId="17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pp" localSheetId="11" hidden="1">{"'Break down'!$A$4"}</definedName>
    <definedName name="ppp" localSheetId="1" hidden="1">{"'Break down'!$A$4"}</definedName>
    <definedName name="ppp" localSheetId="4" hidden="1">{"'Break down'!$A$4"}</definedName>
    <definedName name="ppp" localSheetId="9" hidden="1">{"'Break down'!$A$4"}</definedName>
    <definedName name="ppp" localSheetId="10" hidden="1">{"'Break down'!$A$4"}</definedName>
    <definedName name="ppp" localSheetId="17" hidden="1">{"'Break down'!$A$4"}</definedName>
    <definedName name="ppp" hidden="1">{"'Break down'!$A$4"}</definedName>
    <definedName name="pratap" localSheetId="11" hidden="1">{"'Sheet1'!$A$4386:$N$4591"}</definedName>
    <definedName name="pratap" localSheetId="1" hidden="1">{"'Sheet1'!$A$4386:$N$4591"}</definedName>
    <definedName name="pratap" localSheetId="4" hidden="1">{"'Sheet1'!$A$4386:$N$4591"}</definedName>
    <definedName name="pratap" localSheetId="9" hidden="1">{"'Sheet1'!$A$4386:$N$4591"}</definedName>
    <definedName name="pratap" localSheetId="10" hidden="1">{"'Sheet1'!$A$4386:$N$4591"}</definedName>
    <definedName name="pratap" localSheetId="17" hidden="1">{"'Sheet1'!$A$4386:$N$4591"}</definedName>
    <definedName name="pratap" hidden="1">{"'Sheet1'!$A$4386:$N$4591"}</definedName>
    <definedName name="preli" hidden="1">{#N/A,#N/A,FALSE,"估價單  (3)"}</definedName>
    <definedName name="prelim2" localSheetId="11" hidden="1">{#N/A,#N/A,FALSE,"summary";#N/A,#N/A,FALSE,"preliminy";#N/A,#N/A,FALSE,"bill 3";#N/A,#N/A,FALSE,"bill 4"}</definedName>
    <definedName name="prelim2" localSheetId="1" hidden="1">{#N/A,#N/A,FALSE,"summary";#N/A,#N/A,FALSE,"preliminy";#N/A,#N/A,FALSE,"bill 3";#N/A,#N/A,FALSE,"bill 4"}</definedName>
    <definedName name="prelim2" localSheetId="4" hidden="1">{#N/A,#N/A,FALSE,"summary";#N/A,#N/A,FALSE,"preliminy";#N/A,#N/A,FALSE,"bill 3";#N/A,#N/A,FALSE,"bill 4"}</definedName>
    <definedName name="prelim2" localSheetId="9" hidden="1">{#N/A,#N/A,FALSE,"summary";#N/A,#N/A,FALSE,"preliminy";#N/A,#N/A,FALSE,"bill 3";#N/A,#N/A,FALSE,"bill 4"}</definedName>
    <definedName name="prelim2" localSheetId="10" hidden="1">{#N/A,#N/A,FALSE,"summary";#N/A,#N/A,FALSE,"preliminy";#N/A,#N/A,FALSE,"bill 3";#N/A,#N/A,FALSE,"bill 4"}</definedName>
    <definedName name="prelim2" localSheetId="17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ELIM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incipal" localSheetId="11">-PPMT('7A &amp; 15A'!Interest_Rate/12,'7A &amp; 15A'!Payment_Number,'7A &amp; 15A'!Number_of_Payments,'7A &amp; 15A'!Loan_Amount)</definedName>
    <definedName name="Principal">-PPMT(Interest_Rate/12,Payment_Number,Number_of_Payments,Loan_Amount)</definedName>
    <definedName name="_xlnm.Print_Area" localSheetId="11">'7A &amp; 15A'!$A$1:$AB$188</definedName>
    <definedName name="_xlnm.Print_Area" localSheetId="13">'AHK Balance Work'!$A$1:$L$419</definedName>
    <definedName name="_xlnm.Print_Area" localSheetId="3">Corridor!$A$1:$P$48</definedName>
    <definedName name="_xlnm.Print_Area" localSheetId="0">'DAR Summary'!$A$1:$H$28</definedName>
    <definedName name="_xlnm.Print_Area" localSheetId="1">'Guest Room Summary'!$A$1:$O$95</definedName>
    <definedName name="_xlnm.Print_Area" localSheetId="4">'Guest Rooms'!$A$2:$U$3169</definedName>
    <definedName name="_xlnm.Print_Area" localSheetId="9">'Metal Frame Assesment'!$A$1:$X$91</definedName>
    <definedName name="_xlnm.Print_Area" localSheetId="10">'Metal Frame Variation'!$A$1:$H$45</definedName>
    <definedName name="_xlnm.Print_Area" localSheetId="7">'MOS Summary'!$A$1:$D$17</definedName>
    <definedName name="_xlnm.Print_Area" localSheetId="17">'VO # 01 rev 3 part B'!$A$1:$N$45</definedName>
    <definedName name="_xlnm.Print_Area" localSheetId="5">'Work progress Summary'!$A$1:$AG$26</definedName>
    <definedName name="_xlnm.Print_Area" localSheetId="6">'Work progress Summary BreakDown'!$A$1:$AK$228</definedName>
    <definedName name="_xlnm.Print_Titles" localSheetId="11">'7A &amp; 15A'!$3:$5</definedName>
    <definedName name="_xlnm.Print_Titles" localSheetId="13">'AHK Balance Work'!$4:$4</definedName>
    <definedName name="_xlnm.Print_Titles" localSheetId="4">'Guest Rooms'!$1:$9</definedName>
    <definedName name="_xlnm.Print_Titles" localSheetId="10">'Metal Frame Variation'!$1:$5</definedName>
    <definedName name="_xlnm.Print_Titles" localSheetId="17">'VO # 01 rev 3 part B'!$1:$8</definedName>
    <definedName name="_xlnm.Print_Titles" localSheetId="6">'Work progress Summary BreakDown'!$1:$2</definedName>
    <definedName name="_xlnm.Print_Titles">#REF!</definedName>
    <definedName name="Print_Titles_MI" localSheetId="11">#REF!</definedName>
    <definedName name="Print_Titles_MI">#REF!</definedName>
    <definedName name="PRINT1" localSheetId="11">#REF!</definedName>
    <definedName name="PRINT1">#REF!</definedName>
    <definedName name="PRINTALL" localSheetId="11">#REF!</definedName>
    <definedName name="PRINTALL">#REF!</definedName>
    <definedName name="ProdForm" localSheetId="11" hidden="1">#REF!</definedName>
    <definedName name="ProdForm" localSheetId="1" hidden="1">#REF!</definedName>
    <definedName name="ProdForm" localSheetId="9" hidden="1">#REF!</definedName>
    <definedName name="ProdForm" localSheetId="10" hidden="1">#REF!</definedName>
    <definedName name="ProdForm" localSheetId="17" hidden="1">#REF!</definedName>
    <definedName name="ProdForm" hidden="1">#REF!</definedName>
    <definedName name="Product" localSheetId="11" hidden="1">#REF!</definedName>
    <definedName name="Product" localSheetId="1" hidden="1">#REF!</definedName>
    <definedName name="Product" localSheetId="9" hidden="1">#REF!</definedName>
    <definedName name="Product" localSheetId="10" hidden="1">#REF!</definedName>
    <definedName name="Product" localSheetId="17" hidden="1">#REF!</definedName>
    <definedName name="Product" hidden="1">#REF!</definedName>
    <definedName name="progra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ject" localSheetId="11">#REF!</definedName>
    <definedName name="Project">#REF!</definedName>
    <definedName name="pswyry" localSheetId="11" hidden="1">{#N/A,#N/A,TRUE,"Cover";#N/A,#N/A,TRUE,"Conts";#N/A,#N/A,TRUE,"VOS";#N/A,#N/A,TRUE,"Warrington";#N/A,#N/A,TRUE,"Widnes"}</definedName>
    <definedName name="pswyry" localSheetId="1" hidden="1">{#N/A,#N/A,TRUE,"Cover";#N/A,#N/A,TRUE,"Conts";#N/A,#N/A,TRUE,"VOS";#N/A,#N/A,TRUE,"Warrington";#N/A,#N/A,TRUE,"Widnes"}</definedName>
    <definedName name="pswyry" localSheetId="4" hidden="1">{#N/A,#N/A,TRUE,"Cover";#N/A,#N/A,TRUE,"Conts";#N/A,#N/A,TRUE,"VOS";#N/A,#N/A,TRUE,"Warrington";#N/A,#N/A,TRUE,"Widnes"}</definedName>
    <definedName name="pswyry" localSheetId="9" hidden="1">{#N/A,#N/A,TRUE,"Cover";#N/A,#N/A,TRUE,"Conts";#N/A,#N/A,TRUE,"VOS";#N/A,#N/A,TRUE,"Warrington";#N/A,#N/A,TRUE,"Widnes"}</definedName>
    <definedName name="pswyry" localSheetId="10" hidden="1">{#N/A,#N/A,TRUE,"Cover";#N/A,#N/A,TRUE,"Conts";#N/A,#N/A,TRUE,"VOS";#N/A,#N/A,TRUE,"Warrington";#N/A,#N/A,TRUE,"Widnes"}</definedName>
    <definedName name="pswyry" localSheetId="17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y" localSheetId="11" hidden="1">{#N/A,#N/A,TRUE,"Cover";#N/A,#N/A,TRUE,"Conts";#N/A,#N/A,TRUE,"VOS";#N/A,#N/A,TRUE,"Warrington";#N/A,#N/A,TRUE,"Widnes"}</definedName>
    <definedName name="puy" localSheetId="1" hidden="1">{#N/A,#N/A,TRUE,"Cover";#N/A,#N/A,TRUE,"Conts";#N/A,#N/A,TRUE,"VOS";#N/A,#N/A,TRUE,"Warrington";#N/A,#N/A,TRUE,"Widnes"}</definedName>
    <definedName name="puy" localSheetId="4" hidden="1">{#N/A,#N/A,TRUE,"Cover";#N/A,#N/A,TRUE,"Conts";#N/A,#N/A,TRUE,"VOS";#N/A,#N/A,TRUE,"Warrington";#N/A,#N/A,TRUE,"Widnes"}</definedName>
    <definedName name="puy" localSheetId="9" hidden="1">{#N/A,#N/A,TRUE,"Cover";#N/A,#N/A,TRUE,"Conts";#N/A,#N/A,TRUE,"VOS";#N/A,#N/A,TRUE,"Warrington";#N/A,#N/A,TRUE,"Widnes"}</definedName>
    <definedName name="puy" localSheetId="10" hidden="1">{#N/A,#N/A,TRUE,"Cover";#N/A,#N/A,TRUE,"Conts";#N/A,#N/A,TRUE,"VOS";#N/A,#N/A,TRUE,"Warrington";#N/A,#N/A,TRUE,"Widnes"}</definedName>
    <definedName name="puy" localSheetId="17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3tqtq" localSheetId="11" hidden="1">{#N/A,#N/A,TRUE,"Cover";#N/A,#N/A,TRUE,"Conts";#N/A,#N/A,TRUE,"VOS";#N/A,#N/A,TRUE,"Warrington";#N/A,#N/A,TRUE,"Widnes"}</definedName>
    <definedName name="q3tqtq" localSheetId="1" hidden="1">{#N/A,#N/A,TRUE,"Cover";#N/A,#N/A,TRUE,"Conts";#N/A,#N/A,TRUE,"VOS";#N/A,#N/A,TRUE,"Warrington";#N/A,#N/A,TRUE,"Widnes"}</definedName>
    <definedName name="q3tqtq" localSheetId="4" hidden="1">{#N/A,#N/A,TRUE,"Cover";#N/A,#N/A,TRUE,"Conts";#N/A,#N/A,TRUE,"VOS";#N/A,#N/A,TRUE,"Warrington";#N/A,#N/A,TRUE,"Widnes"}</definedName>
    <definedName name="q3tqtq" localSheetId="9" hidden="1">{#N/A,#N/A,TRUE,"Cover";#N/A,#N/A,TRUE,"Conts";#N/A,#N/A,TRUE,"VOS";#N/A,#N/A,TRUE,"Warrington";#N/A,#N/A,TRUE,"Widnes"}</definedName>
    <definedName name="q3tqtq" localSheetId="10" hidden="1">{#N/A,#N/A,TRUE,"Cover";#N/A,#N/A,TRUE,"Conts";#N/A,#N/A,TRUE,"VOS";#N/A,#N/A,TRUE,"Warrington";#N/A,#N/A,TRUE,"Widnes"}</definedName>
    <definedName name="q3tqtq" localSheetId="17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11" hidden="1">{#N/A,#N/A,TRUE,"Cover";#N/A,#N/A,TRUE,"Conts";#N/A,#N/A,TRUE,"VOS";#N/A,#N/A,TRUE,"Warrington";#N/A,#N/A,TRUE,"Widnes"}</definedName>
    <definedName name="q5ttyr" localSheetId="1" hidden="1">{#N/A,#N/A,TRUE,"Cover";#N/A,#N/A,TRUE,"Conts";#N/A,#N/A,TRUE,"VOS";#N/A,#N/A,TRUE,"Warrington";#N/A,#N/A,TRUE,"Widnes"}</definedName>
    <definedName name="q5ttyr" localSheetId="4" hidden="1">{#N/A,#N/A,TRUE,"Cover";#N/A,#N/A,TRUE,"Conts";#N/A,#N/A,TRUE,"VOS";#N/A,#N/A,TRUE,"Warrington";#N/A,#N/A,TRUE,"Widnes"}</definedName>
    <definedName name="q5ttyr" localSheetId="9" hidden="1">{#N/A,#N/A,TRUE,"Cover";#N/A,#N/A,TRUE,"Conts";#N/A,#N/A,TRUE,"VOS";#N/A,#N/A,TRUE,"Warrington";#N/A,#N/A,TRUE,"Widnes"}</definedName>
    <definedName name="q5ttyr" localSheetId="10" hidden="1">{#N/A,#N/A,TRUE,"Cover";#N/A,#N/A,TRUE,"Conts";#N/A,#N/A,TRUE,"VOS";#N/A,#N/A,TRUE,"Warrington";#N/A,#N/A,TRUE,"Widnes"}</definedName>
    <definedName name="q5ttyr" localSheetId="17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11" hidden="1">{"'Typical Costs Estimates'!$C$158:$H$161"}</definedName>
    <definedName name="qap" localSheetId="1" hidden="1">{"'Typical Costs Estimates'!$C$158:$H$161"}</definedName>
    <definedName name="qap" localSheetId="4" hidden="1">{"'Typical Costs Estimates'!$C$158:$H$161"}</definedName>
    <definedName name="qap" localSheetId="9" hidden="1">{"'Typical Costs Estimates'!$C$158:$H$161"}</definedName>
    <definedName name="qap" localSheetId="10" hidden="1">{"'Typical Costs Estimates'!$C$158:$H$161"}</definedName>
    <definedName name="qap" localSheetId="17" hidden="1">{"'Typical Costs Estimates'!$C$158:$H$161"}</definedName>
    <definedName name="qap" hidden="1">{"'Typical Costs Estimates'!$C$158:$H$161"}</definedName>
    <definedName name="qe" localSheetId="11" hidden="1">{"'Break down'!$A$4"}</definedName>
    <definedName name="qe" localSheetId="1" hidden="1">{"'Break down'!$A$4"}</definedName>
    <definedName name="qe" localSheetId="4" hidden="1">{"'Break down'!$A$4"}</definedName>
    <definedName name="qe" localSheetId="9" hidden="1">{"'Break down'!$A$4"}</definedName>
    <definedName name="qe" localSheetId="10" hidden="1">{"'Break down'!$A$4"}</definedName>
    <definedName name="qe" localSheetId="17" hidden="1">{"'Break down'!$A$4"}</definedName>
    <definedName name="qe" hidden="1">{"'Break down'!$A$4"}</definedName>
    <definedName name="qqq" localSheetId="11" hidden="1">{#N/A,#N/A,TRUE,"Cover";#N/A,#N/A,TRUE,"Conts";#N/A,#N/A,TRUE,"VOS";#N/A,#N/A,TRUE,"Warrington";#N/A,#N/A,TRUE,"Widnes"}</definedName>
    <definedName name="qqq" localSheetId="1" hidden="1">{#N/A,#N/A,TRUE,"Cover";#N/A,#N/A,TRUE,"Conts";#N/A,#N/A,TRUE,"VOS";#N/A,#N/A,TRUE,"Warrington";#N/A,#N/A,TRUE,"Widnes"}</definedName>
    <definedName name="qqq" localSheetId="4" hidden="1">{#N/A,#N/A,TRUE,"Cover";#N/A,#N/A,TRUE,"Conts";#N/A,#N/A,TRUE,"VOS";#N/A,#N/A,TRUE,"Warrington";#N/A,#N/A,TRUE,"Widnes"}</definedName>
    <definedName name="qqq" localSheetId="9" hidden="1">{#N/A,#N/A,TRUE,"Cover";#N/A,#N/A,TRUE,"Conts";#N/A,#N/A,TRUE,"VOS";#N/A,#N/A,TRUE,"Warrington";#N/A,#N/A,TRUE,"Widnes"}</definedName>
    <definedName name="qqq" localSheetId="10" hidden="1">{#N/A,#N/A,TRUE,"Basic";#N/A,#N/A,TRUE,"EXT-TABLE";#N/A,#N/A,TRUE,"STEEL";#N/A,#N/A,TRUE,"INT-Table";#N/A,#N/A,TRUE,"STEEL";#N/A,#N/A,TRUE,"Door"}</definedName>
    <definedName name="qqq" localSheetId="17" hidden="1">{#N/A,#N/A,TRUE,"Basic";#N/A,#N/A,TRUE,"EXT-TABLE";#N/A,#N/A,TRUE,"STEEL";#N/A,#N/A,TRUE,"INT-Table";#N/A,#N/A,TRUE,"STEEL";#N/A,#N/A,TRUE,"Door"}</definedName>
    <definedName name="qqq" hidden="1">{#N/A,#N/A,TRUE,"Cover";#N/A,#N/A,TRUE,"Conts";#N/A,#N/A,TRUE,"VOS";#N/A,#N/A,TRUE,"Warrington";#N/A,#N/A,TRUE,"Widnes"}</definedName>
    <definedName name="QQQQ" localSheetId="11" hidden="1">{#N/A,#N/A,TRUE,"Basic";#N/A,#N/A,TRUE,"EXT-TABLE";#N/A,#N/A,TRUE,"STEEL";#N/A,#N/A,TRUE,"INT-Table";#N/A,#N/A,TRUE,"STEEL";#N/A,#N/A,TRUE,"Door"}</definedName>
    <definedName name="QQQQ" localSheetId="1" hidden="1">{#N/A,#N/A,TRUE,"Basic";#N/A,#N/A,TRUE,"EXT-TABLE";#N/A,#N/A,TRUE,"STEEL";#N/A,#N/A,TRUE,"INT-Table";#N/A,#N/A,TRUE,"STEEL";#N/A,#N/A,TRUE,"Door"}</definedName>
    <definedName name="QQQQ" localSheetId="4" hidden="1">{#N/A,#N/A,TRUE,"Basic";#N/A,#N/A,TRUE,"EXT-TABLE";#N/A,#N/A,TRUE,"STEEL";#N/A,#N/A,TRUE,"INT-Table";#N/A,#N/A,TRUE,"STEEL";#N/A,#N/A,TRUE,"Door"}</definedName>
    <definedName name="QQQQ" localSheetId="9" hidden="1">{#N/A,#N/A,TRUE,"Basic";#N/A,#N/A,TRUE,"EXT-TABLE";#N/A,#N/A,TRUE,"STEEL";#N/A,#N/A,TRUE,"INT-Table";#N/A,#N/A,TRUE,"STEEL";#N/A,#N/A,TRUE,"Door"}</definedName>
    <definedName name="QQQQ" localSheetId="10" hidden="1">{#N/A,#N/A,TRUE,"Basic";#N/A,#N/A,TRUE,"EXT-TABLE";#N/A,#N/A,TRUE,"STEEL";#N/A,#N/A,TRUE,"INT-Table";#N/A,#N/A,TRUE,"STEEL";#N/A,#N/A,TRUE,"Door"}</definedName>
    <definedName name="QQQQ" localSheetId="17" hidden="1">{#N/A,#N/A,TRUE,"Basic";#N/A,#N/A,TRUE,"EXT-TABLE";#N/A,#N/A,TRUE,"STEEL";#N/A,#N/A,TRUE,"INT-Table";#N/A,#N/A,TRUE,"STEEL";#N/A,#N/A,TRUE,"Door"}</definedName>
    <definedName name="QQQQ" hidden="1">{#N/A,#N/A,TRUE,"Basic";#N/A,#N/A,TRUE,"EXT-TABLE";#N/A,#N/A,TRUE,"STEEL";#N/A,#N/A,TRUE,"INT-Table";#N/A,#N/A,TRUE,"STEEL";#N/A,#N/A,TRUE,"Door"}</definedName>
    <definedName name="qqqqq" localSheetId="11" hidden="1">{#N/A,#N/A,TRUE,"Basic";#N/A,#N/A,TRUE,"EXT-TABLE";#N/A,#N/A,TRUE,"STEEL";#N/A,#N/A,TRUE,"INT-Table";#N/A,#N/A,TRUE,"STEEL";#N/A,#N/A,TRUE,"Door"}</definedName>
    <definedName name="qqqqq" localSheetId="1" hidden="1">{#N/A,#N/A,TRUE,"Basic";#N/A,#N/A,TRUE,"EXT-TABLE";#N/A,#N/A,TRUE,"STEEL";#N/A,#N/A,TRUE,"INT-Table";#N/A,#N/A,TRUE,"STEEL";#N/A,#N/A,TRUE,"Door"}</definedName>
    <definedName name="qqqqq" localSheetId="4" hidden="1">{#N/A,#N/A,TRUE,"Basic";#N/A,#N/A,TRUE,"EXT-TABLE";#N/A,#N/A,TRUE,"STEEL";#N/A,#N/A,TRUE,"INT-Table";#N/A,#N/A,TRUE,"STEEL";#N/A,#N/A,TRUE,"Door"}</definedName>
    <definedName name="qqqqq" localSheetId="9" hidden="1">{#N/A,#N/A,TRUE,"Basic";#N/A,#N/A,TRUE,"EXT-TABLE";#N/A,#N/A,TRUE,"STEEL";#N/A,#N/A,TRUE,"INT-Table";#N/A,#N/A,TRUE,"STEEL";#N/A,#N/A,TRUE,"Door"}</definedName>
    <definedName name="qqqqq" localSheetId="10" hidden="1">{#N/A,#N/A,TRUE,"Basic";#N/A,#N/A,TRUE,"EXT-TABLE";#N/A,#N/A,TRUE,"STEEL";#N/A,#N/A,TRUE,"INT-Table";#N/A,#N/A,TRUE,"STEEL";#N/A,#N/A,TRUE,"Door"}</definedName>
    <definedName name="qqqqq" localSheetId="17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rt" localSheetId="11" hidden="1">{#N/A,#N/A,TRUE,"Cover";#N/A,#N/A,TRUE,"Conts";#N/A,#N/A,TRUE,"VOS";#N/A,#N/A,TRUE,"Warrington";#N/A,#N/A,TRUE,"Widnes"}</definedName>
    <definedName name="qrt" localSheetId="1" hidden="1">{#N/A,#N/A,TRUE,"Cover";#N/A,#N/A,TRUE,"Conts";#N/A,#N/A,TRUE,"VOS";#N/A,#N/A,TRUE,"Warrington";#N/A,#N/A,TRUE,"Widnes"}</definedName>
    <definedName name="qrt" localSheetId="4" hidden="1">{#N/A,#N/A,TRUE,"Cover";#N/A,#N/A,TRUE,"Conts";#N/A,#N/A,TRUE,"VOS";#N/A,#N/A,TRUE,"Warrington";#N/A,#N/A,TRUE,"Widnes"}</definedName>
    <definedName name="qrt" localSheetId="9" hidden="1">{#N/A,#N/A,TRUE,"Cover";#N/A,#N/A,TRUE,"Conts";#N/A,#N/A,TRUE,"VOS";#N/A,#N/A,TRUE,"Warrington";#N/A,#N/A,TRUE,"Widnes"}</definedName>
    <definedName name="qrt" localSheetId="10" hidden="1">{#N/A,#N/A,TRUE,"Cover";#N/A,#N/A,TRUE,"Conts";#N/A,#N/A,TRUE,"VOS";#N/A,#N/A,TRUE,"Warrington";#N/A,#N/A,TRUE,"Widnes"}</definedName>
    <definedName name="qrt" localSheetId="17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ttyry" localSheetId="11" hidden="1">{#N/A,#N/A,TRUE,"Cover";#N/A,#N/A,TRUE,"Conts";#N/A,#N/A,TRUE,"VOS";#N/A,#N/A,TRUE,"Warrington";#N/A,#N/A,TRUE,"Widnes"}</definedName>
    <definedName name="qttyry" localSheetId="1" hidden="1">{#N/A,#N/A,TRUE,"Cover";#N/A,#N/A,TRUE,"Conts";#N/A,#N/A,TRUE,"VOS";#N/A,#N/A,TRUE,"Warrington";#N/A,#N/A,TRUE,"Widnes"}</definedName>
    <definedName name="qttyry" localSheetId="4" hidden="1">{#N/A,#N/A,TRUE,"Cover";#N/A,#N/A,TRUE,"Conts";#N/A,#N/A,TRUE,"VOS";#N/A,#N/A,TRUE,"Warrington";#N/A,#N/A,TRUE,"Widnes"}</definedName>
    <definedName name="qttyry" localSheetId="9" hidden="1">{#N/A,#N/A,TRUE,"Cover";#N/A,#N/A,TRUE,"Conts";#N/A,#N/A,TRUE,"VOS";#N/A,#N/A,TRUE,"Warrington";#N/A,#N/A,TRUE,"Widnes"}</definedName>
    <definedName name="qttyry" localSheetId="10" hidden="1">{#N/A,#N/A,TRUE,"Cover";#N/A,#N/A,TRUE,"Conts";#N/A,#N/A,TRUE,"VOS";#N/A,#N/A,TRUE,"Warrington";#N/A,#N/A,TRUE,"Widnes"}</definedName>
    <definedName name="qttyry" localSheetId="17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11" hidden="1">{#N/A,#N/A,TRUE,"Cover";#N/A,#N/A,TRUE,"Conts";#N/A,#N/A,TRUE,"VOS";#N/A,#N/A,TRUE,"Warrington";#N/A,#N/A,TRUE,"Widnes"}</definedName>
    <definedName name="qtyhytrh" localSheetId="1" hidden="1">{#N/A,#N/A,TRUE,"Cover";#N/A,#N/A,TRUE,"Conts";#N/A,#N/A,TRUE,"VOS";#N/A,#N/A,TRUE,"Warrington";#N/A,#N/A,TRUE,"Widnes"}</definedName>
    <definedName name="qtyhytrh" localSheetId="4" hidden="1">{#N/A,#N/A,TRUE,"Cover";#N/A,#N/A,TRUE,"Conts";#N/A,#N/A,TRUE,"VOS";#N/A,#N/A,TRUE,"Warrington";#N/A,#N/A,TRUE,"Widnes"}</definedName>
    <definedName name="qtyhytrh" localSheetId="9" hidden="1">{#N/A,#N/A,TRUE,"Cover";#N/A,#N/A,TRUE,"Conts";#N/A,#N/A,TRUE,"VOS";#N/A,#N/A,TRUE,"Warrington";#N/A,#N/A,TRUE,"Widnes"}</definedName>
    <definedName name="qtyhytrh" localSheetId="10" hidden="1">{#N/A,#N/A,TRUE,"Cover";#N/A,#N/A,TRUE,"Conts";#N/A,#N/A,TRUE,"VOS";#N/A,#N/A,TRUE,"Warrington";#N/A,#N/A,TRUE,"Widnes"}</definedName>
    <definedName name="qtyhytrh" localSheetId="17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11" hidden="1">{#N/A,#N/A,TRUE,"Cover";#N/A,#N/A,TRUE,"Conts";#N/A,#N/A,TRUE,"VOS";#N/A,#N/A,TRUE,"Warrington";#N/A,#N/A,TRUE,"Widnes"}</definedName>
    <definedName name="qtyu" localSheetId="1" hidden="1">{#N/A,#N/A,TRUE,"Cover";#N/A,#N/A,TRUE,"Conts";#N/A,#N/A,TRUE,"VOS";#N/A,#N/A,TRUE,"Warrington";#N/A,#N/A,TRUE,"Widnes"}</definedName>
    <definedName name="qtyu" localSheetId="4" hidden="1">{#N/A,#N/A,TRUE,"Cover";#N/A,#N/A,TRUE,"Conts";#N/A,#N/A,TRUE,"VOS";#N/A,#N/A,TRUE,"Warrington";#N/A,#N/A,TRUE,"Widnes"}</definedName>
    <definedName name="qtyu" localSheetId="9" hidden="1">{#N/A,#N/A,TRUE,"Cover";#N/A,#N/A,TRUE,"Conts";#N/A,#N/A,TRUE,"VOS";#N/A,#N/A,TRUE,"Warrington";#N/A,#N/A,TRUE,"Widnes"}</definedName>
    <definedName name="qtyu" localSheetId="10" hidden="1">{#N/A,#N/A,TRUE,"Cover";#N/A,#N/A,TRUE,"Conts";#N/A,#N/A,TRUE,"VOS";#N/A,#N/A,TRUE,"Warrington";#N/A,#N/A,TRUE,"Widnes"}</definedName>
    <definedName name="qtyu" localSheetId="17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11" hidden="1">{#N/A,#N/A,TRUE,"Cover";#N/A,#N/A,TRUE,"Conts";#N/A,#N/A,TRUE,"VOS";#N/A,#N/A,TRUE,"Warrington";#N/A,#N/A,TRUE,"Widnes"}</definedName>
    <definedName name="qtyyut" localSheetId="1" hidden="1">{#N/A,#N/A,TRUE,"Cover";#N/A,#N/A,TRUE,"Conts";#N/A,#N/A,TRUE,"VOS";#N/A,#N/A,TRUE,"Warrington";#N/A,#N/A,TRUE,"Widnes"}</definedName>
    <definedName name="qtyyut" localSheetId="4" hidden="1">{#N/A,#N/A,TRUE,"Cover";#N/A,#N/A,TRUE,"Conts";#N/A,#N/A,TRUE,"VOS";#N/A,#N/A,TRUE,"Warrington";#N/A,#N/A,TRUE,"Widnes"}</definedName>
    <definedName name="qtyyut" localSheetId="9" hidden="1">{#N/A,#N/A,TRUE,"Cover";#N/A,#N/A,TRUE,"Conts";#N/A,#N/A,TRUE,"VOS";#N/A,#N/A,TRUE,"Warrington";#N/A,#N/A,TRUE,"Widnes"}</definedName>
    <definedName name="qtyyut" localSheetId="10" hidden="1">{#N/A,#N/A,TRUE,"Cover";#N/A,#N/A,TRUE,"Conts";#N/A,#N/A,TRUE,"VOS";#N/A,#N/A,TRUE,"Warrington";#N/A,#N/A,TRUE,"Widnes"}</definedName>
    <definedName name="qtyyut" localSheetId="17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11" hidden="1">{#N/A,#N/A,TRUE,"Cover";#N/A,#N/A,TRUE,"Conts";#N/A,#N/A,TRUE,"VOS";#N/A,#N/A,TRUE,"Warrington";#N/A,#N/A,TRUE,"Widnes"}</definedName>
    <definedName name="qtyyyhh" localSheetId="1" hidden="1">{#N/A,#N/A,TRUE,"Cover";#N/A,#N/A,TRUE,"Conts";#N/A,#N/A,TRUE,"VOS";#N/A,#N/A,TRUE,"Warrington";#N/A,#N/A,TRUE,"Widnes"}</definedName>
    <definedName name="qtyyyhh" localSheetId="4" hidden="1">{#N/A,#N/A,TRUE,"Cover";#N/A,#N/A,TRUE,"Conts";#N/A,#N/A,TRUE,"VOS";#N/A,#N/A,TRUE,"Warrington";#N/A,#N/A,TRUE,"Widnes"}</definedName>
    <definedName name="qtyyyhh" localSheetId="9" hidden="1">{#N/A,#N/A,TRUE,"Cover";#N/A,#N/A,TRUE,"Conts";#N/A,#N/A,TRUE,"VOS";#N/A,#N/A,TRUE,"Warrington";#N/A,#N/A,TRUE,"Widnes"}</definedName>
    <definedName name="qtyyyhh" localSheetId="10" hidden="1">{#N/A,#N/A,TRUE,"Cover";#N/A,#N/A,TRUE,"Conts";#N/A,#N/A,TRUE,"VOS";#N/A,#N/A,TRUE,"Warrington";#N/A,#N/A,TRUE,"Widnes"}</definedName>
    <definedName name="qtyyyhh" localSheetId="17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uantity" localSheetId="10">'Metal Frame Variation'!$D$6:$D$39</definedName>
    <definedName name="Quantity" localSheetId="17">'VO # 01 rev 3 part B'!$J$9:$J$38</definedName>
    <definedName name="qw" localSheetId="11" hidden="1">{#N/A,#N/A,TRUE,"Basic";#N/A,#N/A,TRUE,"EXT-TABLE";#N/A,#N/A,TRUE,"STEEL";#N/A,#N/A,TRUE,"INT-Table";#N/A,#N/A,TRUE,"STEEL";#N/A,#N/A,TRUE,"Door"}</definedName>
    <definedName name="qw" localSheetId="1" hidden="1">{#N/A,#N/A,TRUE,"Basic";#N/A,#N/A,TRUE,"EXT-TABLE";#N/A,#N/A,TRUE,"STEEL";#N/A,#N/A,TRUE,"INT-Table";#N/A,#N/A,TRUE,"STEEL";#N/A,#N/A,TRUE,"Door"}</definedName>
    <definedName name="qw" localSheetId="4" hidden="1">{#N/A,#N/A,TRUE,"Basic";#N/A,#N/A,TRUE,"EXT-TABLE";#N/A,#N/A,TRUE,"STEEL";#N/A,#N/A,TRUE,"INT-Table";#N/A,#N/A,TRUE,"STEEL";#N/A,#N/A,TRUE,"Door"}</definedName>
    <definedName name="qw" localSheetId="9" hidden="1">{#N/A,#N/A,TRUE,"Basic";#N/A,#N/A,TRUE,"EXT-TABLE";#N/A,#N/A,TRUE,"STEEL";#N/A,#N/A,TRUE,"INT-Table";#N/A,#N/A,TRUE,"STEEL";#N/A,#N/A,TRUE,"Door"}</definedName>
    <definedName name="qw" localSheetId="10" hidden="1">{#N/A,#N/A,TRUE,"Basic";#N/A,#N/A,TRUE,"EXT-TABLE";#N/A,#N/A,TRUE,"STEEL";#N/A,#N/A,TRUE,"INT-Table";#N/A,#N/A,TRUE,"STEEL";#N/A,#N/A,TRUE,"Door"}</definedName>
    <definedName name="qw" localSheetId="17" hidden="1">{#N/A,#N/A,TRUE,"Basic";#N/A,#N/A,TRUE,"EXT-TABLE";#N/A,#N/A,TRUE,"STEEL";#N/A,#N/A,TRUE,"INT-Table";#N/A,#N/A,TRUE,"STEEL";#N/A,#N/A,TRUE,"Door"}</definedName>
    <definedName name="qw" hidden="1">{#N/A,#N/A,TRUE,"Basic";#N/A,#N/A,TRUE,"EXT-TABLE";#N/A,#N/A,TRUE,"STEEL";#N/A,#N/A,TRUE,"INT-Table";#N/A,#N/A,TRUE,"STEEL";#N/A,#N/A,TRUE,"Door"}</definedName>
    <definedName name="qw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aa" localSheetId="11" hidden="1">{"'Sheet1'!$A$4386:$N$4591"}</definedName>
    <definedName name="raaa" localSheetId="1" hidden="1">{"'Sheet1'!$A$4386:$N$4591"}</definedName>
    <definedName name="raaa" localSheetId="4" hidden="1">{"'Sheet1'!$A$4386:$N$4591"}</definedName>
    <definedName name="raaa" localSheetId="9" hidden="1">{"'Sheet1'!$A$4386:$N$4591"}</definedName>
    <definedName name="raaa" localSheetId="10" hidden="1">{"'Sheet1'!$A$4386:$N$4591"}</definedName>
    <definedName name="raaa" localSheetId="17" hidden="1">{"'Sheet1'!$A$4386:$N$4591"}</definedName>
    <definedName name="raaa" hidden="1">{"'Sheet1'!$A$4386:$N$4591"}</definedName>
    <definedName name="railway" localSheetId="11" hidden="1">{"'Sheet1'!$A$4386:$N$4591"}</definedName>
    <definedName name="railway" localSheetId="1" hidden="1">{"'Sheet1'!$A$4386:$N$4591"}</definedName>
    <definedName name="railway" localSheetId="4" hidden="1">{"'Sheet1'!$A$4386:$N$4591"}</definedName>
    <definedName name="railway" localSheetId="9" hidden="1">{"'Sheet1'!$A$4386:$N$4591"}</definedName>
    <definedName name="railway" localSheetId="10" hidden="1">{"'Sheet1'!$A$4386:$N$4591"}</definedName>
    <definedName name="railway" localSheetId="17" hidden="1">{"'Sheet1'!$A$4386:$N$4591"}</definedName>
    <definedName name="railway" hidden="1">{"'Sheet1'!$A$4386:$N$4591"}</definedName>
    <definedName name="Raj" localSheetId="11" hidden="1">{"'Sheet1'!$A$4386:$N$4591"}</definedName>
    <definedName name="Raj" localSheetId="1" hidden="1">{"'Sheet1'!$A$4386:$N$4591"}</definedName>
    <definedName name="Raj" localSheetId="4" hidden="1">{"'Sheet1'!$A$4386:$N$4591"}</definedName>
    <definedName name="Raj" localSheetId="9" hidden="1">{"'Sheet1'!$A$4386:$N$4591"}</definedName>
    <definedName name="Raj" localSheetId="10" hidden="1">{"'Sheet1'!$A$4386:$N$4591"}</definedName>
    <definedName name="Raj" localSheetId="17" hidden="1">{"'Sheet1'!$A$4386:$N$4591"}</definedName>
    <definedName name="Raj" hidden="1">{"'Sheet1'!$A$4386:$N$4591"}</definedName>
    <definedName name="rasgg" localSheetId="11" hidden="1">{#N/A,#N/A,TRUE,"Cover";#N/A,#N/A,TRUE,"Conts";#N/A,#N/A,TRUE,"VOS";#N/A,#N/A,TRUE,"Warrington";#N/A,#N/A,TRUE,"Widnes"}</definedName>
    <definedName name="rasgg" localSheetId="1" hidden="1">{#N/A,#N/A,TRUE,"Cover";#N/A,#N/A,TRUE,"Conts";#N/A,#N/A,TRUE,"VOS";#N/A,#N/A,TRUE,"Warrington";#N/A,#N/A,TRUE,"Widnes"}</definedName>
    <definedName name="rasgg" localSheetId="4" hidden="1">{#N/A,#N/A,TRUE,"Cover";#N/A,#N/A,TRUE,"Conts";#N/A,#N/A,TRUE,"VOS";#N/A,#N/A,TRUE,"Warrington";#N/A,#N/A,TRUE,"Widnes"}</definedName>
    <definedName name="rasgg" localSheetId="9" hidden="1">{#N/A,#N/A,TRUE,"Cover";#N/A,#N/A,TRUE,"Conts";#N/A,#N/A,TRUE,"VOS";#N/A,#N/A,TRUE,"Warrington";#N/A,#N/A,TRUE,"Widnes"}</definedName>
    <definedName name="rasgg" localSheetId="10" hidden="1">{#N/A,#N/A,TRUE,"Cover";#N/A,#N/A,TRUE,"Conts";#N/A,#N/A,TRUE,"VOS";#N/A,#N/A,TRUE,"Warrington";#N/A,#N/A,TRUE,"Widnes"}</definedName>
    <definedName name="rasgg" localSheetId="17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v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localSheetId="11" hidden="1">#REF!</definedName>
    <definedName name="RAZA" hidden="1">#REF!</definedName>
    <definedName name="RB7.4" localSheetId="11" hidden="1">#REF!</definedName>
    <definedName name="RB7.4" localSheetId="1" hidden="1">#REF!</definedName>
    <definedName name="RB7.4" localSheetId="9" hidden="1">#REF!</definedName>
    <definedName name="RB7.4" localSheetId="10" hidden="1">#REF!</definedName>
    <definedName name="RB7.4" localSheetId="17" hidden="1">#REF!</definedName>
    <definedName name="RB7.4" hidden="1">#REF!</definedName>
    <definedName name="RCArea" localSheetId="11" hidden="1">#REF!</definedName>
    <definedName name="RCArea" localSheetId="1" hidden="1">#REF!</definedName>
    <definedName name="RCArea" localSheetId="9" hidden="1">#REF!</definedName>
    <definedName name="RCArea" localSheetId="10" hidden="1">#REF!</definedName>
    <definedName name="RCArea" localSheetId="17" hidden="1">#REF!</definedName>
    <definedName name="RCArea" hidden="1">#REF!</definedName>
    <definedName name="RCArea2" localSheetId="11" hidden="1">#REF!</definedName>
    <definedName name="RCArea2" hidden="1">#REF!</definedName>
    <definedName name="rd" localSheetId="11" hidden="1">{#N/A,#N/A,FALSE,"One Pager";#N/A,#N/A,FALSE,"Technical"}</definedName>
    <definedName name="rd" localSheetId="1" hidden="1">{#N/A,#N/A,FALSE,"One Pager";#N/A,#N/A,FALSE,"Technical"}</definedName>
    <definedName name="rd" localSheetId="4" hidden="1">{#N/A,#N/A,FALSE,"One Pager";#N/A,#N/A,FALSE,"Technical"}</definedName>
    <definedName name="rd" localSheetId="9" hidden="1">{#N/A,#N/A,FALSE,"One Pager";#N/A,#N/A,FALSE,"Technical"}</definedName>
    <definedName name="rd" localSheetId="10" hidden="1">{#N/A,#N/A,FALSE,"One Pager";#N/A,#N/A,FALSE,"Technical"}</definedName>
    <definedName name="rd" localSheetId="17" hidden="1">{#N/A,#N/A,FALSE,"One Pager";#N/A,#N/A,FALSE,"Technical"}</definedName>
    <definedName name="rd" hidden="1">{#N/A,#N/A,FALSE,"One Pager";#N/A,#N/A,FALSE,"Technical"}</definedName>
    <definedName name="rdegsegrg" localSheetId="11" hidden="1">{#N/A,#N/A,TRUE,"Cover";#N/A,#N/A,TRUE,"Conts";#N/A,#N/A,TRUE,"VOS";#N/A,#N/A,TRUE,"Warrington";#N/A,#N/A,TRUE,"Widnes"}</definedName>
    <definedName name="rdegsegrg" localSheetId="1" hidden="1">{#N/A,#N/A,TRUE,"Cover";#N/A,#N/A,TRUE,"Conts";#N/A,#N/A,TRUE,"VOS";#N/A,#N/A,TRUE,"Warrington";#N/A,#N/A,TRUE,"Widnes"}</definedName>
    <definedName name="rdegsegrg" localSheetId="4" hidden="1">{#N/A,#N/A,TRUE,"Cover";#N/A,#N/A,TRUE,"Conts";#N/A,#N/A,TRUE,"VOS";#N/A,#N/A,TRUE,"Warrington";#N/A,#N/A,TRUE,"Widnes"}</definedName>
    <definedName name="rdegsegrg" localSheetId="9" hidden="1">{#N/A,#N/A,TRUE,"Cover";#N/A,#N/A,TRUE,"Conts";#N/A,#N/A,TRUE,"VOS";#N/A,#N/A,TRUE,"Warrington";#N/A,#N/A,TRUE,"Widnes"}</definedName>
    <definedName name="rdegsegrg" localSheetId="10" hidden="1">{#N/A,#N/A,TRUE,"Cover";#N/A,#N/A,TRUE,"Conts";#N/A,#N/A,TRUE,"VOS";#N/A,#N/A,TRUE,"Warrington";#N/A,#N/A,TRUE,"Widnes"}</definedName>
    <definedName name="rdegsegrg" localSheetId="17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com" localSheetId="11" hidden="1">{"'Break down'!$A$4"}</definedName>
    <definedName name="Recom" localSheetId="4" hidden="1">{"'Break down'!$A$4"}</definedName>
    <definedName name="Recom" localSheetId="9" hidden="1">{"'Break down'!$A$4"}</definedName>
    <definedName name="Recom" localSheetId="16" hidden="1">{"'Break down'!$A$4"}</definedName>
    <definedName name="Recom" hidden="1">{"'Break down'!$A$4"}</definedName>
    <definedName name="ref" localSheetId="11" hidden="1">{"'Break down'!$A$4"}</definedName>
    <definedName name="ref" localSheetId="4" hidden="1">{"'Break down'!$A$4"}</definedName>
    <definedName name="ref" localSheetId="9" hidden="1">{"'Break down'!$A$4"}</definedName>
    <definedName name="ref" localSheetId="16" hidden="1">{"'Break down'!$A$4"}</definedName>
    <definedName name="ref" hidden="1">{"'Break down'!$A$4"}</definedName>
    <definedName name="REN" localSheetId="11" hidden="1">{"'Break down'!$A$4"}</definedName>
    <definedName name="REN" localSheetId="4" hidden="1">{"'Break down'!$A$4"}</definedName>
    <definedName name="REN" localSheetId="9" hidden="1">{"'Break down'!$A$4"}</definedName>
    <definedName name="REN" localSheetId="16" hidden="1">{"'Break down'!$A$4"}</definedName>
    <definedName name="REN" hidden="1">{"'Break down'!$A$4"}</definedName>
    <definedName name="rer" localSheetId="11" hidden="1">{#N/A,#N/A,TRUE,"Cover";#N/A,#N/A,TRUE,"Conts";#N/A,#N/A,TRUE,"VOS";#N/A,#N/A,TRUE,"Warrington";#N/A,#N/A,TRUE,"Widnes"}</definedName>
    <definedName name="rer" localSheetId="1" hidden="1">{#N/A,#N/A,TRUE,"Cover";#N/A,#N/A,TRUE,"Conts";#N/A,#N/A,TRUE,"VOS";#N/A,#N/A,TRUE,"Warrington";#N/A,#N/A,TRUE,"Widnes"}</definedName>
    <definedName name="rer" localSheetId="4" hidden="1">{#N/A,#N/A,TRUE,"Cover";#N/A,#N/A,TRUE,"Conts";#N/A,#N/A,TRUE,"VOS";#N/A,#N/A,TRUE,"Warrington";#N/A,#N/A,TRUE,"Widnes"}</definedName>
    <definedName name="rer" localSheetId="9" hidden="1">{#N/A,#N/A,TRUE,"Cover";#N/A,#N/A,TRUE,"Conts";#N/A,#N/A,TRUE,"VOS";#N/A,#N/A,TRUE,"Warrington";#N/A,#N/A,TRUE,"Widnes"}</definedName>
    <definedName name="rer" localSheetId="10" hidden="1">{#N/A,#N/A,TRUE,"Cover";#N/A,#N/A,TRUE,"Conts";#N/A,#N/A,TRUE,"VOS";#N/A,#N/A,TRUE,"Warrington";#N/A,#N/A,TRUE,"Widnes"}</definedName>
    <definedName name="rer" localSheetId="17" hidden="1">{#N/A,#N/A,TRUE,"Cover";#N/A,#N/A,TRUE,"Conts";#N/A,#N/A,TRUE,"VOS";#N/A,#N/A,TRUE,"Warrington";#N/A,#N/A,TRUE,"Widnes"}</definedName>
    <definedName name="rer" hidden="1">{#N/A,#N/A,TRUE,"Cover";#N/A,#N/A,TRUE,"Conts";#N/A,#N/A,TRUE,"VOS";#N/A,#N/A,TRUE,"Warrington";#N/A,#N/A,TRUE,"Widnes"}</definedName>
    <definedName name="RFG" localSheetId="11" hidden="1">{"'Revised (2)'!$A$1:$K$76"}</definedName>
    <definedName name="RFG" localSheetId="4" hidden="1">{"'Revised (2)'!$A$1:$K$76"}</definedName>
    <definedName name="RFG" localSheetId="9" hidden="1">{"'Revised (2)'!$A$1:$K$76"}</definedName>
    <definedName name="RFG" localSheetId="16" hidden="1">{"'Revised (2)'!$A$1:$K$76"}</definedName>
    <definedName name="RFG" hidden="1">{"'Revised (2)'!$A$1:$K$76"}</definedName>
    <definedName name="rghhythy" localSheetId="11" hidden="1">{#N/A,#N/A,TRUE,"Cover";#N/A,#N/A,TRUE,"Conts";#N/A,#N/A,TRUE,"VOS";#N/A,#N/A,TRUE,"Warrington";#N/A,#N/A,TRUE,"Widnes"}</definedName>
    <definedName name="rghhythy" localSheetId="1" hidden="1">{#N/A,#N/A,TRUE,"Cover";#N/A,#N/A,TRUE,"Conts";#N/A,#N/A,TRUE,"VOS";#N/A,#N/A,TRUE,"Warrington";#N/A,#N/A,TRUE,"Widnes"}</definedName>
    <definedName name="rghhythy" localSheetId="4" hidden="1">{#N/A,#N/A,TRUE,"Cover";#N/A,#N/A,TRUE,"Conts";#N/A,#N/A,TRUE,"VOS";#N/A,#N/A,TRUE,"Warrington";#N/A,#N/A,TRUE,"Widnes"}</definedName>
    <definedName name="rghhythy" localSheetId="9" hidden="1">{#N/A,#N/A,TRUE,"Cover";#N/A,#N/A,TRUE,"Conts";#N/A,#N/A,TRUE,"VOS";#N/A,#N/A,TRUE,"Warrington";#N/A,#N/A,TRUE,"Widnes"}</definedName>
    <definedName name="rghhythy" localSheetId="10" hidden="1">{#N/A,#N/A,TRUE,"Cover";#N/A,#N/A,TRUE,"Conts";#N/A,#N/A,TRUE,"VOS";#N/A,#N/A,TRUE,"Warrington";#N/A,#N/A,TRUE,"Widnes"}</definedName>
    <definedName name="rghhythy" localSheetId="17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hyuyi" localSheetId="11" hidden="1">{#N/A,#N/A,TRUE,"Cover";#N/A,#N/A,TRUE,"Conts";#N/A,#N/A,TRUE,"VOS";#N/A,#N/A,TRUE,"Warrington";#N/A,#N/A,TRUE,"Widnes"}</definedName>
    <definedName name="rhyuyi" localSheetId="1" hidden="1">{#N/A,#N/A,TRUE,"Cover";#N/A,#N/A,TRUE,"Conts";#N/A,#N/A,TRUE,"VOS";#N/A,#N/A,TRUE,"Warrington";#N/A,#N/A,TRUE,"Widnes"}</definedName>
    <definedName name="rhyuyi" localSheetId="4" hidden="1">{#N/A,#N/A,TRUE,"Cover";#N/A,#N/A,TRUE,"Conts";#N/A,#N/A,TRUE,"VOS";#N/A,#N/A,TRUE,"Warrington";#N/A,#N/A,TRUE,"Widnes"}</definedName>
    <definedName name="rhyuyi" localSheetId="9" hidden="1">{#N/A,#N/A,TRUE,"Cover";#N/A,#N/A,TRUE,"Conts";#N/A,#N/A,TRUE,"VOS";#N/A,#N/A,TRUE,"Warrington";#N/A,#N/A,TRUE,"Widnes"}</definedName>
    <definedName name="rhyuyi" localSheetId="10" hidden="1">{#N/A,#N/A,TRUE,"Cover";#N/A,#N/A,TRUE,"Conts";#N/A,#N/A,TRUE,"VOS";#N/A,#N/A,TRUE,"Warrington";#N/A,#N/A,TRUE,"Widnes"}</definedName>
    <definedName name="rhyuyi" localSheetId="17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ou" localSheetId="11" hidden="1">{"'Break down'!$A$4"}</definedName>
    <definedName name="rou" localSheetId="4" hidden="1">{"'Break down'!$A$4"}</definedName>
    <definedName name="rou" localSheetId="9" hidden="1">{"'Break down'!$A$4"}</definedName>
    <definedName name="rou" localSheetId="16" hidden="1">{"'Break down'!$A$4"}</definedName>
    <definedName name="rou" hidden="1">{"'Break down'!$A$4"}</definedName>
    <definedName name="rpppp" localSheetId="11" hidden="1">{"'Break down'!$A$4"}</definedName>
    <definedName name="rpppp" localSheetId="4" hidden="1">{"'Break down'!$A$4"}</definedName>
    <definedName name="rpppp" localSheetId="9" hidden="1">{"'Break down'!$A$4"}</definedName>
    <definedName name="rpppp" localSheetId="16" hidden="1">{"'Break down'!$A$4"}</definedName>
    <definedName name="rpppp" hidden="1">{"'Break down'!$A$4"}</definedName>
    <definedName name="rr" localSheetId="11" hidden="1">{#N/A,#N/A,TRUE,"Cover";#N/A,#N/A,TRUE,"Conts";#N/A,#N/A,TRUE,"VOS";#N/A,#N/A,TRUE,"Warrington";#N/A,#N/A,TRUE,"Widnes"}</definedName>
    <definedName name="rr" localSheetId="1" hidden="1">{#N/A,#N/A,TRUE,"Cover";#N/A,#N/A,TRUE,"Conts";#N/A,#N/A,TRUE,"VOS";#N/A,#N/A,TRUE,"Warrington";#N/A,#N/A,TRUE,"Widnes"}</definedName>
    <definedName name="rr" localSheetId="4" hidden="1">{#N/A,#N/A,TRUE,"Cover";#N/A,#N/A,TRUE,"Conts";#N/A,#N/A,TRUE,"VOS";#N/A,#N/A,TRUE,"Warrington";#N/A,#N/A,TRUE,"Widnes"}</definedName>
    <definedName name="rr" localSheetId="9" hidden="1">{#N/A,#N/A,TRUE,"Cover";#N/A,#N/A,TRUE,"Conts";#N/A,#N/A,TRUE,"VOS";#N/A,#N/A,TRUE,"Warrington";#N/A,#N/A,TRUE,"Widnes"}</definedName>
    <definedName name="rr" localSheetId="10" hidden="1">{#N/A,#N/A,TRUE,"Basic";#N/A,#N/A,TRUE,"EXT-TABLE";#N/A,#N/A,TRUE,"STEEL";#N/A,#N/A,TRUE,"INT-Table";#N/A,#N/A,TRUE,"STEEL";#N/A,#N/A,TRUE,"Door"}</definedName>
    <definedName name="rr" localSheetId="17" hidden="1">{#N/A,#N/A,TRUE,"Basic";#N/A,#N/A,TRUE,"EXT-TABLE";#N/A,#N/A,TRUE,"STEEL";#N/A,#N/A,TRUE,"INT-Table";#N/A,#N/A,TRUE,"STEEL";#N/A,#N/A,TRUE,"Door"}</definedName>
    <definedName name="rr" hidden="1">{#N/A,#N/A,TRUE,"Cover";#N/A,#N/A,TRUE,"Conts";#N/A,#N/A,TRUE,"VOS";#N/A,#N/A,TRUE,"Warrington";#N/A,#N/A,TRUE,"Widnes"}</definedName>
    <definedName name="rrr" localSheetId="11" hidden="1">{#N/A,#N/A,TRUE,"Cover";#N/A,#N/A,TRUE,"Conts";#N/A,#N/A,TRUE,"VOS";#N/A,#N/A,TRUE,"Warrington";#N/A,#N/A,TRUE,"Widnes"}</definedName>
    <definedName name="rrr" localSheetId="1" hidden="1">{#N/A,#N/A,TRUE,"Cover";#N/A,#N/A,TRUE,"Conts";#N/A,#N/A,TRUE,"VOS";#N/A,#N/A,TRUE,"Warrington";#N/A,#N/A,TRUE,"Widnes"}</definedName>
    <definedName name="rrr" localSheetId="4" hidden="1">{#N/A,#N/A,TRUE,"Cover";#N/A,#N/A,TRUE,"Conts";#N/A,#N/A,TRUE,"VOS";#N/A,#N/A,TRUE,"Warrington";#N/A,#N/A,TRUE,"Widnes"}</definedName>
    <definedName name="rrr" localSheetId="9" hidden="1">{#N/A,#N/A,TRUE,"Cover";#N/A,#N/A,TRUE,"Conts";#N/A,#N/A,TRUE,"VOS";#N/A,#N/A,TRUE,"Warrington";#N/A,#N/A,TRUE,"Widnes"}</definedName>
    <definedName name="rrr" localSheetId="10" hidden="1">{#N/A,#N/A,TRUE,"Cover";#N/A,#N/A,TRUE,"Conts";#N/A,#N/A,TRUE,"VOS";#N/A,#N/A,TRUE,"Warrington";#N/A,#N/A,TRUE,"Widnes"}</definedName>
    <definedName name="rrr" localSheetId="17" hidden="1">{#N/A,#N/A,TRUE,"Cover";#N/A,#N/A,TRUE,"Conts";#N/A,#N/A,TRUE,"VOS";#N/A,#N/A,TRUE,"Warrington";#N/A,#N/A,TRUE,"Widnes"}</definedName>
    <definedName name="rrr" hidden="1">{#N/A,#N/A,TRUE,"Cover";#N/A,#N/A,TRUE,"Conts";#N/A,#N/A,TRUE,"VOS";#N/A,#N/A,TRUE,"Warrington";#N/A,#N/A,TRUE,"Widnes"}</definedName>
    <definedName name="rrrr" localSheetId="11" hidden="1">{#N/A,#N/A,TRUE,"Cover";#N/A,#N/A,TRUE,"Conts";#N/A,#N/A,TRUE,"VOS";#N/A,#N/A,TRUE,"Warrington";#N/A,#N/A,TRUE,"Widnes"}</definedName>
    <definedName name="rrrr" localSheetId="1" hidden="1">{#N/A,#N/A,TRUE,"Cover";#N/A,#N/A,TRUE,"Conts";#N/A,#N/A,TRUE,"VOS";#N/A,#N/A,TRUE,"Warrington";#N/A,#N/A,TRUE,"Widnes"}</definedName>
    <definedName name="rrrr" localSheetId="4" hidden="1">{#N/A,#N/A,TRUE,"Cover";#N/A,#N/A,TRUE,"Conts";#N/A,#N/A,TRUE,"VOS";#N/A,#N/A,TRUE,"Warrington";#N/A,#N/A,TRUE,"Widnes"}</definedName>
    <definedName name="rrrr" localSheetId="9" hidden="1">{#N/A,#N/A,TRUE,"Cover";#N/A,#N/A,TRUE,"Conts";#N/A,#N/A,TRUE,"VOS";#N/A,#N/A,TRUE,"Warrington";#N/A,#N/A,TRUE,"Widnes"}</definedName>
    <definedName name="rrrr" localSheetId="10" hidden="1">{#N/A,#N/A,TRUE,"Cover";#N/A,#N/A,TRUE,"Conts";#N/A,#N/A,TRUE,"VOS";#N/A,#N/A,TRUE,"Warrington";#N/A,#N/A,TRUE,"Widnes"}</definedName>
    <definedName name="rrrr" localSheetId="17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" localSheetId="11" hidden="1">{"'장비'!$A$3:$M$12"}</definedName>
    <definedName name="rrrrr" localSheetId="1" hidden="1">{"'장비'!$A$3:$M$12"}</definedName>
    <definedName name="rrrrr" localSheetId="4" hidden="1">{"'장비'!$A$3:$M$12"}</definedName>
    <definedName name="rrrrr" localSheetId="9" hidden="1">{"'장비'!$A$3:$M$12"}</definedName>
    <definedName name="rrrrr" localSheetId="10" hidden="1">{"'장비'!$A$3:$M$12"}</definedName>
    <definedName name="rrrrr" localSheetId="17" hidden="1">{"'장비'!$A$3:$M$12"}</definedName>
    <definedName name="rrrrr" hidden="1">{"'장비'!$A$3:$M$12"}</definedName>
    <definedName name="rrrrrrr" localSheetId="11" hidden="1">{#N/A,#N/A,TRUE,"Cover";#N/A,#N/A,TRUE,"Conts";#N/A,#N/A,TRUE,"VOS";#N/A,#N/A,TRUE,"Warrington";#N/A,#N/A,TRUE,"Widnes"}</definedName>
    <definedName name="rrrrrrr" localSheetId="1" hidden="1">{#N/A,#N/A,TRUE,"Cover";#N/A,#N/A,TRUE,"Conts";#N/A,#N/A,TRUE,"VOS";#N/A,#N/A,TRUE,"Warrington";#N/A,#N/A,TRUE,"Widnes"}</definedName>
    <definedName name="rrrrrrr" localSheetId="4" hidden="1">{#N/A,#N/A,TRUE,"Cover";#N/A,#N/A,TRUE,"Conts";#N/A,#N/A,TRUE,"VOS";#N/A,#N/A,TRUE,"Warrington";#N/A,#N/A,TRUE,"Widnes"}</definedName>
    <definedName name="rrrrrrr" localSheetId="9" hidden="1">{#N/A,#N/A,TRUE,"Cover";#N/A,#N/A,TRUE,"Conts";#N/A,#N/A,TRUE,"VOS";#N/A,#N/A,TRUE,"Warrington";#N/A,#N/A,TRUE,"Widnes"}</definedName>
    <definedName name="rrrrrrr" localSheetId="10" hidden="1">{#N/A,#N/A,TRUE,"Cover";#N/A,#N/A,TRUE,"Conts";#N/A,#N/A,TRUE,"VOS";#N/A,#N/A,TRUE,"Warrington";#N/A,#N/A,TRUE,"Widnes"}</definedName>
    <definedName name="rrrrrrr" localSheetId="17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11" hidden="1">{"'장비'!$A$3:$M$12"}</definedName>
    <definedName name="rrrrrrrr" localSheetId="1" hidden="1">{"'장비'!$A$3:$M$12"}</definedName>
    <definedName name="rrrrrrrr" localSheetId="4" hidden="1">{"'장비'!$A$3:$M$12"}</definedName>
    <definedName name="rrrrrrrr" localSheetId="9" hidden="1">{"'장비'!$A$3:$M$12"}</definedName>
    <definedName name="rrrrrrrr" localSheetId="10" hidden="1">{"'장비'!$A$3:$M$12"}</definedName>
    <definedName name="rrrrrrrr" localSheetId="17" hidden="1">{"'장비'!$A$3:$M$12"}</definedName>
    <definedName name="rrrrrrrr" hidden="1">{"'장비'!$A$3:$M$12"}</definedName>
    <definedName name="rrrrrrrrrr" localSheetId="11" hidden="1">{#N/A,#N/A,TRUE,"Cover";#N/A,#N/A,TRUE,"Conts";#N/A,#N/A,TRUE,"VOS";#N/A,#N/A,TRUE,"Warrington";#N/A,#N/A,TRUE,"Widnes"}</definedName>
    <definedName name="rrrrrrrrrr" localSheetId="1" hidden="1">{#N/A,#N/A,TRUE,"Cover";#N/A,#N/A,TRUE,"Conts";#N/A,#N/A,TRUE,"VOS";#N/A,#N/A,TRUE,"Warrington";#N/A,#N/A,TRUE,"Widnes"}</definedName>
    <definedName name="rrrrrrrrrr" localSheetId="4" hidden="1">{#N/A,#N/A,TRUE,"Cover";#N/A,#N/A,TRUE,"Conts";#N/A,#N/A,TRUE,"VOS";#N/A,#N/A,TRUE,"Warrington";#N/A,#N/A,TRUE,"Widnes"}</definedName>
    <definedName name="rrrrrrrrrr" localSheetId="9" hidden="1">{#N/A,#N/A,TRUE,"Cover";#N/A,#N/A,TRUE,"Conts";#N/A,#N/A,TRUE,"VOS";#N/A,#N/A,TRUE,"Warrington";#N/A,#N/A,TRUE,"Widnes"}</definedName>
    <definedName name="rrrrrrrrrr" localSheetId="10" hidden="1">{#N/A,#N/A,TRUE,"Cover";#N/A,#N/A,TRUE,"Conts";#N/A,#N/A,TRUE,"VOS";#N/A,#N/A,TRUE,"Warrington";#N/A,#N/A,TRUE,"Widnes"}</definedName>
    <definedName name="rrrrrrrrrr" localSheetId="17" hidden="1">{#N/A,#N/A,TRUE,"Cover";#N/A,#N/A,TRUE,"Conts";#N/A,#N/A,TRUE,"VOS";#N/A,#N/A,TRUE,"Warrington";#N/A,#N/A,TRUE,"Widnes"}</definedName>
    <definedName name="rrrrrrrrrr" hidden="1">{#N/A,#N/A,TRUE,"Cover";#N/A,#N/A,TRUE,"Conts";#N/A,#N/A,TRUE,"VOS";#N/A,#N/A,TRUE,"Warrington";#N/A,#N/A,TRUE,"Widnes"}</definedName>
    <definedName name="rrttt" localSheetId="11" hidden="1">{#N/A,#N/A,TRUE,"Cover";#N/A,#N/A,TRUE,"Conts";#N/A,#N/A,TRUE,"VOS";#N/A,#N/A,TRUE,"Warrington";#N/A,#N/A,TRUE,"Widnes"}</definedName>
    <definedName name="rrttt" localSheetId="1" hidden="1">{#N/A,#N/A,TRUE,"Cover";#N/A,#N/A,TRUE,"Conts";#N/A,#N/A,TRUE,"VOS";#N/A,#N/A,TRUE,"Warrington";#N/A,#N/A,TRUE,"Widnes"}</definedName>
    <definedName name="rrttt" localSheetId="4" hidden="1">{#N/A,#N/A,TRUE,"Cover";#N/A,#N/A,TRUE,"Conts";#N/A,#N/A,TRUE,"VOS";#N/A,#N/A,TRUE,"Warrington";#N/A,#N/A,TRUE,"Widnes"}</definedName>
    <definedName name="rrttt" localSheetId="9" hidden="1">{#N/A,#N/A,TRUE,"Cover";#N/A,#N/A,TRUE,"Conts";#N/A,#N/A,TRUE,"VOS";#N/A,#N/A,TRUE,"Warrington";#N/A,#N/A,TRUE,"Widnes"}</definedName>
    <definedName name="rrttt" localSheetId="10" hidden="1">{#N/A,#N/A,TRUE,"Cover";#N/A,#N/A,TRUE,"Conts";#N/A,#N/A,TRUE,"VOS";#N/A,#N/A,TRUE,"Warrington";#N/A,#N/A,TRUE,"Widnes"}</definedName>
    <definedName name="rrttt" localSheetId="17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11" hidden="1">{"'Break down'!$A$4"}</definedName>
    <definedName name="rt" localSheetId="1" hidden="1">{#N/A,#N/A,TRUE,"Cover";#N/A,#N/A,TRUE,"Conts";#N/A,#N/A,TRUE,"VOS";#N/A,#N/A,TRUE,"Warrington";#N/A,#N/A,TRUE,"Widnes"}</definedName>
    <definedName name="rt" localSheetId="4" hidden="1">{"'Break down'!$A$4"}</definedName>
    <definedName name="rt" localSheetId="9" hidden="1">{"'Break down'!$A$4"}</definedName>
    <definedName name="rt" localSheetId="10" hidden="1">{#N/A,#N/A,TRUE,"Cover";#N/A,#N/A,TRUE,"Conts";#N/A,#N/A,TRUE,"VOS";#N/A,#N/A,TRUE,"Warrington";#N/A,#N/A,TRUE,"Widnes"}</definedName>
    <definedName name="rt" localSheetId="17" hidden="1">{#N/A,#N/A,TRUE,"Cover";#N/A,#N/A,TRUE,"Conts";#N/A,#N/A,TRUE,"VOS";#N/A,#N/A,TRUE,"Warrington";#N/A,#N/A,TRUE,"Widnes"}</definedName>
    <definedName name="rt" localSheetId="16" hidden="1">{"'Break down'!$A$4"}</definedName>
    <definedName name="rt" hidden="1">{"'Break down'!$A$4"}</definedName>
    <definedName name="rthsrhs" localSheetId="11" hidden="1">{#N/A,#N/A,TRUE,"Cover";#N/A,#N/A,TRUE,"Conts";#N/A,#N/A,TRUE,"VOS";#N/A,#N/A,TRUE,"Warrington";#N/A,#N/A,TRUE,"Widnes"}</definedName>
    <definedName name="rthsrhs" localSheetId="1" hidden="1">{#N/A,#N/A,TRUE,"Cover";#N/A,#N/A,TRUE,"Conts";#N/A,#N/A,TRUE,"VOS";#N/A,#N/A,TRUE,"Warrington";#N/A,#N/A,TRUE,"Widnes"}</definedName>
    <definedName name="rthsrhs" localSheetId="4" hidden="1">{#N/A,#N/A,TRUE,"Cover";#N/A,#N/A,TRUE,"Conts";#N/A,#N/A,TRUE,"VOS";#N/A,#N/A,TRUE,"Warrington";#N/A,#N/A,TRUE,"Widnes"}</definedName>
    <definedName name="rthsrhs" localSheetId="9" hidden="1">{#N/A,#N/A,TRUE,"Cover";#N/A,#N/A,TRUE,"Conts";#N/A,#N/A,TRUE,"VOS";#N/A,#N/A,TRUE,"Warrington";#N/A,#N/A,TRUE,"Widnes"}</definedName>
    <definedName name="rthsrhs" localSheetId="10" hidden="1">{#N/A,#N/A,TRUE,"Cover";#N/A,#N/A,TRUE,"Conts";#N/A,#N/A,TRUE,"VOS";#N/A,#N/A,TRUE,"Warrington";#N/A,#N/A,TRUE,"Widnes"}</definedName>
    <definedName name="rthsrhs" localSheetId="17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11" hidden="1">{"'Break down'!$A$4"}</definedName>
    <definedName name="rtp" localSheetId="4" hidden="1">{"'Break down'!$A$4"}</definedName>
    <definedName name="rtp" localSheetId="9" hidden="1">{"'Break down'!$A$4"}</definedName>
    <definedName name="rtp" localSheetId="16" hidden="1">{"'Break down'!$A$4"}</definedName>
    <definedName name="rtp" hidden="1">{"'Break down'!$A$4"}</definedName>
    <definedName name="rtpqwp" localSheetId="11" hidden="1">{"'Break down'!$A$4"}</definedName>
    <definedName name="rtpqwp" localSheetId="4" hidden="1">{"'Break down'!$A$4"}</definedName>
    <definedName name="rtpqwp" localSheetId="9" hidden="1">{"'Break down'!$A$4"}</definedName>
    <definedName name="rtpqwp" localSheetId="16" hidden="1">{"'Break down'!$A$4"}</definedName>
    <definedName name="rtpqwp" hidden="1">{"'Break down'!$A$4"}</definedName>
    <definedName name="rtr" localSheetId="11" hidden="1">{"'Break down'!$A$4"}</definedName>
    <definedName name="rtr" localSheetId="1" hidden="1">{"'Break down'!$A$4"}</definedName>
    <definedName name="rtr" localSheetId="4" hidden="1">{"'Break down'!$A$4"}</definedName>
    <definedName name="rtr" localSheetId="9" hidden="1">{"'Break down'!$A$4"}</definedName>
    <definedName name="rtr" localSheetId="10" hidden="1">{"'Break down'!$A$4"}</definedName>
    <definedName name="rtr" localSheetId="17" hidden="1">{"'Break down'!$A$4"}</definedName>
    <definedName name="rtr" hidden="1">{"'Break down'!$A$4"}</definedName>
    <definedName name="RTRGJHJ" localSheetId="11" hidden="1">{#N/A,#N/A,TRUE,"Cover";#N/A,#N/A,TRUE,"Conts";#N/A,#N/A,TRUE,"VOS";#N/A,#N/A,TRUE,"Warrington";#N/A,#N/A,TRUE,"Widnes"}</definedName>
    <definedName name="RTRGJHJ" localSheetId="1" hidden="1">{#N/A,#N/A,TRUE,"Cover";#N/A,#N/A,TRUE,"Conts";#N/A,#N/A,TRUE,"VOS";#N/A,#N/A,TRUE,"Warrington";#N/A,#N/A,TRUE,"Widnes"}</definedName>
    <definedName name="RTRGJHJ" localSheetId="4" hidden="1">{#N/A,#N/A,TRUE,"Cover";#N/A,#N/A,TRUE,"Conts";#N/A,#N/A,TRUE,"VOS";#N/A,#N/A,TRUE,"Warrington";#N/A,#N/A,TRUE,"Widnes"}</definedName>
    <definedName name="RTRGJHJ" localSheetId="9" hidden="1">{#N/A,#N/A,TRUE,"Cover";#N/A,#N/A,TRUE,"Conts";#N/A,#N/A,TRUE,"VOS";#N/A,#N/A,TRUE,"Warrington";#N/A,#N/A,TRUE,"Widnes"}</definedName>
    <definedName name="RTRGJHJ" localSheetId="10" hidden="1">{#N/A,#N/A,TRUE,"Cover";#N/A,#N/A,TRUE,"Conts";#N/A,#N/A,TRUE,"VOS";#N/A,#N/A,TRUE,"Warrington";#N/A,#N/A,TRUE,"Widnes"}</definedName>
    <definedName name="RTRGJHJ" localSheetId="17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11" hidden="1">{#N/A,#N/A,TRUE,"Cover";#N/A,#N/A,TRUE,"Conts";#N/A,#N/A,TRUE,"VOS";#N/A,#N/A,TRUE,"Warrington";#N/A,#N/A,TRUE,"Widnes"}</definedName>
    <definedName name="rtryj" localSheetId="1" hidden="1">{#N/A,#N/A,TRUE,"Cover";#N/A,#N/A,TRUE,"Conts";#N/A,#N/A,TRUE,"VOS";#N/A,#N/A,TRUE,"Warrington";#N/A,#N/A,TRUE,"Widnes"}</definedName>
    <definedName name="rtryj" localSheetId="4" hidden="1">{#N/A,#N/A,TRUE,"Cover";#N/A,#N/A,TRUE,"Conts";#N/A,#N/A,TRUE,"VOS";#N/A,#N/A,TRUE,"Warrington";#N/A,#N/A,TRUE,"Widnes"}</definedName>
    <definedName name="rtryj" localSheetId="9" hidden="1">{#N/A,#N/A,TRUE,"Cover";#N/A,#N/A,TRUE,"Conts";#N/A,#N/A,TRUE,"VOS";#N/A,#N/A,TRUE,"Warrington";#N/A,#N/A,TRUE,"Widnes"}</definedName>
    <definedName name="rtryj" localSheetId="10" hidden="1">{#N/A,#N/A,TRUE,"Cover";#N/A,#N/A,TRUE,"Conts";#N/A,#N/A,TRUE,"VOS";#N/A,#N/A,TRUE,"Warrington";#N/A,#N/A,TRUE,"Widnes"}</definedName>
    <definedName name="rtryj" localSheetId="17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urudu" localSheetId="11" hidden="1">{#N/A,#N/A,TRUE,"Cover";#N/A,#N/A,TRUE,"Conts";#N/A,#N/A,TRUE,"VOS";#N/A,#N/A,TRUE,"Warrington";#N/A,#N/A,TRUE,"Widnes"}</definedName>
    <definedName name="rturudu" localSheetId="1" hidden="1">{#N/A,#N/A,TRUE,"Cover";#N/A,#N/A,TRUE,"Conts";#N/A,#N/A,TRUE,"VOS";#N/A,#N/A,TRUE,"Warrington";#N/A,#N/A,TRUE,"Widnes"}</definedName>
    <definedName name="rturudu" localSheetId="4" hidden="1">{#N/A,#N/A,TRUE,"Cover";#N/A,#N/A,TRUE,"Conts";#N/A,#N/A,TRUE,"VOS";#N/A,#N/A,TRUE,"Warrington";#N/A,#N/A,TRUE,"Widnes"}</definedName>
    <definedName name="rturudu" localSheetId="9" hidden="1">{#N/A,#N/A,TRUE,"Cover";#N/A,#N/A,TRUE,"Conts";#N/A,#N/A,TRUE,"VOS";#N/A,#N/A,TRUE,"Warrington";#N/A,#N/A,TRUE,"Widnes"}</definedName>
    <definedName name="rturudu" localSheetId="10" hidden="1">{#N/A,#N/A,TRUE,"Cover";#N/A,#N/A,TRUE,"Conts";#N/A,#N/A,TRUE,"VOS";#N/A,#N/A,TRUE,"Warrington";#N/A,#N/A,TRUE,"Widnes"}</definedName>
    <definedName name="rturudu" localSheetId="17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YE" localSheetId="11" hidden="1">{"'장비'!$A$3:$M$12"}</definedName>
    <definedName name="RTYE" localSheetId="1" hidden="1">{"'장비'!$A$3:$M$12"}</definedName>
    <definedName name="RTYE" localSheetId="4" hidden="1">{"'장비'!$A$3:$M$12"}</definedName>
    <definedName name="RTYE" localSheetId="9" hidden="1">{"'장비'!$A$3:$M$12"}</definedName>
    <definedName name="RTYE" localSheetId="10" hidden="1">{"'장비'!$A$3:$M$12"}</definedName>
    <definedName name="RTYE" localSheetId="17" hidden="1">{"'장비'!$A$3:$M$12"}</definedName>
    <definedName name="RTYE" hidden="1">{"'장비'!$A$3:$M$12"}</definedName>
    <definedName name="rtysh" localSheetId="11" hidden="1">{#N/A,#N/A,TRUE,"Cover";#N/A,#N/A,TRUE,"Conts";#N/A,#N/A,TRUE,"VOS";#N/A,#N/A,TRUE,"Warrington";#N/A,#N/A,TRUE,"Widnes"}</definedName>
    <definedName name="rtysh" localSheetId="1" hidden="1">{#N/A,#N/A,TRUE,"Cover";#N/A,#N/A,TRUE,"Conts";#N/A,#N/A,TRUE,"VOS";#N/A,#N/A,TRUE,"Warrington";#N/A,#N/A,TRUE,"Widnes"}</definedName>
    <definedName name="rtysh" localSheetId="4" hidden="1">{#N/A,#N/A,TRUE,"Cover";#N/A,#N/A,TRUE,"Conts";#N/A,#N/A,TRUE,"VOS";#N/A,#N/A,TRUE,"Warrington";#N/A,#N/A,TRUE,"Widnes"}</definedName>
    <definedName name="rtysh" localSheetId="9" hidden="1">{#N/A,#N/A,TRUE,"Cover";#N/A,#N/A,TRUE,"Conts";#N/A,#N/A,TRUE,"VOS";#N/A,#N/A,TRUE,"Warrington";#N/A,#N/A,TRUE,"Widnes"}</definedName>
    <definedName name="rtysh" localSheetId="10" hidden="1">{#N/A,#N/A,TRUE,"Cover";#N/A,#N/A,TRUE,"Conts";#N/A,#N/A,TRUE,"VOS";#N/A,#N/A,TRUE,"Warrington";#N/A,#N/A,TRUE,"Widnes"}</definedName>
    <definedName name="rtysh" localSheetId="17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WF" localSheetId="11" hidden="1">{"'Sheet1'!$A$4386:$N$4591"}</definedName>
    <definedName name="RWF" localSheetId="1" hidden="1">{"'Sheet1'!$A$4386:$N$4591"}</definedName>
    <definedName name="RWF" localSheetId="4" hidden="1">{"'Sheet1'!$A$4386:$N$4591"}</definedName>
    <definedName name="RWF" localSheetId="9" hidden="1">{"'Sheet1'!$A$4386:$N$4591"}</definedName>
    <definedName name="RWF" localSheetId="10" hidden="1">{"'Sheet1'!$A$4386:$N$4591"}</definedName>
    <definedName name="RWF" localSheetId="17" hidden="1">{"'Sheet1'!$A$4386:$N$4591"}</definedName>
    <definedName name="RWF" hidden="1">{"'Sheet1'!$A$4386:$N$4591"}</definedName>
    <definedName name="rwt" localSheetId="11" hidden="1">{#N/A,#N/A,TRUE,"Cover";#N/A,#N/A,TRUE,"Conts";#N/A,#N/A,TRUE,"VOS";#N/A,#N/A,TRUE,"Warrington";#N/A,#N/A,TRUE,"Widnes"}</definedName>
    <definedName name="rwt" localSheetId="1" hidden="1">{#N/A,#N/A,TRUE,"Cover";#N/A,#N/A,TRUE,"Conts";#N/A,#N/A,TRUE,"VOS";#N/A,#N/A,TRUE,"Warrington";#N/A,#N/A,TRUE,"Widnes"}</definedName>
    <definedName name="rwt" localSheetId="4" hidden="1">{#N/A,#N/A,TRUE,"Cover";#N/A,#N/A,TRUE,"Conts";#N/A,#N/A,TRUE,"VOS";#N/A,#N/A,TRUE,"Warrington";#N/A,#N/A,TRUE,"Widnes"}</definedName>
    <definedName name="rwt" localSheetId="9" hidden="1">{#N/A,#N/A,TRUE,"Cover";#N/A,#N/A,TRUE,"Conts";#N/A,#N/A,TRUE,"VOS";#N/A,#N/A,TRUE,"Warrington";#N/A,#N/A,TRUE,"Widnes"}</definedName>
    <definedName name="rwt" localSheetId="10" hidden="1">{#N/A,#N/A,TRUE,"Cover";#N/A,#N/A,TRUE,"Conts";#N/A,#N/A,TRUE,"VOS";#N/A,#N/A,TRUE,"Warrington";#N/A,#N/A,TRUE,"Widnes"}</definedName>
    <definedName name="rwt" localSheetId="17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11" hidden="1">{#N/A,#N/A,TRUE,"Cover";#N/A,#N/A,TRUE,"Conts";#N/A,#N/A,TRUE,"VOS";#N/A,#N/A,TRUE,"Warrington";#N/A,#N/A,TRUE,"Widnes"}</definedName>
    <definedName name="ryeru" localSheetId="1" hidden="1">{#N/A,#N/A,TRUE,"Cover";#N/A,#N/A,TRUE,"Conts";#N/A,#N/A,TRUE,"VOS";#N/A,#N/A,TRUE,"Warrington";#N/A,#N/A,TRUE,"Widnes"}</definedName>
    <definedName name="ryeru" localSheetId="4" hidden="1">{#N/A,#N/A,TRUE,"Cover";#N/A,#N/A,TRUE,"Conts";#N/A,#N/A,TRUE,"VOS";#N/A,#N/A,TRUE,"Warrington";#N/A,#N/A,TRUE,"Widnes"}</definedName>
    <definedName name="ryeru" localSheetId="9" hidden="1">{#N/A,#N/A,TRUE,"Cover";#N/A,#N/A,TRUE,"Conts";#N/A,#N/A,TRUE,"VOS";#N/A,#N/A,TRUE,"Warrington";#N/A,#N/A,TRUE,"Widnes"}</definedName>
    <definedName name="ryeru" localSheetId="10" hidden="1">{#N/A,#N/A,TRUE,"Cover";#N/A,#N/A,TRUE,"Conts";#N/A,#N/A,TRUE,"VOS";#N/A,#N/A,TRUE,"Warrington";#N/A,#N/A,TRUE,"Widnes"}</definedName>
    <definedName name="ryeru" localSheetId="17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11" hidden="1">{#N/A,#N/A,TRUE,"Cover";#N/A,#N/A,TRUE,"Conts";#N/A,#N/A,TRUE,"VOS";#N/A,#N/A,TRUE,"Warrington";#N/A,#N/A,TRUE,"Widnes"}</definedName>
    <definedName name="rysrtryftry" localSheetId="1" hidden="1">{#N/A,#N/A,TRUE,"Cover";#N/A,#N/A,TRUE,"Conts";#N/A,#N/A,TRUE,"VOS";#N/A,#N/A,TRUE,"Warrington";#N/A,#N/A,TRUE,"Widnes"}</definedName>
    <definedName name="rysrtryftry" localSheetId="4" hidden="1">{#N/A,#N/A,TRUE,"Cover";#N/A,#N/A,TRUE,"Conts";#N/A,#N/A,TRUE,"VOS";#N/A,#N/A,TRUE,"Warrington";#N/A,#N/A,TRUE,"Widnes"}</definedName>
    <definedName name="rysrtryftry" localSheetId="9" hidden="1">{#N/A,#N/A,TRUE,"Cover";#N/A,#N/A,TRUE,"Conts";#N/A,#N/A,TRUE,"VOS";#N/A,#N/A,TRUE,"Warrington";#N/A,#N/A,TRUE,"Widnes"}</definedName>
    <definedName name="rysrtryftry" localSheetId="10" hidden="1">{#N/A,#N/A,TRUE,"Cover";#N/A,#N/A,TRUE,"Conts";#N/A,#N/A,TRUE,"VOS";#N/A,#N/A,TRUE,"Warrington";#N/A,#N/A,TRUE,"Widnes"}</definedName>
    <definedName name="rysrtryftry" localSheetId="17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" localSheetId="11" hidden="1">{#N/A,#N/A,TRUE,"Cover";#N/A,#N/A,TRUE,"Conts";#N/A,#N/A,TRUE,"VOS";#N/A,#N/A,TRUE,"Warrington";#N/A,#N/A,TRUE,"Widnes"}</definedName>
    <definedName name="S" localSheetId="1" hidden="1">{#N/A,#N/A,TRUE,"Cover";#N/A,#N/A,TRUE,"Conts";#N/A,#N/A,TRUE,"VOS";#N/A,#N/A,TRUE,"Warrington";#N/A,#N/A,TRUE,"Widnes"}</definedName>
    <definedName name="S" localSheetId="4" hidden="1">{#N/A,#N/A,TRUE,"Cover";#N/A,#N/A,TRUE,"Conts";#N/A,#N/A,TRUE,"VOS";#N/A,#N/A,TRUE,"Warrington";#N/A,#N/A,TRUE,"Widnes"}</definedName>
    <definedName name="S" localSheetId="9" hidden="1">{#N/A,#N/A,TRUE,"Cover";#N/A,#N/A,TRUE,"Conts";#N/A,#N/A,TRUE,"VOS";#N/A,#N/A,TRUE,"Warrington";#N/A,#N/A,TRUE,"Widnes"}</definedName>
    <definedName name="S" localSheetId="10" hidden="1">{#N/A,#N/A,TRUE,"Cover";#N/A,#N/A,TRUE,"Conts";#N/A,#N/A,TRUE,"VOS";#N/A,#N/A,TRUE,"Warrington";#N/A,#N/A,TRUE,"Widnes"}</definedName>
    <definedName name="S" localSheetId="17" hidden="1">{#N/A,#N/A,TRUE,"Cover";#N/A,#N/A,TRUE,"Conts";#N/A,#N/A,TRUE,"VOS";#N/A,#N/A,TRUE,"Warrington";#N/A,#N/A,TRUE,"Widnes"}</definedName>
    <definedName name="S" hidden="1">{#N/A,#N/A,TRUE,"Cover";#N/A,#N/A,TRUE,"Conts";#N/A,#N/A,TRUE,"VOS";#N/A,#N/A,TRUE,"Warrington";#N/A,#N/A,TRUE,"Widnes"}</definedName>
    <definedName name="S_S_Fixing" localSheetId="11">#REF!</definedName>
    <definedName name="S_S_Fixing">#REF!</definedName>
    <definedName name="saj" hidden="1">{"'Break down'!$A$4"}</definedName>
    <definedName name="SAM" localSheetId="11" hidden="1">{#N/A,#N/A,TRUE,"Basic";#N/A,#N/A,TRUE,"EXT-TABLE";#N/A,#N/A,TRUE,"STEEL";#N/A,#N/A,TRUE,"INT-Table";#N/A,#N/A,TRUE,"STEEL";#N/A,#N/A,TRUE,"Door"}</definedName>
    <definedName name="SAM" localSheetId="1" hidden="1">{#N/A,#N/A,TRUE,"Basic";#N/A,#N/A,TRUE,"EXT-TABLE";#N/A,#N/A,TRUE,"STEEL";#N/A,#N/A,TRUE,"INT-Table";#N/A,#N/A,TRUE,"STEEL";#N/A,#N/A,TRUE,"Door"}</definedName>
    <definedName name="SAM" localSheetId="4" hidden="1">{#N/A,#N/A,TRUE,"Basic";#N/A,#N/A,TRUE,"EXT-TABLE";#N/A,#N/A,TRUE,"STEEL";#N/A,#N/A,TRUE,"INT-Table";#N/A,#N/A,TRUE,"STEEL";#N/A,#N/A,TRUE,"Door"}</definedName>
    <definedName name="SAM" localSheetId="9" hidden="1">{#N/A,#N/A,TRUE,"Basic";#N/A,#N/A,TRUE,"EXT-TABLE";#N/A,#N/A,TRUE,"STEEL";#N/A,#N/A,TRUE,"INT-Table";#N/A,#N/A,TRUE,"STEEL";#N/A,#N/A,TRUE,"Door"}</definedName>
    <definedName name="SAM" localSheetId="10" hidden="1">{#N/A,#N/A,TRUE,"Basic";#N/A,#N/A,TRUE,"EXT-TABLE";#N/A,#N/A,TRUE,"STEEL";#N/A,#N/A,TRUE,"INT-Table";#N/A,#N/A,TRUE,"STEEL";#N/A,#N/A,TRUE,"Door"}</definedName>
    <definedName name="SAM" localSheetId="17" hidden="1">{#N/A,#N/A,TRUE,"Basic";#N/A,#N/A,TRUE,"EXT-TABLE";#N/A,#N/A,TRUE,"STEEL";#N/A,#N/A,TRUE,"INT-Table";#N/A,#N/A,TRUE,"STEEL";#N/A,#N/A,TRUE,"Door"}</definedName>
    <definedName name="SAM" hidden="1">{#N/A,#N/A,TRUE,"Basic";#N/A,#N/A,TRUE,"EXT-TABLE";#N/A,#N/A,TRUE,"STEEL";#N/A,#N/A,TRUE,"INT-Table";#N/A,#N/A,TRUE,"STEEL";#N/A,#N/A,TRUE,"Door"}</definedName>
    <definedName name="sasf" localSheetId="11" hidden="1">{#N/A,#N/A,TRUE,"Summary";#N/A,#N/A,TRUE,"Overall";#N/A,#N/A,TRUE,"engineering";#N/A,#N/A,TRUE,"Procurement";#N/A,#N/A,TRUE,"Construction"}</definedName>
    <definedName name="sasf" localSheetId="1" hidden="1">{#N/A,#N/A,TRUE,"Summary";#N/A,#N/A,TRUE,"Overall";#N/A,#N/A,TRUE,"engineering";#N/A,#N/A,TRUE,"Procurement";#N/A,#N/A,TRUE,"Construction"}</definedName>
    <definedName name="sasf" localSheetId="4" hidden="1">{#N/A,#N/A,TRUE,"Summary";#N/A,#N/A,TRUE,"Overall";#N/A,#N/A,TRUE,"engineering";#N/A,#N/A,TRUE,"Procurement";#N/A,#N/A,TRUE,"Construction"}</definedName>
    <definedName name="sasf" localSheetId="9" hidden="1">{#N/A,#N/A,TRUE,"Summary";#N/A,#N/A,TRUE,"Overall";#N/A,#N/A,TRUE,"engineering";#N/A,#N/A,TRUE,"Procurement";#N/A,#N/A,TRUE,"Construction"}</definedName>
    <definedName name="sasf" localSheetId="10" hidden="1">{#N/A,#N/A,TRUE,"Summary";#N/A,#N/A,TRUE,"Overall";#N/A,#N/A,TRUE,"engineering";#N/A,#N/A,TRUE,"Procurement";#N/A,#N/A,TRUE,"Construction"}</definedName>
    <definedName name="sasf" localSheetId="17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" localSheetId="11" hidden="1">{"'Break down'!$A$4"}</definedName>
    <definedName name="sc" localSheetId="1" hidden="1">{"'Break down'!$A$4"}</definedName>
    <definedName name="sc" localSheetId="4" hidden="1">{"'Break down'!$A$4"}</definedName>
    <definedName name="sc" localSheetId="9" hidden="1">{"'Break down'!$A$4"}</definedName>
    <definedName name="sc" localSheetId="10" hidden="1">{"'Break down'!$A$4"}</definedName>
    <definedName name="sc" localSheetId="17" hidden="1">{"'Break down'!$A$4"}</definedName>
    <definedName name="sc" hidden="1">{"'Break down'!$A$4"}</definedName>
    <definedName name="SCAF" localSheetId="11" hidden="1">{"'Break down'!$A$4"}</definedName>
    <definedName name="SCAF" localSheetId="4" hidden="1">{"'Break down'!$A$4"}</definedName>
    <definedName name="SCAF" localSheetId="9" hidden="1">{"'Break down'!$A$4"}</definedName>
    <definedName name="SCAF" localSheetId="16" hidden="1">{"'Break down'!$A$4"}</definedName>
    <definedName name="SCAF" hidden="1">{"'Break down'!$A$4"}</definedName>
    <definedName name="Scaffolding" localSheetId="11" hidden="1">{"'Break down'!$A$4"}</definedName>
    <definedName name="Scaffolding" localSheetId="1" hidden="1">{"'Break down'!$A$4"}</definedName>
    <definedName name="Scaffolding" localSheetId="4" hidden="1">{"'Break down'!$A$4"}</definedName>
    <definedName name="Scaffolding" localSheetId="9" hidden="1">{"'Break down'!$A$4"}</definedName>
    <definedName name="Scaffolding" localSheetId="10" hidden="1">{"'Break down'!$A$4"}</definedName>
    <definedName name="Scaffolding" localSheetId="17" hidden="1">{"'Break down'!$A$4"}</definedName>
    <definedName name="Scaffolding" localSheetId="16" hidden="1">{"'Break down'!$A$4"}</definedName>
    <definedName name="Scaffolding" hidden="1">{"'Break down'!$A$4"}</definedName>
    <definedName name="scarce" localSheetId="11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localSheetId="9" hidden="1">{#N/A,#N/A,FALSE,"Summary";#N/A,#N/A,FALSE,"3TJ";#N/A,#N/A,FALSE,"3TN";#N/A,#N/A,FALSE,"3TP";#N/A,#N/A,FALSE,"3SJ";#N/A,#N/A,FALSE,"3CJ";#N/A,#N/A,FALSE,"3CN";#N/A,#N/A,FALSE,"3CP";#N/A,#N/A,FALSE,"3A"}</definedName>
    <definedName name="scarce" localSheetId="16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TS" localSheetId="11">#REF!</definedName>
    <definedName name="SCTS">#REF!</definedName>
    <definedName name="SCURVE" localSheetId="11" hidden="1">#REF!</definedName>
    <definedName name="SCURVE" localSheetId="1" hidden="1">#REF!</definedName>
    <definedName name="SCURVE" localSheetId="9" hidden="1">#REF!</definedName>
    <definedName name="SCURVE" localSheetId="10" hidden="1">#REF!</definedName>
    <definedName name="SCURVE" localSheetId="17" hidden="1">#REF!</definedName>
    <definedName name="SCURVE" hidden="1">#REF!</definedName>
    <definedName name="scx" localSheetId="11" hidden="1">{"'Break down'!$A$4"}</definedName>
    <definedName name="scx" localSheetId="1" hidden="1">{"'Break down'!$A$4"}</definedName>
    <definedName name="scx" localSheetId="4" hidden="1">{"'Break down'!$A$4"}</definedName>
    <definedName name="scx" localSheetId="9" hidden="1">{"'Break down'!$A$4"}</definedName>
    <definedName name="scx" localSheetId="10" hidden="1">{"'Break down'!$A$4"}</definedName>
    <definedName name="scx" localSheetId="17" hidden="1">{"'Break down'!$A$4"}</definedName>
    <definedName name="scx" hidden="1">{"'Break down'!$A$4"}</definedName>
    <definedName name="s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fds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localSheetId="11" hidden="1">#REF!</definedName>
    <definedName name="sddf" localSheetId="1" hidden="1">#REF!</definedName>
    <definedName name="sddf" localSheetId="9" hidden="1">#REF!</definedName>
    <definedName name="sddf" localSheetId="10" hidden="1">#REF!</definedName>
    <definedName name="sddf" localSheetId="17" hidden="1">#REF!</definedName>
    <definedName name="sddf" hidden="1">#REF!</definedName>
    <definedName name="sddsd" localSheetId="11" hidden="1">{"'Break down'!$A$4"}</definedName>
    <definedName name="sddsd" localSheetId="1" hidden="1">{"'Break down'!$A$4"}</definedName>
    <definedName name="sddsd" localSheetId="4" hidden="1">{"'Break down'!$A$4"}</definedName>
    <definedName name="sddsd" localSheetId="9" hidden="1">{"'Break down'!$A$4"}</definedName>
    <definedName name="sddsd" localSheetId="10" hidden="1">{"'Break down'!$A$4"}</definedName>
    <definedName name="sddsd" localSheetId="17" hidden="1">{"'Break down'!$A$4"}</definedName>
    <definedName name="sddsd" hidden="1">{"'Break down'!$A$4"}</definedName>
    <definedName name="sdefegdeg" localSheetId="11" hidden="1">{#N/A,#N/A,TRUE,"Cover";#N/A,#N/A,TRUE,"Conts";#N/A,#N/A,TRUE,"VOS";#N/A,#N/A,TRUE,"Warrington";#N/A,#N/A,TRUE,"Widnes"}</definedName>
    <definedName name="sdefegdeg" localSheetId="1" hidden="1">{#N/A,#N/A,TRUE,"Cover";#N/A,#N/A,TRUE,"Conts";#N/A,#N/A,TRUE,"VOS";#N/A,#N/A,TRUE,"Warrington";#N/A,#N/A,TRUE,"Widnes"}</definedName>
    <definedName name="sdefegdeg" localSheetId="4" hidden="1">{#N/A,#N/A,TRUE,"Cover";#N/A,#N/A,TRUE,"Conts";#N/A,#N/A,TRUE,"VOS";#N/A,#N/A,TRUE,"Warrington";#N/A,#N/A,TRUE,"Widnes"}</definedName>
    <definedName name="sdefegdeg" localSheetId="9" hidden="1">{#N/A,#N/A,TRUE,"Cover";#N/A,#N/A,TRUE,"Conts";#N/A,#N/A,TRUE,"VOS";#N/A,#N/A,TRUE,"Warrington";#N/A,#N/A,TRUE,"Widnes"}</definedName>
    <definedName name="sdefegdeg" localSheetId="10" hidden="1">{#N/A,#N/A,TRUE,"Cover";#N/A,#N/A,TRUE,"Conts";#N/A,#N/A,TRUE,"VOS";#N/A,#N/A,TRUE,"Warrington";#N/A,#N/A,TRUE,"Widnes"}</definedName>
    <definedName name="sdefegdeg" localSheetId="17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11" hidden="1">{#N/A,#N/A,TRUE,"Cover";#N/A,#N/A,TRUE,"Conts";#N/A,#N/A,TRUE,"VOS";#N/A,#N/A,TRUE,"Warrington";#N/A,#N/A,TRUE,"Widnes"}</definedName>
    <definedName name="sdf" localSheetId="1" hidden="1">{#N/A,#N/A,TRUE,"Cover";#N/A,#N/A,TRUE,"Conts";#N/A,#N/A,TRUE,"VOS";#N/A,#N/A,TRUE,"Warrington";#N/A,#N/A,TRUE,"Widnes"}</definedName>
    <definedName name="sdf" localSheetId="4" hidden="1">{#N/A,#N/A,TRUE,"Cover";#N/A,#N/A,TRUE,"Conts";#N/A,#N/A,TRUE,"VOS";#N/A,#N/A,TRUE,"Warrington";#N/A,#N/A,TRUE,"Widnes"}</definedName>
    <definedName name="sdf" localSheetId="9" hidden="1">{#N/A,#N/A,TRUE,"Cover";#N/A,#N/A,TRUE,"Conts";#N/A,#N/A,TRUE,"VOS";#N/A,#N/A,TRUE,"Warrington";#N/A,#N/A,TRUE,"Widnes"}</definedName>
    <definedName name="sdf" localSheetId="10" hidden="1">{#N/A,#N/A,TRUE,"Cover";#N/A,#N/A,TRUE,"Conts";#N/A,#N/A,TRUE,"VOS";#N/A,#N/A,TRUE,"Warrington";#N/A,#N/A,TRUE,"Widnes"}</definedName>
    <definedName name="sdf" localSheetId="17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hydfyftuu" localSheetId="11" hidden="1">{#N/A,#N/A,TRUE,"Cover";#N/A,#N/A,TRUE,"Conts";#N/A,#N/A,TRUE,"VOS";#N/A,#N/A,TRUE,"Warrington";#N/A,#N/A,TRUE,"Widnes"}</definedName>
    <definedName name="sdhydfyftuu" localSheetId="1" hidden="1">{#N/A,#N/A,TRUE,"Cover";#N/A,#N/A,TRUE,"Conts";#N/A,#N/A,TRUE,"VOS";#N/A,#N/A,TRUE,"Warrington";#N/A,#N/A,TRUE,"Widnes"}</definedName>
    <definedName name="sdhydfyftuu" localSheetId="4" hidden="1">{#N/A,#N/A,TRUE,"Cover";#N/A,#N/A,TRUE,"Conts";#N/A,#N/A,TRUE,"VOS";#N/A,#N/A,TRUE,"Warrington";#N/A,#N/A,TRUE,"Widnes"}</definedName>
    <definedName name="sdhydfyftuu" localSheetId="9" hidden="1">{#N/A,#N/A,TRUE,"Cover";#N/A,#N/A,TRUE,"Conts";#N/A,#N/A,TRUE,"VOS";#N/A,#N/A,TRUE,"Warrington";#N/A,#N/A,TRUE,"Widnes"}</definedName>
    <definedName name="sdhydfyftuu" localSheetId="10" hidden="1">{#N/A,#N/A,TRUE,"Cover";#N/A,#N/A,TRUE,"Conts";#N/A,#N/A,TRUE,"VOS";#N/A,#N/A,TRUE,"Warrington";#N/A,#N/A,TRUE,"Widnes"}</definedName>
    <definedName name="sdhydfyftuu" localSheetId="17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encount" hidden="1">1</definedName>
    <definedName name="ser" localSheetId="11" hidden="1">{"'Break down'!$A$4"}</definedName>
    <definedName name="ser" localSheetId="4" hidden="1">{"'Break down'!$A$4"}</definedName>
    <definedName name="ser" localSheetId="9" hidden="1">{"'Break down'!$A$4"}</definedName>
    <definedName name="ser" localSheetId="16" hidden="1">{"'Break down'!$A$4"}</definedName>
    <definedName name="ser" hidden="1">{"'Break down'!$A$4"}</definedName>
    <definedName name="Services2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11" hidden="1">{#N/A,#N/A,TRUE,"Cover";#N/A,#N/A,TRUE,"Conts";#N/A,#N/A,TRUE,"VOS";#N/A,#N/A,TRUE,"Warrington";#N/A,#N/A,TRUE,"Widnes"}</definedName>
    <definedName name="setdydy" localSheetId="1" hidden="1">{#N/A,#N/A,TRUE,"Cover";#N/A,#N/A,TRUE,"Conts";#N/A,#N/A,TRUE,"VOS";#N/A,#N/A,TRUE,"Warrington";#N/A,#N/A,TRUE,"Widnes"}</definedName>
    <definedName name="setdydy" localSheetId="4" hidden="1">{#N/A,#N/A,TRUE,"Cover";#N/A,#N/A,TRUE,"Conts";#N/A,#N/A,TRUE,"VOS";#N/A,#N/A,TRUE,"Warrington";#N/A,#N/A,TRUE,"Widnes"}</definedName>
    <definedName name="setdydy" localSheetId="9" hidden="1">{#N/A,#N/A,TRUE,"Cover";#N/A,#N/A,TRUE,"Conts";#N/A,#N/A,TRUE,"VOS";#N/A,#N/A,TRUE,"Warrington";#N/A,#N/A,TRUE,"Widnes"}</definedName>
    <definedName name="setdydy" localSheetId="10" hidden="1">{#N/A,#N/A,TRUE,"Cover";#N/A,#N/A,TRUE,"Conts";#N/A,#N/A,TRUE,"VOS";#N/A,#N/A,TRUE,"Warrington";#N/A,#N/A,TRUE,"Widnes"}</definedName>
    <definedName name="setdydy" localSheetId="17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bjdf" localSheetId="11" hidden="1">#REF!</definedName>
    <definedName name="sfbjdf" localSheetId="1" hidden="1">#REF!</definedName>
    <definedName name="sfbjdf" localSheetId="9" hidden="1">#REF!</definedName>
    <definedName name="sfbjdf" localSheetId="10" hidden="1">#REF!</definedName>
    <definedName name="sfbjdf" localSheetId="17" hidden="1">#REF!</definedName>
    <definedName name="sfbjdf" hidden="1">#REF!</definedName>
    <definedName name="sfff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11" hidden="1">{#N/A,#N/A,TRUE,"Cover";#N/A,#N/A,TRUE,"Conts";#N/A,#N/A,TRUE,"VOS";#N/A,#N/A,TRUE,"Warrington";#N/A,#N/A,TRUE,"Widnes"}</definedName>
    <definedName name="sfhdfj" localSheetId="1" hidden="1">{#N/A,#N/A,TRUE,"Cover";#N/A,#N/A,TRUE,"Conts";#N/A,#N/A,TRUE,"VOS";#N/A,#N/A,TRUE,"Warrington";#N/A,#N/A,TRUE,"Widnes"}</definedName>
    <definedName name="sfhdfj" localSheetId="4" hidden="1">{#N/A,#N/A,TRUE,"Cover";#N/A,#N/A,TRUE,"Conts";#N/A,#N/A,TRUE,"VOS";#N/A,#N/A,TRUE,"Warrington";#N/A,#N/A,TRUE,"Widnes"}</definedName>
    <definedName name="sfhdfj" localSheetId="9" hidden="1">{#N/A,#N/A,TRUE,"Cover";#N/A,#N/A,TRUE,"Conts";#N/A,#N/A,TRUE,"VOS";#N/A,#N/A,TRUE,"Warrington";#N/A,#N/A,TRUE,"Widnes"}</definedName>
    <definedName name="sfhdfj" localSheetId="10" hidden="1">{#N/A,#N/A,TRUE,"Cover";#N/A,#N/A,TRUE,"Conts";#N/A,#N/A,TRUE,"VOS";#N/A,#N/A,TRUE,"Warrington";#N/A,#N/A,TRUE,"Widnes"}</definedName>
    <definedName name="sfhdfj" localSheetId="17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sf" hidden="1">'[17]Labor abs-NMR'!$I$1:$I$7</definedName>
    <definedName name="sfvdaf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11" hidden="1">{#N/A,#N/A,TRUE,"Cover";#N/A,#N/A,TRUE,"Conts";#N/A,#N/A,TRUE,"VOS";#N/A,#N/A,TRUE,"Warrington";#N/A,#N/A,TRUE,"Widnes"}</definedName>
    <definedName name="sgsegegrt" localSheetId="1" hidden="1">{#N/A,#N/A,TRUE,"Cover";#N/A,#N/A,TRUE,"Conts";#N/A,#N/A,TRUE,"VOS";#N/A,#N/A,TRUE,"Warrington";#N/A,#N/A,TRUE,"Widnes"}</definedName>
    <definedName name="sgsegegrt" localSheetId="4" hidden="1">{#N/A,#N/A,TRUE,"Cover";#N/A,#N/A,TRUE,"Conts";#N/A,#N/A,TRUE,"VOS";#N/A,#N/A,TRUE,"Warrington";#N/A,#N/A,TRUE,"Widnes"}</definedName>
    <definedName name="sgsegegrt" localSheetId="9" hidden="1">{#N/A,#N/A,TRUE,"Cover";#N/A,#N/A,TRUE,"Conts";#N/A,#N/A,TRUE,"VOS";#N/A,#N/A,TRUE,"Warrington";#N/A,#N/A,TRUE,"Widnes"}</definedName>
    <definedName name="sgsegegrt" localSheetId="10" hidden="1">{#N/A,#N/A,TRUE,"Cover";#N/A,#N/A,TRUE,"Conts";#N/A,#N/A,TRUE,"VOS";#N/A,#N/A,TRUE,"Warrington";#N/A,#N/A,TRUE,"Widnes"}</definedName>
    <definedName name="sgsegegrt" localSheetId="17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hju" localSheetId="11" hidden="1">{#N/A,#N/A,TRUE,"Cover";#N/A,#N/A,TRUE,"Conts";#N/A,#N/A,TRUE,"VOS";#N/A,#N/A,TRUE,"Warrington";#N/A,#N/A,TRUE,"Widnes"}</definedName>
    <definedName name="sgsghju" localSheetId="1" hidden="1">{#N/A,#N/A,TRUE,"Cover";#N/A,#N/A,TRUE,"Conts";#N/A,#N/A,TRUE,"VOS";#N/A,#N/A,TRUE,"Warrington";#N/A,#N/A,TRUE,"Widnes"}</definedName>
    <definedName name="sgsghju" localSheetId="4" hidden="1">{#N/A,#N/A,TRUE,"Cover";#N/A,#N/A,TRUE,"Conts";#N/A,#N/A,TRUE,"VOS";#N/A,#N/A,TRUE,"Warrington";#N/A,#N/A,TRUE,"Widnes"}</definedName>
    <definedName name="sgsghju" localSheetId="9" hidden="1">{#N/A,#N/A,TRUE,"Cover";#N/A,#N/A,TRUE,"Conts";#N/A,#N/A,TRUE,"VOS";#N/A,#N/A,TRUE,"Warrington";#N/A,#N/A,TRUE,"Widnes"}</definedName>
    <definedName name="sgsghju" localSheetId="10" hidden="1">{#N/A,#N/A,TRUE,"Cover";#N/A,#N/A,TRUE,"Conts";#N/A,#N/A,TRUE,"VOS";#N/A,#N/A,TRUE,"Warrington";#N/A,#N/A,TRUE,"Widnes"}</definedName>
    <definedName name="sgsghju" localSheetId="17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11" hidden="1">{#N/A,#N/A,TRUE,"Cover";#N/A,#N/A,TRUE,"Conts";#N/A,#N/A,TRUE,"VOS";#N/A,#N/A,TRUE,"Warrington";#N/A,#N/A,TRUE,"Widnes"}</definedName>
    <definedName name="sgsgr" localSheetId="1" hidden="1">{#N/A,#N/A,TRUE,"Cover";#N/A,#N/A,TRUE,"Conts";#N/A,#N/A,TRUE,"VOS";#N/A,#N/A,TRUE,"Warrington";#N/A,#N/A,TRUE,"Widnes"}</definedName>
    <definedName name="sgsgr" localSheetId="4" hidden="1">{#N/A,#N/A,TRUE,"Cover";#N/A,#N/A,TRUE,"Conts";#N/A,#N/A,TRUE,"VOS";#N/A,#N/A,TRUE,"Warrington";#N/A,#N/A,TRUE,"Widnes"}</definedName>
    <definedName name="sgsgr" localSheetId="9" hidden="1">{#N/A,#N/A,TRUE,"Cover";#N/A,#N/A,TRUE,"Conts";#N/A,#N/A,TRUE,"VOS";#N/A,#N/A,TRUE,"Warrington";#N/A,#N/A,TRUE,"Widnes"}</definedName>
    <definedName name="sgsgr" localSheetId="10" hidden="1">{#N/A,#N/A,TRUE,"Cover";#N/A,#N/A,TRUE,"Conts";#N/A,#N/A,TRUE,"VOS";#N/A,#N/A,TRUE,"Warrington";#N/A,#N/A,TRUE,"Widnes"}</definedName>
    <definedName name="sgsgr" localSheetId="17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" localSheetId="11" hidden="1">{"'Bill No. 7'!$A$1:$G$32"}</definedName>
    <definedName name="sh" localSheetId="1" hidden="1">{"'Bill No. 7'!$A$1:$G$32"}</definedName>
    <definedName name="sh" localSheetId="4" hidden="1">{"'Bill No. 7'!$A$1:$G$32"}</definedName>
    <definedName name="sh" localSheetId="9" hidden="1">{"'Bill No. 7'!$A$1:$G$32"}</definedName>
    <definedName name="sh" localSheetId="10" hidden="1">{"'Bill No. 7'!$A$1:$G$32"}</definedName>
    <definedName name="sh" localSheetId="17" hidden="1">{"'Bill No. 7'!$A$1:$G$32"}</definedName>
    <definedName name="sh" hidden="1">{"'Bill No. 7'!$A$1:$G$32"}</definedName>
    <definedName name="sheet" localSheetId="11" hidden="1">{#N/A,#N/A,TRUE,"Cover";#N/A,#N/A,TRUE,"Conts";#N/A,#N/A,TRUE,"VOS";#N/A,#N/A,TRUE,"Warrington";#N/A,#N/A,TRUE,"Widnes"}</definedName>
    <definedName name="sheet" localSheetId="1" hidden="1">{#N/A,#N/A,TRUE,"Cover";#N/A,#N/A,TRUE,"Conts";#N/A,#N/A,TRUE,"VOS";#N/A,#N/A,TRUE,"Warrington";#N/A,#N/A,TRUE,"Widnes"}</definedName>
    <definedName name="sheet" localSheetId="4" hidden="1">{#N/A,#N/A,TRUE,"Cover";#N/A,#N/A,TRUE,"Conts";#N/A,#N/A,TRUE,"VOS";#N/A,#N/A,TRUE,"Warrington";#N/A,#N/A,TRUE,"Widnes"}</definedName>
    <definedName name="sheet" localSheetId="9" hidden="1">{#N/A,#N/A,TRUE,"Cover";#N/A,#N/A,TRUE,"Conts";#N/A,#N/A,TRUE,"VOS";#N/A,#N/A,TRUE,"Warrington";#N/A,#N/A,TRUE,"Widnes"}</definedName>
    <definedName name="sheet" localSheetId="10" hidden="1">{#N/A,#N/A,TRUE,"Cover";#N/A,#N/A,TRUE,"Conts";#N/A,#N/A,TRUE,"VOS";#N/A,#N/A,TRUE,"Warrington";#N/A,#N/A,TRUE,"Widnes"}</definedName>
    <definedName name="sheet" localSheetId="17" hidden="1">{#N/A,#N/A,TRUE,"Cover";#N/A,#N/A,TRUE,"Conts";#N/A,#N/A,TRUE,"VOS";#N/A,#N/A,TRUE,"Warrington";#N/A,#N/A,TRUE,"Widnes"}</definedName>
    <definedName name="sheet" hidden="1">{#N/A,#N/A,TRUE,"Cover";#N/A,#N/A,TRUE,"Conts";#N/A,#N/A,TRUE,"VOS";#N/A,#N/A,TRUE,"Warrington";#N/A,#N/A,TRUE,"Widnes"}</definedName>
    <definedName name="SHELTER" localSheetId="11" hidden="1">{#N/A,#N/A,TRUE,"Basic";#N/A,#N/A,TRUE,"EXT-TABLE";#N/A,#N/A,TRUE,"STEEL";#N/A,#N/A,TRUE,"INT-Table";#N/A,#N/A,TRUE,"STEEL";#N/A,#N/A,TRUE,"Door"}</definedName>
    <definedName name="SHELTER" localSheetId="1" hidden="1">{#N/A,#N/A,TRUE,"Basic";#N/A,#N/A,TRUE,"EXT-TABLE";#N/A,#N/A,TRUE,"STEEL";#N/A,#N/A,TRUE,"INT-Table";#N/A,#N/A,TRUE,"STEEL";#N/A,#N/A,TRUE,"Door"}</definedName>
    <definedName name="SHELTER" localSheetId="4" hidden="1">{#N/A,#N/A,TRUE,"Basic";#N/A,#N/A,TRUE,"EXT-TABLE";#N/A,#N/A,TRUE,"STEEL";#N/A,#N/A,TRUE,"INT-Table";#N/A,#N/A,TRUE,"STEEL";#N/A,#N/A,TRUE,"Door"}</definedName>
    <definedName name="SHELTER" localSheetId="9" hidden="1">{#N/A,#N/A,TRUE,"Basic";#N/A,#N/A,TRUE,"EXT-TABLE";#N/A,#N/A,TRUE,"STEEL";#N/A,#N/A,TRUE,"INT-Table";#N/A,#N/A,TRUE,"STEEL";#N/A,#N/A,TRUE,"Door"}</definedName>
    <definedName name="SHELTER" localSheetId="10" hidden="1">{#N/A,#N/A,TRUE,"Basic";#N/A,#N/A,TRUE,"EXT-TABLE";#N/A,#N/A,TRUE,"STEEL";#N/A,#N/A,TRUE,"INT-Table";#N/A,#N/A,TRUE,"STEEL";#N/A,#N/A,TRUE,"Door"}</definedName>
    <definedName name="SHELTER" localSheetId="17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shgtr" localSheetId="11" hidden="1">{#N/A,#N/A,TRUE,"Cover";#N/A,#N/A,TRUE,"Conts";#N/A,#N/A,TRUE,"VOS";#N/A,#N/A,TRUE,"Warrington";#N/A,#N/A,TRUE,"Widnes"}</definedName>
    <definedName name="shshgtr" localSheetId="1" hidden="1">{#N/A,#N/A,TRUE,"Cover";#N/A,#N/A,TRUE,"Conts";#N/A,#N/A,TRUE,"VOS";#N/A,#N/A,TRUE,"Warrington";#N/A,#N/A,TRUE,"Widnes"}</definedName>
    <definedName name="shshgtr" localSheetId="4" hidden="1">{#N/A,#N/A,TRUE,"Cover";#N/A,#N/A,TRUE,"Conts";#N/A,#N/A,TRUE,"VOS";#N/A,#N/A,TRUE,"Warrington";#N/A,#N/A,TRUE,"Widnes"}</definedName>
    <definedName name="shshgtr" localSheetId="9" hidden="1">{#N/A,#N/A,TRUE,"Cover";#N/A,#N/A,TRUE,"Conts";#N/A,#N/A,TRUE,"VOS";#N/A,#N/A,TRUE,"Warrington";#N/A,#N/A,TRUE,"Widnes"}</definedName>
    <definedName name="shshgtr" localSheetId="10" hidden="1">{#N/A,#N/A,TRUE,"Cover";#N/A,#N/A,TRUE,"Conts";#N/A,#N/A,TRUE,"VOS";#N/A,#N/A,TRUE,"Warrington";#N/A,#N/A,TRUE,"Widnes"}</definedName>
    <definedName name="shshgtr" localSheetId="17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localSheetId="11" hidden="1">#REF!</definedName>
    <definedName name="shutt" localSheetId="1" hidden="1">#REF!</definedName>
    <definedName name="shutt" localSheetId="9" hidden="1">#REF!</definedName>
    <definedName name="shutt" localSheetId="10" hidden="1">#REF!</definedName>
    <definedName name="shutt" localSheetId="17" hidden="1">#REF!</definedName>
    <definedName name="shutt" hidden="1">#REF!</definedName>
    <definedName name="SITE" localSheetId="11" hidden="1">{#N/A,#N/A,TRUE,"Cover";#N/A,#N/A,TRUE,"Conts";#N/A,#N/A,TRUE,"VOS";#N/A,#N/A,TRUE,"Warrington";#N/A,#N/A,TRUE,"Widnes"}</definedName>
    <definedName name="SITE" localSheetId="4" hidden="1">{#N/A,#N/A,TRUE,"Cover";#N/A,#N/A,TRUE,"Conts";#N/A,#N/A,TRUE,"VOS";#N/A,#N/A,TRUE,"Warrington";#N/A,#N/A,TRUE,"Widnes"}</definedName>
    <definedName name="SITE" localSheetId="9" hidden="1">{#N/A,#N/A,TRUE,"Cover";#N/A,#N/A,TRUE,"Conts";#N/A,#N/A,TRUE,"VOS";#N/A,#N/A,TRUE,"Warrington";#N/A,#N/A,TRUE,"Widnes"}</definedName>
    <definedName name="SITE" localSheetId="16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11" hidden="1">{#N/A,#N/A,TRUE,"Cover";#N/A,#N/A,TRUE,"Conts";#N/A,#N/A,TRUE,"VOS";#N/A,#N/A,TRUE,"Warrington";#N/A,#N/A,TRUE,"Widnes"}</definedName>
    <definedName name="SITEWORK" localSheetId="4" hidden="1">{#N/A,#N/A,TRUE,"Cover";#N/A,#N/A,TRUE,"Conts";#N/A,#N/A,TRUE,"VOS";#N/A,#N/A,TRUE,"Warrington";#N/A,#N/A,TRUE,"Widnes"}</definedName>
    <definedName name="SITEWORK" localSheetId="9" hidden="1">{#N/A,#N/A,TRUE,"Cover";#N/A,#N/A,TRUE,"Conts";#N/A,#N/A,TRUE,"VOS";#N/A,#N/A,TRUE,"Warrington";#N/A,#N/A,TRUE,"Widnes"}</definedName>
    <definedName name="SITEWORK" localSheetId="16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a" localSheetId="11" hidden="1">{"'Break down'!$A$4"}</definedName>
    <definedName name="sma" localSheetId="1" hidden="1">{"'Break down'!$A$4"}</definedName>
    <definedName name="sma" localSheetId="4" hidden="1">{"'Break down'!$A$4"}</definedName>
    <definedName name="sma" localSheetId="9" hidden="1">{"'Break down'!$A$4"}</definedName>
    <definedName name="sma" localSheetId="10" hidden="1">{"'Break down'!$A$4"}</definedName>
    <definedName name="sma" localSheetId="17" hidden="1">{"'Break down'!$A$4"}</definedName>
    <definedName name="sma" hidden="1">{"'Break down'!$A$4"}</definedName>
    <definedName name="smo" localSheetId="11" hidden="1">{"'Break down'!$A$4"}</definedName>
    <definedName name="smo" localSheetId="1" hidden="1">{"'Break down'!$A$4"}</definedName>
    <definedName name="smo" localSheetId="4" hidden="1">{"'Break down'!$A$4"}</definedName>
    <definedName name="smo" localSheetId="9" hidden="1">{"'Break down'!$A$4"}</definedName>
    <definedName name="smo" localSheetId="10" hidden="1">{"'Break down'!$A$4"}</definedName>
    <definedName name="smo" localSheetId="17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11" hidden="1">#REF!</definedName>
    <definedName name="solver_opt" localSheetId="1" hidden="1">#REF!</definedName>
    <definedName name="solver_opt" localSheetId="9" hidden="1">#REF!</definedName>
    <definedName name="solver_opt" localSheetId="10" hidden="1">#REF!</definedName>
    <definedName name="solver_opt" localSheetId="17" hidden="1">#REF!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localSheetId="11" hidden="1">#REF!</definedName>
    <definedName name="SpecialPrice" localSheetId="1" hidden="1">#REF!</definedName>
    <definedName name="SpecialPrice" localSheetId="9" hidden="1">#REF!</definedName>
    <definedName name="SpecialPrice" localSheetId="10" hidden="1">#REF!</definedName>
    <definedName name="SpecialPrice" localSheetId="17" hidden="1">#REF!</definedName>
    <definedName name="SpecialPrice" hidden="1">#REF!</definedName>
    <definedName name="SR" localSheetId="11" hidden="1">#REF!</definedName>
    <definedName name="SR" localSheetId="1" hidden="1">#REF!</definedName>
    <definedName name="SR" localSheetId="9" hidden="1">#REF!</definedName>
    <definedName name="SR" localSheetId="10" hidden="1">#REF!</definedName>
    <definedName name="SR" localSheetId="17" hidden="1">#REF!</definedName>
    <definedName name="SR" hidden="1">#REF!</definedName>
    <definedName name="SRB" localSheetId="11" hidden="1">{"'Sheet1'!$A$4386:$N$4591"}</definedName>
    <definedName name="SRB" localSheetId="1" hidden="1">{"'Sheet1'!$A$4386:$N$4591"}</definedName>
    <definedName name="SRB" localSheetId="4" hidden="1">{"'Sheet1'!$A$4386:$N$4591"}</definedName>
    <definedName name="SRB" localSheetId="9" hidden="1">{"'Sheet1'!$A$4386:$N$4591"}</definedName>
    <definedName name="SRB" localSheetId="10" hidden="1">{"'Sheet1'!$A$4386:$N$4591"}</definedName>
    <definedName name="SRB" localSheetId="17" hidden="1">{"'Sheet1'!$A$4386:$N$4591"}</definedName>
    <definedName name="SRB" hidden="1">{"'Sheet1'!$A$4386:$N$4591"}</definedName>
    <definedName name="srhrh" localSheetId="11" hidden="1">{#N/A,#N/A,TRUE,"Cover";#N/A,#N/A,TRUE,"Conts";#N/A,#N/A,TRUE,"VOS";#N/A,#N/A,TRUE,"Warrington";#N/A,#N/A,TRUE,"Widnes"}</definedName>
    <definedName name="srhrh" localSheetId="1" hidden="1">{#N/A,#N/A,TRUE,"Cover";#N/A,#N/A,TRUE,"Conts";#N/A,#N/A,TRUE,"VOS";#N/A,#N/A,TRUE,"Warrington";#N/A,#N/A,TRUE,"Widnes"}</definedName>
    <definedName name="srhrh" localSheetId="4" hidden="1">{#N/A,#N/A,TRUE,"Cover";#N/A,#N/A,TRUE,"Conts";#N/A,#N/A,TRUE,"VOS";#N/A,#N/A,TRUE,"Warrington";#N/A,#N/A,TRUE,"Widnes"}</definedName>
    <definedName name="srhrh" localSheetId="9" hidden="1">{#N/A,#N/A,TRUE,"Cover";#N/A,#N/A,TRUE,"Conts";#N/A,#N/A,TRUE,"VOS";#N/A,#N/A,TRUE,"Warrington";#N/A,#N/A,TRUE,"Widnes"}</definedName>
    <definedName name="srhrh" localSheetId="10" hidden="1">{#N/A,#N/A,TRUE,"Cover";#N/A,#N/A,TRUE,"Conts";#N/A,#N/A,TRUE,"VOS";#N/A,#N/A,TRUE,"Warrington";#N/A,#N/A,TRUE,"Widnes"}</definedName>
    <definedName name="srhrh" localSheetId="17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11" hidden="1">{#N/A,#N/A,TRUE,"Cover";#N/A,#N/A,TRUE,"Conts";#N/A,#N/A,TRUE,"VOS";#N/A,#N/A,TRUE,"Warrington";#N/A,#N/A,TRUE,"Widnes"}</definedName>
    <definedName name="srsetrthgfh" localSheetId="1" hidden="1">{#N/A,#N/A,TRUE,"Cover";#N/A,#N/A,TRUE,"Conts";#N/A,#N/A,TRUE,"VOS";#N/A,#N/A,TRUE,"Warrington";#N/A,#N/A,TRUE,"Widnes"}</definedName>
    <definedName name="srsetrthgfh" localSheetId="4" hidden="1">{#N/A,#N/A,TRUE,"Cover";#N/A,#N/A,TRUE,"Conts";#N/A,#N/A,TRUE,"VOS";#N/A,#N/A,TRUE,"Warrington";#N/A,#N/A,TRUE,"Widnes"}</definedName>
    <definedName name="srsetrthgfh" localSheetId="9" hidden="1">{#N/A,#N/A,TRUE,"Cover";#N/A,#N/A,TRUE,"Conts";#N/A,#N/A,TRUE,"VOS";#N/A,#N/A,TRUE,"Warrington";#N/A,#N/A,TRUE,"Widnes"}</definedName>
    <definedName name="srsetrthgfh" localSheetId="10" hidden="1">{#N/A,#N/A,TRUE,"Cover";#N/A,#N/A,TRUE,"Conts";#N/A,#N/A,TRUE,"VOS";#N/A,#N/A,TRUE,"Warrington";#N/A,#N/A,TRUE,"Widnes"}</definedName>
    <definedName name="srsetrthgfh" localSheetId="17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11" hidden="1">{#N/A,#N/A,TRUE,"Cover";#N/A,#N/A,TRUE,"Conts";#N/A,#N/A,TRUE,"VOS";#N/A,#N/A,TRUE,"Warrington";#N/A,#N/A,TRUE,"Widnes"}</definedName>
    <definedName name="srsretr" localSheetId="1" hidden="1">{#N/A,#N/A,TRUE,"Cover";#N/A,#N/A,TRUE,"Conts";#N/A,#N/A,TRUE,"VOS";#N/A,#N/A,TRUE,"Warrington";#N/A,#N/A,TRUE,"Widnes"}</definedName>
    <definedName name="srsretr" localSheetId="4" hidden="1">{#N/A,#N/A,TRUE,"Cover";#N/A,#N/A,TRUE,"Conts";#N/A,#N/A,TRUE,"VOS";#N/A,#N/A,TRUE,"Warrington";#N/A,#N/A,TRUE,"Widnes"}</definedName>
    <definedName name="srsretr" localSheetId="9" hidden="1">{#N/A,#N/A,TRUE,"Cover";#N/A,#N/A,TRUE,"Conts";#N/A,#N/A,TRUE,"VOS";#N/A,#N/A,TRUE,"Warrington";#N/A,#N/A,TRUE,"Widnes"}</definedName>
    <definedName name="srsretr" localSheetId="10" hidden="1">{#N/A,#N/A,TRUE,"Cover";#N/A,#N/A,TRUE,"Conts";#N/A,#N/A,TRUE,"VOS";#N/A,#N/A,TRUE,"Warrington";#N/A,#N/A,TRUE,"Widnes"}</definedName>
    <definedName name="srsretr" localSheetId="17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11" hidden="1">{#N/A,#N/A,TRUE,"Cover";#N/A,#N/A,TRUE,"Conts";#N/A,#N/A,TRUE,"VOS";#N/A,#N/A,TRUE,"Warrington";#N/A,#N/A,TRUE,"Widnes"}</definedName>
    <definedName name="sryeysr" localSheetId="1" hidden="1">{#N/A,#N/A,TRUE,"Cover";#N/A,#N/A,TRUE,"Conts";#N/A,#N/A,TRUE,"VOS";#N/A,#N/A,TRUE,"Warrington";#N/A,#N/A,TRUE,"Widnes"}</definedName>
    <definedName name="sryeysr" localSheetId="4" hidden="1">{#N/A,#N/A,TRUE,"Cover";#N/A,#N/A,TRUE,"Conts";#N/A,#N/A,TRUE,"VOS";#N/A,#N/A,TRUE,"Warrington";#N/A,#N/A,TRUE,"Widnes"}</definedName>
    <definedName name="sryeysr" localSheetId="9" hidden="1">{#N/A,#N/A,TRUE,"Cover";#N/A,#N/A,TRUE,"Conts";#N/A,#N/A,TRUE,"VOS";#N/A,#N/A,TRUE,"Warrington";#N/A,#N/A,TRUE,"Widnes"}</definedName>
    <definedName name="sryeysr" localSheetId="10" hidden="1">{#N/A,#N/A,TRUE,"Cover";#N/A,#N/A,TRUE,"Conts";#N/A,#N/A,TRUE,"VOS";#N/A,#N/A,TRUE,"Warrington";#N/A,#N/A,TRUE,"Widnes"}</definedName>
    <definedName name="sryeysr" localSheetId="17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hidden="1">'[18]Inter unit set off'!$C$7</definedName>
    <definedName name="SS_Strip" localSheetId="11">#REF!</definedName>
    <definedName name="SS_Strip">#REF!</definedName>
    <definedName name="ssshh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11" hidden="1">#REF!</definedName>
    <definedName name="ssss" hidden="1">#REF!</definedName>
    <definedName name="sssss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aff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ryt5u8h87" localSheetId="11" hidden="1">{#N/A,#N/A,TRUE,"Cover";#N/A,#N/A,TRUE,"Conts";#N/A,#N/A,TRUE,"VOS";#N/A,#N/A,TRUE,"Warrington";#N/A,#N/A,TRUE,"Widnes"}</definedName>
    <definedName name="stryt5u8h87" localSheetId="1" hidden="1">{#N/A,#N/A,TRUE,"Cover";#N/A,#N/A,TRUE,"Conts";#N/A,#N/A,TRUE,"VOS";#N/A,#N/A,TRUE,"Warrington";#N/A,#N/A,TRUE,"Widnes"}</definedName>
    <definedName name="stryt5u8h87" localSheetId="4" hidden="1">{#N/A,#N/A,TRUE,"Cover";#N/A,#N/A,TRUE,"Conts";#N/A,#N/A,TRUE,"VOS";#N/A,#N/A,TRUE,"Warrington";#N/A,#N/A,TRUE,"Widnes"}</definedName>
    <definedName name="stryt5u8h87" localSheetId="9" hidden="1">{#N/A,#N/A,TRUE,"Cover";#N/A,#N/A,TRUE,"Conts";#N/A,#N/A,TRUE,"VOS";#N/A,#N/A,TRUE,"Warrington";#N/A,#N/A,TRUE,"Widnes"}</definedName>
    <definedName name="stryt5u8h87" localSheetId="10" hidden="1">{#N/A,#N/A,TRUE,"Cover";#N/A,#N/A,TRUE,"Conts";#N/A,#N/A,TRUE,"VOS";#N/A,#N/A,TRUE,"Warrington";#N/A,#N/A,TRUE,"Widnes"}</definedName>
    <definedName name="stryt5u8h87" localSheetId="17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UM" localSheetId="11" hidden="1">{"'Sheet1 (2)'!$A$1:$C$61"}</definedName>
    <definedName name="SUM" localSheetId="1" hidden="1">{"'Sheet1 (2)'!$A$1:$C$61"}</definedName>
    <definedName name="SUM" localSheetId="4" hidden="1">{"'Sheet1 (2)'!$A$1:$C$61"}</definedName>
    <definedName name="SUM" localSheetId="9" hidden="1">{"'Sheet1 (2)'!$A$1:$C$61"}</definedName>
    <definedName name="SUM" localSheetId="10" hidden="1">{"'Sheet1 (2)'!$A$1:$C$61"}</definedName>
    <definedName name="SUM" localSheetId="17" hidden="1">{"'Sheet1 (2)'!$A$1:$C$61"}</definedName>
    <definedName name="SUM" hidden="1">{"'Sheet1 (2)'!$A$1:$C$61"}</definedName>
    <definedName name="sum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1" localSheetId="11" hidden="1">{"'Break down'!$A$4"}</definedName>
    <definedName name="summ1" localSheetId="4" hidden="1">{"'Break down'!$A$4"}</definedName>
    <definedName name="summ1" localSheetId="9" hidden="1">{"'Break down'!$A$4"}</definedName>
    <definedName name="summ1" localSheetId="16" hidden="1">{"'Break down'!$A$4"}</definedName>
    <definedName name="summ1" hidden="1">{"'Break down'!$A$4"}</definedName>
    <definedName name="summariseddiff" localSheetId="11" hidden="1">{"'Break down'!$A$4"}</definedName>
    <definedName name="summariseddiff" localSheetId="4" hidden="1">{"'Break down'!$A$4"}</definedName>
    <definedName name="summariseddiff" localSheetId="9" hidden="1">{"'Break down'!$A$4"}</definedName>
    <definedName name="summariseddiff" localSheetId="16" hidden="1">{"'Break down'!$A$4"}</definedName>
    <definedName name="summariseddiff" hidden="1">{"'Break down'!$A$4"}</definedName>
    <definedName name="summary" localSheetId="11" hidden="1">{"'Break down'!$A$4"}</definedName>
    <definedName name="summary" localSheetId="4" hidden="1">{"'Break down'!$A$4"}</definedName>
    <definedName name="summary" localSheetId="9" hidden="1">{"'Break down'!$A$4"}</definedName>
    <definedName name="summary" localSheetId="16" hidden="1">{"'Break down'!$A$4"}</definedName>
    <definedName name="summary" hidden="1">{"'Break down'!$A$4"}</definedName>
    <definedName name="SUPPLIER_NAME" localSheetId="11">!#REF!</definedName>
    <definedName name="SUPPLIER_NAME">!#REF!</definedName>
    <definedName name="suresh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HF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11" hidden="1">{#N/A,#N/A,TRUE,"Cover";#N/A,#N/A,TRUE,"Conts";#N/A,#N/A,TRUE,"VOS";#N/A,#N/A,TRUE,"Warrington";#N/A,#N/A,TRUE,"Widnes"}</definedName>
    <definedName name="swsdfa" localSheetId="1" hidden="1">{#N/A,#N/A,TRUE,"Cover";#N/A,#N/A,TRUE,"Conts";#N/A,#N/A,TRUE,"VOS";#N/A,#N/A,TRUE,"Warrington";#N/A,#N/A,TRUE,"Widnes"}</definedName>
    <definedName name="swsdfa" localSheetId="4" hidden="1">{#N/A,#N/A,TRUE,"Cover";#N/A,#N/A,TRUE,"Conts";#N/A,#N/A,TRUE,"VOS";#N/A,#N/A,TRUE,"Warrington";#N/A,#N/A,TRUE,"Widnes"}</definedName>
    <definedName name="swsdfa" localSheetId="9" hidden="1">{#N/A,#N/A,TRUE,"Cover";#N/A,#N/A,TRUE,"Conts";#N/A,#N/A,TRUE,"VOS";#N/A,#N/A,TRUE,"Warrington";#N/A,#N/A,TRUE,"Widnes"}</definedName>
    <definedName name="swsdfa" localSheetId="10" hidden="1">{#N/A,#N/A,TRUE,"Cover";#N/A,#N/A,TRUE,"Conts";#N/A,#N/A,TRUE,"VOS";#N/A,#N/A,TRUE,"Warrington";#N/A,#N/A,TRUE,"Widnes"}</definedName>
    <definedName name="swsdfa" localSheetId="17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u" localSheetId="11" hidden="1">{#N/A,#N/A,TRUE,"Cover";#N/A,#N/A,TRUE,"Conts";#N/A,#N/A,TRUE,"VOS";#N/A,#N/A,TRUE,"Warrington";#N/A,#N/A,TRUE,"Widnes"}</definedName>
    <definedName name="syu" localSheetId="1" hidden="1">{#N/A,#N/A,TRUE,"Cover";#N/A,#N/A,TRUE,"Conts";#N/A,#N/A,TRUE,"VOS";#N/A,#N/A,TRUE,"Warrington";#N/A,#N/A,TRUE,"Widnes"}</definedName>
    <definedName name="syu" localSheetId="4" hidden="1">{#N/A,#N/A,TRUE,"Cover";#N/A,#N/A,TRUE,"Conts";#N/A,#N/A,TRUE,"VOS";#N/A,#N/A,TRUE,"Warrington";#N/A,#N/A,TRUE,"Widnes"}</definedName>
    <definedName name="syu" localSheetId="9" hidden="1">{#N/A,#N/A,TRUE,"Cover";#N/A,#N/A,TRUE,"Conts";#N/A,#N/A,TRUE,"VOS";#N/A,#N/A,TRUE,"Warrington";#N/A,#N/A,TRUE,"Widnes"}</definedName>
    <definedName name="syu" localSheetId="10" hidden="1">{#N/A,#N/A,TRUE,"Cover";#N/A,#N/A,TRUE,"Conts";#N/A,#N/A,TRUE,"VOS";#N/A,#N/A,TRUE,"Warrington";#N/A,#N/A,TRUE,"Widnes"}</definedName>
    <definedName name="syu" localSheetId="17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tbl_ProdInfo" localSheetId="11" hidden="1">#REF!</definedName>
    <definedName name="tbl_ProdInfo" localSheetId="1" hidden="1">#REF!</definedName>
    <definedName name="tbl_ProdInfo" localSheetId="9" hidden="1">#REF!</definedName>
    <definedName name="tbl_ProdInfo" localSheetId="10" hidden="1">#REF!</definedName>
    <definedName name="tbl_ProdInfo" localSheetId="17" hidden="1">#REF!</definedName>
    <definedName name="tbl_ProdInfo" hidden="1">#REF!</definedName>
    <definedName name="TDS" localSheetId="11" hidden="1">{"'Sheet1'!$A$4386:$N$4591"}</definedName>
    <definedName name="TDS" localSheetId="1" hidden="1">{"'Sheet1'!$A$4386:$N$4591"}</definedName>
    <definedName name="TDS" localSheetId="4" hidden="1">{"'Sheet1'!$A$4386:$N$4591"}</definedName>
    <definedName name="TDS" localSheetId="9" hidden="1">{"'Sheet1'!$A$4386:$N$4591"}</definedName>
    <definedName name="TDS" localSheetId="10" hidden="1">{"'Sheet1'!$A$4386:$N$4591"}</definedName>
    <definedName name="TDS" localSheetId="17" hidden="1">{"'Sheet1'!$A$4386:$N$4591"}</definedName>
    <definedName name="TDS" hidden="1">{"'Sheet1'!$A$4386:$N$4591"}</definedName>
    <definedName name="te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11" hidden="1">[10]analysis!#REF!</definedName>
    <definedName name="temp" localSheetId="1" hidden="1">{"'Break down'!$A$4"}</definedName>
    <definedName name="temp" localSheetId="4" hidden="1">{"'Break down'!$A$4"}</definedName>
    <definedName name="temp" localSheetId="10" hidden="1">{"'Break down'!$A$4"}</definedName>
    <definedName name="temp" localSheetId="17" hidden="1">{"'Break down'!$A$4"}</definedName>
    <definedName name="temp" localSheetId="16" hidden="1">{"'Break down'!$A$4"}</definedName>
    <definedName name="temp" hidden="1">[10]analysis!#REF!</definedName>
    <definedName name="temp1" localSheetId="11" hidden="1">{"'Break down'!$A$4"}</definedName>
    <definedName name="tem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4" hidden="1">{"'Break down'!$A$4"}</definedName>
    <definedName name="temp1" localSheetId="9" hidden="1">{"'Break down'!$A$4"}</definedName>
    <definedName name="tem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6" hidden="1">{"'Break down'!$A$4"}</definedName>
    <definedName name="temp1" hidden="1">{"'Break down'!$A$4"}</definedName>
    <definedName name="tempo" localSheetId="11" hidden="1">{"'Break down'!$A$4"}</definedName>
    <definedName name="tempo" localSheetId="1" hidden="1">{"'Break down'!$A$4"}</definedName>
    <definedName name="tempo" localSheetId="4" hidden="1">{"'Break down'!$A$4"}</definedName>
    <definedName name="tempo" localSheetId="9" hidden="1">{"'Break down'!$A$4"}</definedName>
    <definedName name="tempo" localSheetId="10" hidden="1">{"'Break down'!$A$4"}</definedName>
    <definedName name="tempo" localSheetId="17" hidden="1">{"'Break down'!$A$4"}</definedName>
    <definedName name="tempo" hidden="1">{"'Break down'!$A$4"}</definedName>
    <definedName name="teri" localSheetId="11" hidden="1">{#N/A,#N/A,TRUE,"Basic";#N/A,#N/A,TRUE,"EXT-TABLE";#N/A,#N/A,TRUE,"STEEL";#N/A,#N/A,TRUE,"INT-Table";#N/A,#N/A,TRUE,"STEEL";#N/A,#N/A,TRUE,"Door"}</definedName>
    <definedName name="teri" localSheetId="1" hidden="1">{#N/A,#N/A,TRUE,"Basic";#N/A,#N/A,TRUE,"EXT-TABLE";#N/A,#N/A,TRUE,"STEEL";#N/A,#N/A,TRUE,"INT-Table";#N/A,#N/A,TRUE,"STEEL";#N/A,#N/A,TRUE,"Door"}</definedName>
    <definedName name="teri" localSheetId="4" hidden="1">{#N/A,#N/A,TRUE,"Basic";#N/A,#N/A,TRUE,"EXT-TABLE";#N/A,#N/A,TRUE,"STEEL";#N/A,#N/A,TRUE,"INT-Table";#N/A,#N/A,TRUE,"STEEL";#N/A,#N/A,TRUE,"Door"}</definedName>
    <definedName name="teri" localSheetId="9" hidden="1">{#N/A,#N/A,TRUE,"Basic";#N/A,#N/A,TRUE,"EXT-TABLE";#N/A,#N/A,TRUE,"STEEL";#N/A,#N/A,TRUE,"INT-Table";#N/A,#N/A,TRUE,"STEEL";#N/A,#N/A,TRUE,"Door"}</definedName>
    <definedName name="teri" localSheetId="10" hidden="1">{#N/A,#N/A,TRUE,"Basic";#N/A,#N/A,TRUE,"EXT-TABLE";#N/A,#N/A,TRUE,"STEEL";#N/A,#N/A,TRUE,"INT-Table";#N/A,#N/A,TRUE,"STEEL";#N/A,#N/A,TRUE,"Door"}</definedName>
    <definedName name="teri" localSheetId="17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6" hidden="1">{"'Break down'!$A$4"}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localSheetId="11" hidden="1">{#N/A,#N/A,TRUE,"Summary";#N/A,#N/A,TRUE,"Overall";#N/A,#N/A,TRUE,"engineering";#N/A,#N/A,TRUE,"Procurement";#N/A,#N/A,TRUE,"Construction"}</definedName>
    <definedName name="testt" localSheetId="1" hidden="1">{#N/A,#N/A,TRUE,"Summary";#N/A,#N/A,TRUE,"Overall";#N/A,#N/A,TRUE,"engineering";#N/A,#N/A,TRUE,"Procurement";#N/A,#N/A,TRUE,"Construction"}</definedName>
    <definedName name="testt" localSheetId="4" hidden="1">{#N/A,#N/A,TRUE,"Summary";#N/A,#N/A,TRUE,"Overall";#N/A,#N/A,TRUE,"engineering";#N/A,#N/A,TRUE,"Procurement";#N/A,#N/A,TRUE,"Construction"}</definedName>
    <definedName name="testt" localSheetId="9" hidden="1">{#N/A,#N/A,TRUE,"Summary";#N/A,#N/A,TRUE,"Overall";#N/A,#N/A,TRUE,"engineering";#N/A,#N/A,TRUE,"Procurement";#N/A,#N/A,TRUE,"Construction"}</definedName>
    <definedName name="testt" localSheetId="10" hidden="1">{#N/A,#N/A,TRUE,"Summary";#N/A,#N/A,TRUE,"Overall";#N/A,#N/A,TRUE,"engineering";#N/A,#N/A,TRUE,"Procurement";#N/A,#N/A,TRUE,"Construction"}</definedName>
    <definedName name="testt" localSheetId="17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2</definedName>
    <definedName name="tfgf" localSheetId="11" hidden="1">#REF!</definedName>
    <definedName name="tfgf" localSheetId="1" hidden="1">#REF!</definedName>
    <definedName name="tfgf" localSheetId="9" hidden="1">#REF!</definedName>
    <definedName name="tfgf" localSheetId="10" hidden="1">#REF!</definedName>
    <definedName name="tfgf" localSheetId="17" hidden="1">#REF!</definedName>
    <definedName name="tfgf" hidden="1">#REF!</definedName>
    <definedName name="tghy" localSheetId="11" hidden="1">{"'Break down'!$A$4"}</definedName>
    <definedName name="tghy" localSheetId="1" hidden="1">{"'Break down'!$A$4"}</definedName>
    <definedName name="tghy" localSheetId="4" hidden="1">{"'Break down'!$A$4"}</definedName>
    <definedName name="tghy" localSheetId="9" hidden="1">{"'Break down'!$A$4"}</definedName>
    <definedName name="tghy" localSheetId="10" hidden="1">{"'Break down'!$A$4"}</definedName>
    <definedName name="tghy" localSheetId="17" hidden="1">{"'Break down'!$A$4"}</definedName>
    <definedName name="tghy" hidden="1">{"'Break down'!$A$4"}</definedName>
    <definedName name="thwghrt" localSheetId="11" hidden="1">{#N/A,#N/A,TRUE,"Cover";#N/A,#N/A,TRUE,"Conts";#N/A,#N/A,TRUE,"VOS";#N/A,#N/A,TRUE,"Warrington";#N/A,#N/A,TRUE,"Widnes"}</definedName>
    <definedName name="thwghrt" localSheetId="1" hidden="1">{#N/A,#N/A,TRUE,"Cover";#N/A,#N/A,TRUE,"Conts";#N/A,#N/A,TRUE,"VOS";#N/A,#N/A,TRUE,"Warrington";#N/A,#N/A,TRUE,"Widnes"}</definedName>
    <definedName name="thwghrt" localSheetId="4" hidden="1">{#N/A,#N/A,TRUE,"Cover";#N/A,#N/A,TRUE,"Conts";#N/A,#N/A,TRUE,"VOS";#N/A,#N/A,TRUE,"Warrington";#N/A,#N/A,TRUE,"Widnes"}</definedName>
    <definedName name="thwghrt" localSheetId="9" hidden="1">{#N/A,#N/A,TRUE,"Cover";#N/A,#N/A,TRUE,"Conts";#N/A,#N/A,TRUE,"VOS";#N/A,#N/A,TRUE,"Warrington";#N/A,#N/A,TRUE,"Widnes"}</definedName>
    <definedName name="thwghrt" localSheetId="10" hidden="1">{#N/A,#N/A,TRUE,"Cover";#N/A,#N/A,TRUE,"Conts";#N/A,#N/A,TRUE,"VOS";#N/A,#N/A,TRUE,"Warrington";#N/A,#N/A,TRUE,"Widnes"}</definedName>
    <definedName name="thwghrt" localSheetId="17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" localSheetId="11" hidden="1">{"'Break down'!$A$4"}</definedName>
    <definedName name="tm" localSheetId="1" hidden="1">{"'Break down'!$A$4"}</definedName>
    <definedName name="tm" localSheetId="4" hidden="1">{"'Break down'!$A$4"}</definedName>
    <definedName name="tm" localSheetId="9" hidden="1">{"'Break down'!$A$4"}</definedName>
    <definedName name="tm" localSheetId="10" hidden="1">{"'Break down'!$A$4"}</definedName>
    <definedName name="tm" localSheetId="17" hidden="1">{"'Break down'!$A$4"}</definedName>
    <definedName name="tm" hidden="1">{"'Break down'!$A$4"}</definedName>
    <definedName name="tmp" localSheetId="11" hidden="1">{"'Break down'!$A$4"}</definedName>
    <definedName name="tmp" localSheetId="1" hidden="1">{"'Break down'!$A$4"}</definedName>
    <definedName name="tmp" localSheetId="4" hidden="1">{"'Break down'!$A$4"}</definedName>
    <definedName name="tmp" localSheetId="9" hidden="1">{"'Break down'!$A$4"}</definedName>
    <definedName name="tmp" localSheetId="10" hidden="1">{"'Break down'!$A$4"}</definedName>
    <definedName name="tmp" localSheetId="17" hidden="1">{"'Break down'!$A$4"}</definedName>
    <definedName name="tmp" localSheetId="16" hidden="1">{"'Break down'!$A$4"}</definedName>
    <definedName name="tmp" hidden="1">{"'Break down'!$A$4"}</definedName>
    <definedName name="tno" localSheetId="11" hidden="1">{"'Break down'!$A$4"}</definedName>
    <definedName name="tno" localSheetId="1" hidden="1">{"'Break down'!$A$4"}</definedName>
    <definedName name="tno" localSheetId="4" hidden="1">{"'Break down'!$A$4"}</definedName>
    <definedName name="tno" localSheetId="9" hidden="1">{"'Break down'!$A$4"}</definedName>
    <definedName name="tno" localSheetId="10" hidden="1">{"'Break down'!$A$4"}</definedName>
    <definedName name="tno" localSheetId="17" hidden="1">{"'Break down'!$A$4"}</definedName>
    <definedName name="tno" hidden="1">{"'Break down'!$A$4"}</definedName>
    <definedName name="TOK" localSheetId="11" hidden="1">#REF!</definedName>
    <definedName name="TOK" localSheetId="1" hidden="1">#REF!</definedName>
    <definedName name="TOK" localSheetId="9" hidden="1">#REF!</definedName>
    <definedName name="TOK" localSheetId="10" hidden="1">#REF!</definedName>
    <definedName name="TOK" localSheetId="17" hidden="1">#REF!</definedName>
    <definedName name="TOK" hidden="1">#REF!</definedName>
    <definedName name="Total_Cost" localSheetId="11">#REF!</definedName>
    <definedName name="Total_Cost">#REF!</definedName>
    <definedName name="Total_Interest" localSheetId="11">#REF!</definedName>
    <definedName name="Total_Interest">#REF!</definedName>
    <definedName name="tppp" localSheetId="11" hidden="1">{"'Break down'!$A$4"}</definedName>
    <definedName name="tppp" localSheetId="4" hidden="1">{"'Break down'!$A$4"}</definedName>
    <definedName name="tppp" localSheetId="9" hidden="1">{"'Break down'!$A$4"}</definedName>
    <definedName name="tppp" localSheetId="16" hidden="1">{"'Break down'!$A$4"}</definedName>
    <definedName name="tppp" hidden="1">{"'Break down'!$A$4"}</definedName>
    <definedName name="trbnuomi" localSheetId="11" hidden="1">{#N/A,#N/A,TRUE,"Cover";#N/A,#N/A,TRUE,"Conts";#N/A,#N/A,TRUE,"VOS";#N/A,#N/A,TRUE,"Warrington";#N/A,#N/A,TRUE,"Widnes"}</definedName>
    <definedName name="trbnuomi" localSheetId="1" hidden="1">{#N/A,#N/A,TRUE,"Cover";#N/A,#N/A,TRUE,"Conts";#N/A,#N/A,TRUE,"VOS";#N/A,#N/A,TRUE,"Warrington";#N/A,#N/A,TRUE,"Widnes"}</definedName>
    <definedName name="trbnuomi" localSheetId="4" hidden="1">{#N/A,#N/A,TRUE,"Cover";#N/A,#N/A,TRUE,"Conts";#N/A,#N/A,TRUE,"VOS";#N/A,#N/A,TRUE,"Warrington";#N/A,#N/A,TRUE,"Widnes"}</definedName>
    <definedName name="trbnuomi" localSheetId="9" hidden="1">{#N/A,#N/A,TRUE,"Cover";#N/A,#N/A,TRUE,"Conts";#N/A,#N/A,TRUE,"VOS";#N/A,#N/A,TRUE,"Warrington";#N/A,#N/A,TRUE,"Widnes"}</definedName>
    <definedName name="trbnuomi" localSheetId="10" hidden="1">{#N/A,#N/A,TRUE,"Cover";#N/A,#N/A,TRUE,"Conts";#N/A,#N/A,TRUE,"VOS";#N/A,#N/A,TRUE,"Warrington";#N/A,#N/A,TRUE,"Widnes"}</definedName>
    <definedName name="trbnuomi" localSheetId="17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atment" localSheetId="11">#REF!</definedName>
    <definedName name="Treatment">#REF!</definedName>
    <definedName name="trgr" localSheetId="11" hidden="1">{#N/A,#N/A,TRUE,"Cover";#N/A,#N/A,TRUE,"Conts";#N/A,#N/A,TRUE,"VOS";#N/A,#N/A,TRUE,"Warrington";#N/A,#N/A,TRUE,"Widnes"}</definedName>
    <definedName name="trgr" localSheetId="1" hidden="1">{#N/A,#N/A,TRUE,"Cover";#N/A,#N/A,TRUE,"Conts";#N/A,#N/A,TRUE,"VOS";#N/A,#N/A,TRUE,"Warrington";#N/A,#N/A,TRUE,"Widnes"}</definedName>
    <definedName name="trgr" localSheetId="4" hidden="1">{#N/A,#N/A,TRUE,"Cover";#N/A,#N/A,TRUE,"Conts";#N/A,#N/A,TRUE,"VOS";#N/A,#N/A,TRUE,"Warrington";#N/A,#N/A,TRUE,"Widnes"}</definedName>
    <definedName name="trgr" localSheetId="9" hidden="1">{#N/A,#N/A,TRUE,"Cover";#N/A,#N/A,TRUE,"Conts";#N/A,#N/A,TRUE,"VOS";#N/A,#N/A,TRUE,"Warrington";#N/A,#N/A,TRUE,"Widnes"}</definedName>
    <definedName name="trgr" localSheetId="10" hidden="1">{#N/A,#N/A,TRUE,"Cover";#N/A,#N/A,TRUE,"Conts";#N/A,#N/A,TRUE,"VOS";#N/A,#N/A,TRUE,"Warrington";#N/A,#N/A,TRUE,"Widnes"}</definedName>
    <definedName name="trgr" localSheetId="17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11" hidden="1">{#N/A,#N/A,TRUE,"Cover";#N/A,#N/A,TRUE,"Conts";#N/A,#N/A,TRUE,"VOS";#N/A,#N/A,TRUE,"Warrington";#N/A,#N/A,TRUE,"Widnes"}</definedName>
    <definedName name="trhe" localSheetId="1" hidden="1">{#N/A,#N/A,TRUE,"Cover";#N/A,#N/A,TRUE,"Conts";#N/A,#N/A,TRUE,"VOS";#N/A,#N/A,TRUE,"Warrington";#N/A,#N/A,TRUE,"Widnes"}</definedName>
    <definedName name="trhe" localSheetId="4" hidden="1">{#N/A,#N/A,TRUE,"Cover";#N/A,#N/A,TRUE,"Conts";#N/A,#N/A,TRUE,"VOS";#N/A,#N/A,TRUE,"Warrington";#N/A,#N/A,TRUE,"Widnes"}</definedName>
    <definedName name="trhe" localSheetId="9" hidden="1">{#N/A,#N/A,TRUE,"Cover";#N/A,#N/A,TRUE,"Conts";#N/A,#N/A,TRUE,"VOS";#N/A,#N/A,TRUE,"Warrington";#N/A,#N/A,TRUE,"Widnes"}</definedName>
    <definedName name="trhe" localSheetId="10" hidden="1">{#N/A,#N/A,TRUE,"Cover";#N/A,#N/A,TRUE,"Conts";#N/A,#N/A,TRUE,"VOS";#N/A,#N/A,TRUE,"Warrington";#N/A,#N/A,TRUE,"Widnes"}</definedName>
    <definedName name="trhe" localSheetId="17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11" hidden="1">{#N/A,#N/A,TRUE,"Cover";#N/A,#N/A,TRUE,"Conts";#N/A,#N/A,TRUE,"VOS";#N/A,#N/A,TRUE,"Warrington";#N/A,#N/A,TRUE,"Widnes"}</definedName>
    <definedName name="trhsh" localSheetId="1" hidden="1">{#N/A,#N/A,TRUE,"Cover";#N/A,#N/A,TRUE,"Conts";#N/A,#N/A,TRUE,"VOS";#N/A,#N/A,TRUE,"Warrington";#N/A,#N/A,TRUE,"Widnes"}</definedName>
    <definedName name="trhsh" localSheetId="4" hidden="1">{#N/A,#N/A,TRUE,"Cover";#N/A,#N/A,TRUE,"Conts";#N/A,#N/A,TRUE,"VOS";#N/A,#N/A,TRUE,"Warrington";#N/A,#N/A,TRUE,"Widnes"}</definedName>
    <definedName name="trhsh" localSheetId="9" hidden="1">{#N/A,#N/A,TRUE,"Cover";#N/A,#N/A,TRUE,"Conts";#N/A,#N/A,TRUE,"VOS";#N/A,#N/A,TRUE,"Warrington";#N/A,#N/A,TRUE,"Widnes"}</definedName>
    <definedName name="trhsh" localSheetId="10" hidden="1">{#N/A,#N/A,TRUE,"Cover";#N/A,#N/A,TRUE,"Conts";#N/A,#N/A,TRUE,"VOS";#N/A,#N/A,TRUE,"Warrington";#N/A,#N/A,TRUE,"Widnes"}</definedName>
    <definedName name="trhsh" localSheetId="17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11" hidden="1">{#N/A,#N/A,TRUE,"Cover";#N/A,#N/A,TRUE,"Conts";#N/A,#N/A,TRUE,"VOS";#N/A,#N/A,TRUE,"Warrington";#N/A,#N/A,TRUE,"Widnes"}</definedName>
    <definedName name="trhsw" localSheetId="1" hidden="1">{#N/A,#N/A,TRUE,"Cover";#N/A,#N/A,TRUE,"Conts";#N/A,#N/A,TRUE,"VOS";#N/A,#N/A,TRUE,"Warrington";#N/A,#N/A,TRUE,"Widnes"}</definedName>
    <definedName name="trhsw" localSheetId="4" hidden="1">{#N/A,#N/A,TRUE,"Cover";#N/A,#N/A,TRUE,"Conts";#N/A,#N/A,TRUE,"VOS";#N/A,#N/A,TRUE,"Warrington";#N/A,#N/A,TRUE,"Widnes"}</definedName>
    <definedName name="trhsw" localSheetId="9" hidden="1">{#N/A,#N/A,TRUE,"Cover";#N/A,#N/A,TRUE,"Conts";#N/A,#N/A,TRUE,"VOS";#N/A,#N/A,TRUE,"Warrington";#N/A,#N/A,TRUE,"Widnes"}</definedName>
    <definedName name="trhsw" localSheetId="10" hidden="1">{#N/A,#N/A,TRUE,"Cover";#N/A,#N/A,TRUE,"Conts";#N/A,#N/A,TRUE,"VOS";#N/A,#N/A,TRUE,"Warrington";#N/A,#N/A,TRUE,"Widnes"}</definedName>
    <definedName name="trhsw" localSheetId="17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tt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berías2" hidden="1">#N/A</definedName>
    <definedName name="tui" localSheetId="11" hidden="1">{#N/A,#N/A,TRUE,"Cover";#N/A,#N/A,TRUE,"Conts";#N/A,#N/A,TRUE,"VOS";#N/A,#N/A,TRUE,"Warrington";#N/A,#N/A,TRUE,"Widnes"}</definedName>
    <definedName name="tui" localSheetId="1" hidden="1">{#N/A,#N/A,TRUE,"Cover";#N/A,#N/A,TRUE,"Conts";#N/A,#N/A,TRUE,"VOS";#N/A,#N/A,TRUE,"Warrington";#N/A,#N/A,TRUE,"Widnes"}</definedName>
    <definedName name="tui" localSheetId="4" hidden="1">{#N/A,#N/A,TRUE,"Cover";#N/A,#N/A,TRUE,"Conts";#N/A,#N/A,TRUE,"VOS";#N/A,#N/A,TRUE,"Warrington";#N/A,#N/A,TRUE,"Widnes"}</definedName>
    <definedName name="tui" localSheetId="9" hidden="1">{#N/A,#N/A,TRUE,"Cover";#N/A,#N/A,TRUE,"Conts";#N/A,#N/A,TRUE,"VOS";#N/A,#N/A,TRUE,"Warrington";#N/A,#N/A,TRUE,"Widnes"}</definedName>
    <definedName name="tui" localSheetId="10" hidden="1">{#N/A,#N/A,TRUE,"Cover";#N/A,#N/A,TRUE,"Conts";#N/A,#N/A,TRUE,"VOS";#N/A,#N/A,TRUE,"Warrington";#N/A,#N/A,TRUE,"Widnes"}</definedName>
    <definedName name="tui" localSheetId="17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11" hidden="1">{#N/A,#N/A,TRUE,"Cover";#N/A,#N/A,TRUE,"Conts";#N/A,#N/A,TRUE,"VOS";#N/A,#N/A,TRUE,"Warrington";#N/A,#N/A,TRUE,"Widnes"}</definedName>
    <definedName name="tuite" localSheetId="1" hidden="1">{#N/A,#N/A,TRUE,"Cover";#N/A,#N/A,TRUE,"Conts";#N/A,#N/A,TRUE,"VOS";#N/A,#N/A,TRUE,"Warrington";#N/A,#N/A,TRUE,"Widnes"}</definedName>
    <definedName name="tuite" localSheetId="4" hidden="1">{#N/A,#N/A,TRUE,"Cover";#N/A,#N/A,TRUE,"Conts";#N/A,#N/A,TRUE,"VOS";#N/A,#N/A,TRUE,"Warrington";#N/A,#N/A,TRUE,"Widnes"}</definedName>
    <definedName name="tuite" localSheetId="9" hidden="1">{#N/A,#N/A,TRUE,"Cover";#N/A,#N/A,TRUE,"Conts";#N/A,#N/A,TRUE,"VOS";#N/A,#N/A,TRUE,"Warrington";#N/A,#N/A,TRUE,"Widnes"}</definedName>
    <definedName name="tuite" localSheetId="10" hidden="1">{#N/A,#N/A,TRUE,"Cover";#N/A,#N/A,TRUE,"Conts";#N/A,#N/A,TRUE,"VOS";#N/A,#N/A,TRUE,"Warrington";#N/A,#N/A,TRUE,"Widnes"}</definedName>
    <definedName name="tuite" localSheetId="17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vtyiuoujl" localSheetId="11" hidden="1">{#N/A,#N/A,TRUE,"Cover";#N/A,#N/A,TRUE,"Conts";#N/A,#N/A,TRUE,"VOS";#N/A,#N/A,TRUE,"Warrington";#N/A,#N/A,TRUE,"Widnes"}</definedName>
    <definedName name="tvtyiuoujl" localSheetId="1" hidden="1">{#N/A,#N/A,TRUE,"Cover";#N/A,#N/A,TRUE,"Conts";#N/A,#N/A,TRUE,"VOS";#N/A,#N/A,TRUE,"Warrington";#N/A,#N/A,TRUE,"Widnes"}</definedName>
    <definedName name="tvtyiuoujl" localSheetId="4" hidden="1">{#N/A,#N/A,TRUE,"Cover";#N/A,#N/A,TRUE,"Conts";#N/A,#N/A,TRUE,"VOS";#N/A,#N/A,TRUE,"Warrington";#N/A,#N/A,TRUE,"Widnes"}</definedName>
    <definedName name="tvtyiuoujl" localSheetId="9" hidden="1">{#N/A,#N/A,TRUE,"Cover";#N/A,#N/A,TRUE,"Conts";#N/A,#N/A,TRUE,"VOS";#N/A,#N/A,TRUE,"Warrington";#N/A,#N/A,TRUE,"Widnes"}</definedName>
    <definedName name="tvtyiuoujl" localSheetId="10" hidden="1">{#N/A,#N/A,TRUE,"Cover";#N/A,#N/A,TRUE,"Conts";#N/A,#N/A,TRUE,"VOS";#N/A,#N/A,TRUE,"Warrington";#N/A,#N/A,TRUE,"Widnes"}</definedName>
    <definedName name="tvtyiuoujl" localSheetId="17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y" localSheetId="11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localSheetId="9" hidden="1">{#N/A,#N/A,TRUE,"Cover";#N/A,#N/A,TRUE,"Conts";#N/A,#N/A,TRUE,"VOS";#N/A,#N/A,TRUE,"Warrington";#N/A,#N/A,TRUE,"Widnes"}</definedName>
    <definedName name="ty" localSheetId="10" hidden="1">{#N/A,#N/A,TRUE,"Cover";#N/A,#N/A,TRUE,"Conts";#N/A,#N/A,TRUE,"VOS";#N/A,#N/A,TRUE,"Warrington";#N/A,#N/A,TRUE,"Widnes"}</definedName>
    <definedName name="ty" localSheetId="17" hidden="1">{#N/A,#N/A,TRUE,"Cover";#N/A,#N/A,TRUE,"Conts";#N/A,#N/A,TRUE,"VOS";#N/A,#N/A,TRUE,"Warrington";#N/A,#N/A,TRUE,"Widnes"}</definedName>
    <definedName name="ty" localSheetId="16" hidden="1">{"'Break down'!$A$4"}</definedName>
    <definedName name="ty" hidden="1">{#N/A,#N/A,TRUE,"Cover";#N/A,#N/A,TRUE,"Conts";#N/A,#N/A,TRUE,"VOS";#N/A,#N/A,TRUE,"Warrington";#N/A,#N/A,TRUE,"Widnes"}</definedName>
    <definedName name="tyutri" localSheetId="11" hidden="1">{#N/A,#N/A,TRUE,"Cover";#N/A,#N/A,TRUE,"Conts";#N/A,#N/A,TRUE,"VOS";#N/A,#N/A,TRUE,"Warrington";#N/A,#N/A,TRUE,"Widnes"}</definedName>
    <definedName name="tyutri" localSheetId="1" hidden="1">{#N/A,#N/A,TRUE,"Cover";#N/A,#N/A,TRUE,"Conts";#N/A,#N/A,TRUE,"VOS";#N/A,#N/A,TRUE,"Warrington";#N/A,#N/A,TRUE,"Widnes"}</definedName>
    <definedName name="tyutri" localSheetId="4" hidden="1">{#N/A,#N/A,TRUE,"Cover";#N/A,#N/A,TRUE,"Conts";#N/A,#N/A,TRUE,"VOS";#N/A,#N/A,TRUE,"Warrington";#N/A,#N/A,TRUE,"Widnes"}</definedName>
    <definedName name="tyutri" localSheetId="9" hidden="1">{#N/A,#N/A,TRUE,"Cover";#N/A,#N/A,TRUE,"Conts";#N/A,#N/A,TRUE,"VOS";#N/A,#N/A,TRUE,"Warrington";#N/A,#N/A,TRUE,"Widnes"}</definedName>
    <definedName name="tyutri" localSheetId="10" hidden="1">{#N/A,#N/A,TRUE,"Cover";#N/A,#N/A,TRUE,"Conts";#N/A,#N/A,TRUE,"VOS";#N/A,#N/A,TRUE,"Warrington";#N/A,#N/A,TRUE,"Widnes"}</definedName>
    <definedName name="tyutri" localSheetId="17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baid" localSheetId="11" hidden="1">{#N/A,#N/A,FALSE,"VCR"}</definedName>
    <definedName name="ubaid" localSheetId="1" hidden="1">{#N/A,#N/A,FALSE,"VCR"}</definedName>
    <definedName name="ubaid" localSheetId="4" hidden="1">{#N/A,#N/A,FALSE,"VCR"}</definedName>
    <definedName name="ubaid" localSheetId="9" hidden="1">{#N/A,#N/A,FALSE,"VCR"}</definedName>
    <definedName name="ubaid" localSheetId="10" hidden="1">{#N/A,#N/A,FALSE,"VCR"}</definedName>
    <definedName name="ubaid" localSheetId="17" hidden="1">{#N/A,#N/A,FALSE,"VCR"}</definedName>
    <definedName name="ubaid" hidden="1">{#N/A,#N/A,FALSE,"VCR"}</definedName>
    <definedName name="Ubaide" localSheetId="11" hidden="1">{#N/A,#N/A,FALSE,"VCR"}</definedName>
    <definedName name="Ubaide" localSheetId="1" hidden="1">{#N/A,#N/A,FALSE,"VCR"}</definedName>
    <definedName name="Ubaide" localSheetId="4" hidden="1">{#N/A,#N/A,FALSE,"VCR"}</definedName>
    <definedName name="Ubaide" localSheetId="9" hidden="1">{#N/A,#N/A,FALSE,"VCR"}</definedName>
    <definedName name="Ubaide" localSheetId="10" hidden="1">{#N/A,#N/A,FALSE,"VCR"}</definedName>
    <definedName name="Ubaide" localSheetId="17" hidden="1">{#N/A,#N/A,FALSE,"VCR"}</definedName>
    <definedName name="Ubaide" hidden="1">{#N/A,#N/A,FALSE,"VCR"}</definedName>
    <definedName name="uhhtrytrs" localSheetId="11" hidden="1">{#N/A,#N/A,TRUE,"Cover";#N/A,#N/A,TRUE,"Conts";#N/A,#N/A,TRUE,"VOS";#N/A,#N/A,TRUE,"Warrington";#N/A,#N/A,TRUE,"Widnes"}</definedName>
    <definedName name="uhhtrytrs" localSheetId="1" hidden="1">{#N/A,#N/A,TRUE,"Cover";#N/A,#N/A,TRUE,"Conts";#N/A,#N/A,TRUE,"VOS";#N/A,#N/A,TRUE,"Warrington";#N/A,#N/A,TRUE,"Widnes"}</definedName>
    <definedName name="uhhtrytrs" localSheetId="4" hidden="1">{#N/A,#N/A,TRUE,"Cover";#N/A,#N/A,TRUE,"Conts";#N/A,#N/A,TRUE,"VOS";#N/A,#N/A,TRUE,"Warrington";#N/A,#N/A,TRUE,"Widnes"}</definedName>
    <definedName name="uhhtrytrs" localSheetId="9" hidden="1">{#N/A,#N/A,TRUE,"Cover";#N/A,#N/A,TRUE,"Conts";#N/A,#N/A,TRUE,"VOS";#N/A,#N/A,TRUE,"Warrington";#N/A,#N/A,TRUE,"Widnes"}</definedName>
    <definedName name="uhhtrytrs" localSheetId="10" hidden="1">{#N/A,#N/A,TRUE,"Cover";#N/A,#N/A,TRUE,"Conts";#N/A,#N/A,TRUE,"VOS";#N/A,#N/A,TRUE,"Warrington";#N/A,#N/A,TRUE,"Widnes"}</definedName>
    <definedName name="uhhtrytrs" localSheetId="17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" hidden="1">{#N/A,#N/A,TRUE,"Cover";#N/A,#N/A,TRUE,"Conts";#N/A,#N/A,TRUE,"VOS";#N/A,#N/A,TRUE,"Warrington";#N/A,#N/A,TRUE,"Widnes"}</definedName>
    <definedName name="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0" hidden="1">{#N/A,#N/A,TRUE,"Cover";#N/A,#N/A,TRUE,"Conts";#N/A,#N/A,TRUE,"VOS";#N/A,#N/A,TRUE,"Warrington";#N/A,#N/A,TRUE,"Widnes"}</definedName>
    <definedName name="ui" localSheetId="17" hidden="1">{#N/A,#N/A,TRUE,"Cover";#N/A,#N/A,TRUE,"Conts";#N/A,#N/A,TRUE,"VOS";#N/A,#N/A,TRUE,"Warrington";#N/A,#N/A,TRUE,"Widnes"}</definedName>
    <definedName name="ui" localSheetId="16" hidden="1">{"'Break down'!$A$4"}</definedName>
    <definedName name="UI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h" localSheetId="11" hidden="1">{#N/A,#N/A,TRUE,"Cover";#N/A,#N/A,TRUE,"Conts";#N/A,#N/A,TRUE,"VOS";#N/A,#N/A,TRUE,"Warrington";#N/A,#N/A,TRUE,"Widnes"}</definedName>
    <definedName name="uih" localSheetId="1" hidden="1">{#N/A,#N/A,TRUE,"Cover";#N/A,#N/A,TRUE,"Conts";#N/A,#N/A,TRUE,"VOS";#N/A,#N/A,TRUE,"Warrington";#N/A,#N/A,TRUE,"Widnes"}</definedName>
    <definedName name="uih" localSheetId="4" hidden="1">{#N/A,#N/A,TRUE,"Cover";#N/A,#N/A,TRUE,"Conts";#N/A,#N/A,TRUE,"VOS";#N/A,#N/A,TRUE,"Warrington";#N/A,#N/A,TRUE,"Widnes"}</definedName>
    <definedName name="uih" localSheetId="9" hidden="1">{#N/A,#N/A,TRUE,"Cover";#N/A,#N/A,TRUE,"Conts";#N/A,#N/A,TRUE,"VOS";#N/A,#N/A,TRUE,"Warrington";#N/A,#N/A,TRUE,"Widnes"}</definedName>
    <definedName name="uih" localSheetId="10" hidden="1">{#N/A,#N/A,TRUE,"Cover";#N/A,#N/A,TRUE,"Conts";#N/A,#N/A,TRUE,"VOS";#N/A,#N/A,TRUE,"Warrington";#N/A,#N/A,TRUE,"Widnes"}</definedName>
    <definedName name="uih" localSheetId="17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11" hidden="1">{#N/A,#N/A,TRUE,"Cover";#N/A,#N/A,TRUE,"Conts";#N/A,#N/A,TRUE,"VOS";#N/A,#N/A,TRUE,"Warrington";#N/A,#N/A,TRUE,"Widnes"}</definedName>
    <definedName name="uit" localSheetId="1" hidden="1">{#N/A,#N/A,TRUE,"Cover";#N/A,#N/A,TRUE,"Conts";#N/A,#N/A,TRUE,"VOS";#N/A,#N/A,TRUE,"Warrington";#N/A,#N/A,TRUE,"Widnes"}</definedName>
    <definedName name="uit" localSheetId="4" hidden="1">{#N/A,#N/A,TRUE,"Cover";#N/A,#N/A,TRUE,"Conts";#N/A,#N/A,TRUE,"VOS";#N/A,#N/A,TRUE,"Warrington";#N/A,#N/A,TRUE,"Widnes"}</definedName>
    <definedName name="uit" localSheetId="9" hidden="1">{#N/A,#N/A,TRUE,"Cover";#N/A,#N/A,TRUE,"Conts";#N/A,#N/A,TRUE,"VOS";#N/A,#N/A,TRUE,"Warrington";#N/A,#N/A,TRUE,"Widnes"}</definedName>
    <definedName name="uit" localSheetId="10" hidden="1">{#N/A,#N/A,TRUE,"Cover";#N/A,#N/A,TRUE,"Conts";#N/A,#N/A,TRUE,"VOS";#N/A,#N/A,TRUE,"Warrington";#N/A,#N/A,TRUE,"Widnes"}</definedName>
    <definedName name="uit" localSheetId="17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11" hidden="1">{#N/A,#N/A,TRUE,"Cover";#N/A,#N/A,TRUE,"Conts";#N/A,#N/A,TRUE,"VOS";#N/A,#N/A,TRUE,"Warrington";#N/A,#N/A,TRUE,"Widnes"}</definedName>
    <definedName name="uiuif" localSheetId="1" hidden="1">{#N/A,#N/A,TRUE,"Cover";#N/A,#N/A,TRUE,"Conts";#N/A,#N/A,TRUE,"VOS";#N/A,#N/A,TRUE,"Warrington";#N/A,#N/A,TRUE,"Widnes"}</definedName>
    <definedName name="uiuif" localSheetId="4" hidden="1">{#N/A,#N/A,TRUE,"Cover";#N/A,#N/A,TRUE,"Conts";#N/A,#N/A,TRUE,"VOS";#N/A,#N/A,TRUE,"Warrington";#N/A,#N/A,TRUE,"Widnes"}</definedName>
    <definedName name="uiuif" localSheetId="9" hidden="1">{#N/A,#N/A,TRUE,"Cover";#N/A,#N/A,TRUE,"Conts";#N/A,#N/A,TRUE,"VOS";#N/A,#N/A,TRUE,"Warrington";#N/A,#N/A,TRUE,"Widnes"}</definedName>
    <definedName name="uiuif" localSheetId="10" hidden="1">{#N/A,#N/A,TRUE,"Cover";#N/A,#N/A,TRUE,"Conts";#N/A,#N/A,TRUE,"VOS";#N/A,#N/A,TRUE,"Warrington";#N/A,#N/A,TRUE,"Widnes"}</definedName>
    <definedName name="uiuif" localSheetId="17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11" hidden="1">{#N/A,#N/A,TRUE,"Cover";#N/A,#N/A,TRUE,"Conts";#N/A,#N/A,TRUE,"VOS";#N/A,#N/A,TRUE,"Warrington";#N/A,#N/A,TRUE,"Widnes"}</definedName>
    <definedName name="uiy" localSheetId="1" hidden="1">{#N/A,#N/A,TRUE,"Cover";#N/A,#N/A,TRUE,"Conts";#N/A,#N/A,TRUE,"VOS";#N/A,#N/A,TRUE,"Warrington";#N/A,#N/A,TRUE,"Widnes"}</definedName>
    <definedName name="uiy" localSheetId="4" hidden="1">{#N/A,#N/A,TRUE,"Cover";#N/A,#N/A,TRUE,"Conts";#N/A,#N/A,TRUE,"VOS";#N/A,#N/A,TRUE,"Warrington";#N/A,#N/A,TRUE,"Widnes"}</definedName>
    <definedName name="uiy" localSheetId="9" hidden="1">{#N/A,#N/A,TRUE,"Cover";#N/A,#N/A,TRUE,"Conts";#N/A,#N/A,TRUE,"VOS";#N/A,#N/A,TRUE,"Warrington";#N/A,#N/A,TRUE,"Widnes"}</definedName>
    <definedName name="uiy" localSheetId="10" hidden="1">{#N/A,#N/A,TRUE,"Cover";#N/A,#N/A,TRUE,"Conts";#N/A,#N/A,TRUE,"VOS";#N/A,#N/A,TRUE,"Warrington";#N/A,#N/A,TRUE,"Widnes"}</definedName>
    <definedName name="uiy" localSheetId="17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11" hidden="1">{#N/A,#N/A,TRUE,"Cover";#N/A,#N/A,TRUE,"Conts";#N/A,#N/A,TRUE,"VOS";#N/A,#N/A,TRUE,"Warrington";#N/A,#N/A,TRUE,"Widnes"}</definedName>
    <definedName name="uiyuitii" localSheetId="1" hidden="1">{#N/A,#N/A,TRUE,"Cover";#N/A,#N/A,TRUE,"Conts";#N/A,#N/A,TRUE,"VOS";#N/A,#N/A,TRUE,"Warrington";#N/A,#N/A,TRUE,"Widnes"}</definedName>
    <definedName name="uiyuitii" localSheetId="4" hidden="1">{#N/A,#N/A,TRUE,"Cover";#N/A,#N/A,TRUE,"Conts";#N/A,#N/A,TRUE,"VOS";#N/A,#N/A,TRUE,"Warrington";#N/A,#N/A,TRUE,"Widnes"}</definedName>
    <definedName name="uiyuitii" localSheetId="9" hidden="1">{#N/A,#N/A,TRUE,"Cover";#N/A,#N/A,TRUE,"Conts";#N/A,#N/A,TRUE,"VOS";#N/A,#N/A,TRUE,"Warrington";#N/A,#N/A,TRUE,"Widnes"}</definedName>
    <definedName name="uiyuitii" localSheetId="10" hidden="1">{#N/A,#N/A,TRUE,"Cover";#N/A,#N/A,TRUE,"Conts";#N/A,#N/A,TRUE,"VOS";#N/A,#N/A,TRUE,"Warrington";#N/A,#N/A,TRUE,"Widnes"}</definedName>
    <definedName name="uiyuitii" localSheetId="17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lppuipui" localSheetId="11" hidden="1">{#N/A,#N/A,TRUE,"Cover";#N/A,#N/A,TRUE,"Conts";#N/A,#N/A,TRUE,"VOS";#N/A,#N/A,TRUE,"Warrington";#N/A,#N/A,TRUE,"Widnes"}</definedName>
    <definedName name="ulppuipui" localSheetId="1" hidden="1">{#N/A,#N/A,TRUE,"Cover";#N/A,#N/A,TRUE,"Conts";#N/A,#N/A,TRUE,"VOS";#N/A,#N/A,TRUE,"Warrington";#N/A,#N/A,TRUE,"Widnes"}</definedName>
    <definedName name="ulppuipui" localSheetId="4" hidden="1">{#N/A,#N/A,TRUE,"Cover";#N/A,#N/A,TRUE,"Conts";#N/A,#N/A,TRUE,"VOS";#N/A,#N/A,TRUE,"Warrington";#N/A,#N/A,TRUE,"Widnes"}</definedName>
    <definedName name="ulppuipui" localSheetId="9" hidden="1">{#N/A,#N/A,TRUE,"Cover";#N/A,#N/A,TRUE,"Conts";#N/A,#N/A,TRUE,"VOS";#N/A,#N/A,TRUE,"Warrington";#N/A,#N/A,TRUE,"Widnes"}</definedName>
    <definedName name="ulppuipui" localSheetId="10" hidden="1">{#N/A,#N/A,TRUE,"Cover";#N/A,#N/A,TRUE,"Conts";#N/A,#N/A,TRUE,"VOS";#N/A,#N/A,TRUE,"Warrington";#N/A,#N/A,TRUE,"Widnes"}</definedName>
    <definedName name="ulppuipui" localSheetId="17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ndo" localSheetId="11" hidden="1">{#N/A,#N/A,TRUE,"Cover";#N/A,#N/A,TRUE,"Conts";#N/A,#N/A,TRUE,"VOS";#N/A,#N/A,TRUE,"Warrington";#N/A,#N/A,TRUE,"Widnes"}</definedName>
    <definedName name="undo" localSheetId="1" hidden="1">{#N/A,#N/A,TRUE,"Cover";#N/A,#N/A,TRUE,"Conts";#N/A,#N/A,TRUE,"VOS";#N/A,#N/A,TRUE,"Warrington";#N/A,#N/A,TRUE,"Widnes"}</definedName>
    <definedName name="undo" localSheetId="4" hidden="1">{#N/A,#N/A,TRUE,"Cover";#N/A,#N/A,TRUE,"Conts";#N/A,#N/A,TRUE,"VOS";#N/A,#N/A,TRUE,"Warrington";#N/A,#N/A,TRUE,"Widnes"}</definedName>
    <definedName name="undo" localSheetId="9" hidden="1">{#N/A,#N/A,TRUE,"Cover";#N/A,#N/A,TRUE,"Conts";#N/A,#N/A,TRUE,"VOS";#N/A,#N/A,TRUE,"Warrington";#N/A,#N/A,TRUE,"Widnes"}</definedName>
    <definedName name="undo" localSheetId="10" hidden="1">{#N/A,#N/A,TRUE,"Cover";#N/A,#N/A,TRUE,"Conts";#N/A,#N/A,TRUE,"VOS";#N/A,#N/A,TRUE,"Warrington";#N/A,#N/A,TRUE,"Widnes"}</definedName>
    <definedName name="undo" localSheetId="17" hidden="1">{#N/A,#N/A,TRUE,"Cover";#N/A,#N/A,TRUE,"Conts";#N/A,#N/A,TRUE,"VOS";#N/A,#N/A,TRUE,"Warrington";#N/A,#N/A,TRUE,"Widnes"}</definedName>
    <definedName name="undo" hidden="1">{#N/A,#N/A,TRUE,"Cover";#N/A,#N/A,TRUE,"Conts";#N/A,#N/A,TRUE,"VOS";#N/A,#N/A,TRUE,"Warrington";#N/A,#N/A,TRUE,"Widnes"}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 localSheetId="10">'Metal Frame Variation'!$E$6:$E$39</definedName>
    <definedName name="Unit" localSheetId="17">'VO # 01 rev 3 part B'!$K$9:$K$38</definedName>
    <definedName name="Unt" localSheetId="11">#REF!</definedName>
    <definedName name="Unt">#REF!</definedName>
    <definedName name="uolougouio" localSheetId="11" hidden="1">{#N/A,#N/A,TRUE,"Cover";#N/A,#N/A,TRUE,"Conts";#N/A,#N/A,TRUE,"VOS";#N/A,#N/A,TRUE,"Warrington";#N/A,#N/A,TRUE,"Widnes"}</definedName>
    <definedName name="uolougouio" localSheetId="1" hidden="1">{#N/A,#N/A,TRUE,"Cover";#N/A,#N/A,TRUE,"Conts";#N/A,#N/A,TRUE,"VOS";#N/A,#N/A,TRUE,"Warrington";#N/A,#N/A,TRUE,"Widnes"}</definedName>
    <definedName name="uolougouio" localSheetId="4" hidden="1">{#N/A,#N/A,TRUE,"Cover";#N/A,#N/A,TRUE,"Conts";#N/A,#N/A,TRUE,"VOS";#N/A,#N/A,TRUE,"Warrington";#N/A,#N/A,TRUE,"Widnes"}</definedName>
    <definedName name="uolougouio" localSheetId="9" hidden="1">{#N/A,#N/A,TRUE,"Cover";#N/A,#N/A,TRUE,"Conts";#N/A,#N/A,TRUE,"VOS";#N/A,#N/A,TRUE,"Warrington";#N/A,#N/A,TRUE,"Widnes"}</definedName>
    <definedName name="uolougouio" localSheetId="10" hidden="1">{#N/A,#N/A,TRUE,"Cover";#N/A,#N/A,TRUE,"Conts";#N/A,#N/A,TRUE,"VOS";#N/A,#N/A,TRUE,"Warrington";#N/A,#N/A,TRUE,"Widnes"}</definedName>
    <definedName name="uolougouio" localSheetId="17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lift" localSheetId="11">#REF!</definedName>
    <definedName name="Uplift">#REF!</definedName>
    <definedName name="upo" localSheetId="11" hidden="1">{"'Break down'!$A$4"}</definedName>
    <definedName name="upo" localSheetId="4" hidden="1">{"'Break down'!$A$4"}</definedName>
    <definedName name="upo" localSheetId="9" hidden="1">{"'Break down'!$A$4"}</definedName>
    <definedName name="upo" localSheetId="16" hidden="1">{"'Break down'!$A$4"}</definedName>
    <definedName name="upo" hidden="1">{"'Break down'!$A$4"}</definedName>
    <definedName name="USD" localSheetId="11">#REF!</definedName>
    <definedName name="USD">#REF!</definedName>
    <definedName name="UUU" localSheetId="11" hidden="1">{"'Break down'!$A$4"}</definedName>
    <definedName name="UUU" localSheetId="4" hidden="1">{"'Break down'!$A$4"}</definedName>
    <definedName name="UUU" localSheetId="9" hidden="1">{"'Break down'!$A$4"}</definedName>
    <definedName name="UUU" localSheetId="16" hidden="1">{"'Break down'!$A$4"}</definedName>
    <definedName name="UUU" hidden="1">{"'Break down'!$A$4"}</definedName>
    <definedName name="uuuu" localSheetId="11" hidden="1">{"'Break down'!$A$4"}</definedName>
    <definedName name="uuuu" localSheetId="1" hidden="1">{"'Break down'!$A$4"}</definedName>
    <definedName name="uuuu" localSheetId="4" hidden="1">{"'Break down'!$A$4"}</definedName>
    <definedName name="uuuu" localSheetId="9" hidden="1">{"'Break down'!$A$4"}</definedName>
    <definedName name="uuuu" localSheetId="10" hidden="1">{"'Break down'!$A$4"}</definedName>
    <definedName name="uuuu" localSheetId="17" hidden="1">{"'Break down'!$A$4"}</definedName>
    <definedName name="uuuu" hidden="1">{"'Break down'!$A$4"}</definedName>
    <definedName name="uuuyi" localSheetId="11" hidden="1">{"'Break down'!$A$4"}</definedName>
    <definedName name="uuuyi" localSheetId="1" hidden="1">{"'Break down'!$A$4"}</definedName>
    <definedName name="uuuyi" localSheetId="4" hidden="1">{"'Break down'!$A$4"}</definedName>
    <definedName name="uuuyi" localSheetId="9" hidden="1">{"'Break down'!$A$4"}</definedName>
    <definedName name="uuuyi" localSheetId="10" hidden="1">{"'Break down'!$A$4"}</definedName>
    <definedName name="uuuyi" localSheetId="17" hidden="1">{"'Break down'!$A$4"}</definedName>
    <definedName name="uuuyi" hidden="1">{"'Break down'!$A$4"}</definedName>
    <definedName name="uy" localSheetId="11" hidden="1">{"'Break down'!$A$4"}</definedName>
    <definedName name="uy" localSheetId="1" hidden="1">{#N/A,#N/A,TRUE,"Cover";#N/A,#N/A,TRUE,"Conts";#N/A,#N/A,TRUE,"VOS";#N/A,#N/A,TRUE,"Warrington";#N/A,#N/A,TRUE,"Widnes"}</definedName>
    <definedName name="uy" localSheetId="4" hidden="1">{"'Break down'!$A$4"}</definedName>
    <definedName name="uy" localSheetId="9" hidden="1">{"'Break down'!$A$4"}</definedName>
    <definedName name="uy" localSheetId="10" hidden="1">{#N/A,#N/A,TRUE,"Cover";#N/A,#N/A,TRUE,"Conts";#N/A,#N/A,TRUE,"VOS";#N/A,#N/A,TRUE,"Warrington";#N/A,#N/A,TRUE,"Widnes"}</definedName>
    <definedName name="uy" localSheetId="17" hidden="1">{#N/A,#N/A,TRUE,"Cover";#N/A,#N/A,TRUE,"Conts";#N/A,#N/A,TRUE,"VOS";#N/A,#N/A,TRUE,"Warrington";#N/A,#N/A,TRUE,"Widnes"}</definedName>
    <definedName name="uy" localSheetId="16" hidden="1">{"'Break down'!$A$4"}</definedName>
    <definedName name="uy" hidden="1">{"'Break down'!$A$4"}</definedName>
    <definedName name="v" localSheetId="11" hidden="1">{#N/A,#N/A,TRUE,"Cover";#N/A,#N/A,TRUE,"Conts";#N/A,#N/A,TRUE,"VOS";#N/A,#N/A,TRUE,"Warrington";#N/A,#N/A,TRUE,"Widnes"}</definedName>
    <definedName name="v" localSheetId="1" hidden="1">{#N/A,#N/A,TRUE,"Cover";#N/A,#N/A,TRUE,"Conts";#N/A,#N/A,TRUE,"VOS";#N/A,#N/A,TRUE,"Warrington";#N/A,#N/A,TRUE,"Widnes"}</definedName>
    <definedName name="v" localSheetId="4" hidden="1">{#N/A,#N/A,TRUE,"Cover";#N/A,#N/A,TRUE,"Conts";#N/A,#N/A,TRUE,"VOS";#N/A,#N/A,TRUE,"Warrington";#N/A,#N/A,TRUE,"Widnes"}</definedName>
    <definedName name="v" localSheetId="9" hidden="1">{#N/A,#N/A,TRUE,"Cover";#N/A,#N/A,TRUE,"Conts";#N/A,#N/A,TRUE,"VOS";#N/A,#N/A,TRUE,"Warrington";#N/A,#N/A,TRUE,"Widnes"}</definedName>
    <definedName name="v" localSheetId="10" hidden="1">{#N/A,#N/A,TRUE,"Cover";#N/A,#N/A,TRUE,"Conts";#N/A,#N/A,TRUE,"VOS";#N/A,#N/A,TRUE,"Warrington";#N/A,#N/A,TRUE,"Widnes"}</definedName>
    <definedName name="v" localSheetId="17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lues_Entered" localSheetId="11">IF('7A &amp; 15A'!Loan_Amount*'7A &amp; 15A'!Interest_Rate*'7A &amp; 15A'!Loan_Years*'7A &amp; 15A'!Loan_Start&gt;0,1,0)</definedName>
    <definedName name="Values_Entered">IF(Loan_Amount*Interest_Rate*Loan_Years*Loan_Start&gt;0,1,0)</definedName>
    <definedName name="Variatio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ffsfs" localSheetId="11" hidden="1">{#N/A,#N/A,TRUE,"Basic";#N/A,#N/A,TRUE,"EXT-TABLE";#N/A,#N/A,TRUE,"STEEL";#N/A,#N/A,TRUE,"INT-Table";#N/A,#N/A,TRUE,"STEEL";#N/A,#N/A,TRUE,"Door"}</definedName>
    <definedName name="vffsfs" localSheetId="1" hidden="1">{#N/A,#N/A,TRUE,"Basic";#N/A,#N/A,TRUE,"EXT-TABLE";#N/A,#N/A,TRUE,"STEEL";#N/A,#N/A,TRUE,"INT-Table";#N/A,#N/A,TRUE,"STEEL";#N/A,#N/A,TRUE,"Door"}</definedName>
    <definedName name="vffsfs" localSheetId="4" hidden="1">{#N/A,#N/A,TRUE,"Basic";#N/A,#N/A,TRUE,"EXT-TABLE";#N/A,#N/A,TRUE,"STEEL";#N/A,#N/A,TRUE,"INT-Table";#N/A,#N/A,TRUE,"STEEL";#N/A,#N/A,TRUE,"Door"}</definedName>
    <definedName name="vffsfs" localSheetId="9" hidden="1">{#N/A,#N/A,TRUE,"Basic";#N/A,#N/A,TRUE,"EXT-TABLE";#N/A,#N/A,TRUE,"STEEL";#N/A,#N/A,TRUE,"INT-Table";#N/A,#N/A,TRUE,"STEEL";#N/A,#N/A,TRUE,"Door"}</definedName>
    <definedName name="vffsfs" localSheetId="10" hidden="1">{#N/A,#N/A,TRUE,"Basic";#N/A,#N/A,TRUE,"EXT-TABLE";#N/A,#N/A,TRUE,"STEEL";#N/A,#N/A,TRUE,"INT-Table";#N/A,#N/A,TRUE,"STEEL";#N/A,#N/A,TRUE,"Door"}</definedName>
    <definedName name="vffsfs" localSheetId="17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11" hidden="1">{#N/A,#N/A,TRUE,"Cover";#N/A,#N/A,TRUE,"Conts";#N/A,#N/A,TRUE,"VOS";#N/A,#N/A,TRUE,"Warrington";#N/A,#N/A,TRUE,"Widnes"}</definedName>
    <definedName name="vj" localSheetId="1" hidden="1">{#N/A,#N/A,TRUE,"Cover";#N/A,#N/A,TRUE,"Conts";#N/A,#N/A,TRUE,"VOS";#N/A,#N/A,TRUE,"Warrington";#N/A,#N/A,TRUE,"Widnes"}</definedName>
    <definedName name="vj" localSheetId="4" hidden="1">{#N/A,#N/A,TRUE,"Cover";#N/A,#N/A,TRUE,"Conts";#N/A,#N/A,TRUE,"VOS";#N/A,#N/A,TRUE,"Warrington";#N/A,#N/A,TRUE,"Widnes"}</definedName>
    <definedName name="vj" localSheetId="9" hidden="1">{#N/A,#N/A,TRUE,"Cover";#N/A,#N/A,TRUE,"Conts";#N/A,#N/A,TRUE,"VOS";#N/A,#N/A,TRUE,"Warrington";#N/A,#N/A,TRUE,"Widnes"}</definedName>
    <definedName name="vj" localSheetId="10" hidden="1">{#N/A,#N/A,TRUE,"Cover";#N/A,#N/A,TRUE,"Conts";#N/A,#N/A,TRUE,"VOS";#N/A,#N/A,TRUE,"Warrington";#N/A,#N/A,TRUE,"Widnes"}</definedName>
    <definedName name="vj" localSheetId="17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v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26te" localSheetId="11" hidden="1">{#N/A,#N/A,TRUE,"Cover";#N/A,#N/A,TRUE,"Conts";#N/A,#N/A,TRUE,"VOS";#N/A,#N/A,TRUE,"Warrington";#N/A,#N/A,TRUE,"Widnes"}</definedName>
    <definedName name="w26te" localSheetId="1" hidden="1">{#N/A,#N/A,TRUE,"Cover";#N/A,#N/A,TRUE,"Conts";#N/A,#N/A,TRUE,"VOS";#N/A,#N/A,TRUE,"Warrington";#N/A,#N/A,TRUE,"Widnes"}</definedName>
    <definedName name="w26te" localSheetId="4" hidden="1">{#N/A,#N/A,TRUE,"Cover";#N/A,#N/A,TRUE,"Conts";#N/A,#N/A,TRUE,"VOS";#N/A,#N/A,TRUE,"Warrington";#N/A,#N/A,TRUE,"Widnes"}</definedName>
    <definedName name="w26te" localSheetId="9" hidden="1">{#N/A,#N/A,TRUE,"Cover";#N/A,#N/A,TRUE,"Conts";#N/A,#N/A,TRUE,"VOS";#N/A,#N/A,TRUE,"Warrington";#N/A,#N/A,TRUE,"Widnes"}</definedName>
    <definedName name="w26te" localSheetId="10" hidden="1">{#N/A,#N/A,TRUE,"Cover";#N/A,#N/A,TRUE,"Conts";#N/A,#N/A,TRUE,"VOS";#N/A,#N/A,TRUE,"Warrington";#N/A,#N/A,TRUE,"Widnes"}</definedName>
    <definedName name="w26te" localSheetId="17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6y" localSheetId="11" hidden="1">{#N/A,#N/A,TRUE,"Cover";#N/A,#N/A,TRUE,"Conts";#N/A,#N/A,TRUE,"VOS";#N/A,#N/A,TRUE,"Warrington";#N/A,#N/A,TRUE,"Widnes"}</definedName>
    <definedName name="w6y" localSheetId="1" hidden="1">{#N/A,#N/A,TRUE,"Cover";#N/A,#N/A,TRUE,"Conts";#N/A,#N/A,TRUE,"VOS";#N/A,#N/A,TRUE,"Warrington";#N/A,#N/A,TRUE,"Widnes"}</definedName>
    <definedName name="w6y" localSheetId="4" hidden="1">{#N/A,#N/A,TRUE,"Cover";#N/A,#N/A,TRUE,"Conts";#N/A,#N/A,TRUE,"VOS";#N/A,#N/A,TRUE,"Warrington";#N/A,#N/A,TRUE,"Widnes"}</definedName>
    <definedName name="w6y" localSheetId="9" hidden="1">{#N/A,#N/A,TRUE,"Cover";#N/A,#N/A,TRUE,"Conts";#N/A,#N/A,TRUE,"VOS";#N/A,#N/A,TRUE,"Warrington";#N/A,#N/A,TRUE,"Widnes"}</definedName>
    <definedName name="w6y" localSheetId="10" hidden="1">{#N/A,#N/A,TRUE,"Cover";#N/A,#N/A,TRUE,"Conts";#N/A,#N/A,TRUE,"VOS";#N/A,#N/A,TRUE,"Warrington";#N/A,#N/A,TRUE,"Widnes"}</definedName>
    <definedName name="w6y" localSheetId="17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ff" localSheetId="11" hidden="1">{#N/A,#N/A,TRUE,"Cover";#N/A,#N/A,TRUE,"Conts";#N/A,#N/A,TRUE,"VOS";#N/A,#N/A,TRUE,"Warrington";#N/A,#N/A,TRUE,"Widnes"}</definedName>
    <definedName name="waff" localSheetId="1" hidden="1">{#N/A,#N/A,TRUE,"Cover";#N/A,#N/A,TRUE,"Conts";#N/A,#N/A,TRUE,"VOS";#N/A,#N/A,TRUE,"Warrington";#N/A,#N/A,TRUE,"Widnes"}</definedName>
    <definedName name="waff" localSheetId="4" hidden="1">{#N/A,#N/A,TRUE,"Cover";#N/A,#N/A,TRUE,"Conts";#N/A,#N/A,TRUE,"VOS";#N/A,#N/A,TRUE,"Warrington";#N/A,#N/A,TRUE,"Widnes"}</definedName>
    <definedName name="waff" localSheetId="9" hidden="1">{#N/A,#N/A,TRUE,"Cover";#N/A,#N/A,TRUE,"Conts";#N/A,#N/A,TRUE,"VOS";#N/A,#N/A,TRUE,"Warrington";#N/A,#N/A,TRUE,"Widnes"}</definedName>
    <definedName name="waff" localSheetId="10" hidden="1">{#N/A,#N/A,TRUE,"Cover";#N/A,#N/A,TRUE,"Conts";#N/A,#N/A,TRUE,"VOS";#N/A,#N/A,TRUE,"Warrington";#N/A,#N/A,TRUE,"Widnes"}</definedName>
    <definedName name="waff" localSheetId="17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11" hidden="1">{#N/A,#N/A,TRUE,"Cover";#N/A,#N/A,TRUE,"Conts";#N/A,#N/A,TRUE,"VOS";#N/A,#N/A,TRUE,"Warrington";#N/A,#N/A,TRUE,"Widnes"}</definedName>
    <definedName name="warergtrjyiu" localSheetId="1" hidden="1">{#N/A,#N/A,TRUE,"Cover";#N/A,#N/A,TRUE,"Conts";#N/A,#N/A,TRUE,"VOS";#N/A,#N/A,TRUE,"Warrington";#N/A,#N/A,TRUE,"Widnes"}</definedName>
    <definedName name="warergtrjyiu" localSheetId="4" hidden="1">{#N/A,#N/A,TRUE,"Cover";#N/A,#N/A,TRUE,"Conts";#N/A,#N/A,TRUE,"VOS";#N/A,#N/A,TRUE,"Warrington";#N/A,#N/A,TRUE,"Widnes"}</definedName>
    <definedName name="warergtrjyiu" localSheetId="9" hidden="1">{#N/A,#N/A,TRUE,"Cover";#N/A,#N/A,TRUE,"Conts";#N/A,#N/A,TRUE,"VOS";#N/A,#N/A,TRUE,"Warrington";#N/A,#N/A,TRUE,"Widnes"}</definedName>
    <definedName name="warergtrjyiu" localSheetId="10" hidden="1">{#N/A,#N/A,TRUE,"Cover";#N/A,#N/A,TRUE,"Conts";#N/A,#N/A,TRUE,"VOS";#N/A,#N/A,TRUE,"Warrington";#N/A,#N/A,TRUE,"Widnes"}</definedName>
    <definedName name="warergtrjyiu" localSheetId="17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11" hidden="1">{#N/A,#N/A,TRUE,"Basic";#N/A,#N/A,TRUE,"EXT-TABLE";#N/A,#N/A,TRUE,"STEEL";#N/A,#N/A,TRUE,"INT-Table";#N/A,#N/A,TRUE,"STEEL";#N/A,#N/A,TRUE,"Door"}</definedName>
    <definedName name="Waste" localSheetId="1" hidden="1">{#N/A,#N/A,TRUE,"Basic";#N/A,#N/A,TRUE,"EXT-TABLE";#N/A,#N/A,TRUE,"STEEL";#N/A,#N/A,TRUE,"INT-Table";#N/A,#N/A,TRUE,"STEEL";#N/A,#N/A,TRUE,"Door"}</definedName>
    <definedName name="Waste" localSheetId="4" hidden="1">{#N/A,#N/A,TRUE,"Basic";#N/A,#N/A,TRUE,"EXT-TABLE";#N/A,#N/A,TRUE,"STEEL";#N/A,#N/A,TRUE,"INT-Table";#N/A,#N/A,TRUE,"STEEL";#N/A,#N/A,TRUE,"Door"}</definedName>
    <definedName name="Waste" localSheetId="9" hidden="1">{#N/A,#N/A,TRUE,"Basic";#N/A,#N/A,TRUE,"EXT-TABLE";#N/A,#N/A,TRUE,"STEEL";#N/A,#N/A,TRUE,"INT-Table";#N/A,#N/A,TRUE,"STEEL";#N/A,#N/A,TRUE,"Door"}</definedName>
    <definedName name="Waste" localSheetId="10" hidden="1">{#N/A,#N/A,TRUE,"Basic";#N/A,#N/A,TRUE,"EXT-TABLE";#N/A,#N/A,TRUE,"STEEL";#N/A,#N/A,TRUE,"INT-Table";#N/A,#N/A,TRUE,"STEEL";#N/A,#N/A,TRUE,"Door"}</definedName>
    <definedName name="Waste" localSheetId="17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11" hidden="1">{"'Sheet1'!$A$4386:$N$4591"}</definedName>
    <definedName name="water_funds" localSheetId="1" hidden="1">{"'Sheet1'!$A$4386:$N$4591"}</definedName>
    <definedName name="water_funds" localSheetId="4" hidden="1">{"'Sheet1'!$A$4386:$N$4591"}</definedName>
    <definedName name="water_funds" localSheetId="9" hidden="1">{"'Sheet1'!$A$4386:$N$4591"}</definedName>
    <definedName name="water_funds" localSheetId="10" hidden="1">{"'Sheet1'!$A$4386:$N$4591"}</definedName>
    <definedName name="water_funds" localSheetId="17" hidden="1">{"'Sheet1'!$A$4386:$N$4591"}</definedName>
    <definedName name="water_funds" hidden="1">{"'Sheet1'!$A$4386:$N$4591"}</definedName>
    <definedName name="wawst" localSheetId="11" hidden="1">{#N/A,#N/A,TRUE,"Cover";#N/A,#N/A,TRUE,"Conts";#N/A,#N/A,TRUE,"VOS";#N/A,#N/A,TRUE,"Warrington";#N/A,#N/A,TRUE,"Widnes"}</definedName>
    <definedName name="wawst" localSheetId="1" hidden="1">{#N/A,#N/A,TRUE,"Cover";#N/A,#N/A,TRUE,"Conts";#N/A,#N/A,TRUE,"VOS";#N/A,#N/A,TRUE,"Warrington";#N/A,#N/A,TRUE,"Widnes"}</definedName>
    <definedName name="wawst" localSheetId="4" hidden="1">{#N/A,#N/A,TRUE,"Cover";#N/A,#N/A,TRUE,"Conts";#N/A,#N/A,TRUE,"VOS";#N/A,#N/A,TRUE,"Warrington";#N/A,#N/A,TRUE,"Widnes"}</definedName>
    <definedName name="wawst" localSheetId="9" hidden="1">{#N/A,#N/A,TRUE,"Cover";#N/A,#N/A,TRUE,"Conts";#N/A,#N/A,TRUE,"VOS";#N/A,#N/A,TRUE,"Warrington";#N/A,#N/A,TRUE,"Widnes"}</definedName>
    <definedName name="wawst" localSheetId="10" hidden="1">{#N/A,#N/A,TRUE,"Cover";#N/A,#N/A,TRUE,"Conts";#N/A,#N/A,TRUE,"VOS";#N/A,#N/A,TRUE,"Warrington";#N/A,#N/A,TRUE,"Widnes"}</definedName>
    <definedName name="wawst" localSheetId="17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egywegt" localSheetId="11" hidden="1">{#N/A,#N/A,TRUE,"Cover";#N/A,#N/A,TRUE,"Conts";#N/A,#N/A,TRUE,"VOS";#N/A,#N/A,TRUE,"Warrington";#N/A,#N/A,TRUE,"Widnes"}</definedName>
    <definedName name="wegywegt" localSheetId="1" hidden="1">{#N/A,#N/A,TRUE,"Cover";#N/A,#N/A,TRUE,"Conts";#N/A,#N/A,TRUE,"VOS";#N/A,#N/A,TRUE,"Warrington";#N/A,#N/A,TRUE,"Widnes"}</definedName>
    <definedName name="wegywegt" localSheetId="4" hidden="1">{#N/A,#N/A,TRUE,"Cover";#N/A,#N/A,TRUE,"Conts";#N/A,#N/A,TRUE,"VOS";#N/A,#N/A,TRUE,"Warrington";#N/A,#N/A,TRUE,"Widnes"}</definedName>
    <definedName name="wegywegt" localSheetId="9" hidden="1">{#N/A,#N/A,TRUE,"Cover";#N/A,#N/A,TRUE,"Conts";#N/A,#N/A,TRUE,"VOS";#N/A,#N/A,TRUE,"Warrington";#N/A,#N/A,TRUE,"Widnes"}</definedName>
    <definedName name="wegywegt" localSheetId="10" hidden="1">{#N/A,#N/A,TRUE,"Cover";#N/A,#N/A,TRUE,"Conts";#N/A,#N/A,TRUE,"VOS";#N/A,#N/A,TRUE,"Warrington";#N/A,#N/A,TRUE,"Widnes"}</definedName>
    <definedName name="wegywegt" localSheetId="17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o" localSheetId="11" hidden="1">{"'Break down'!$A$4"}</definedName>
    <definedName name="weo" localSheetId="4" hidden="1">{"'Break down'!$A$4"}</definedName>
    <definedName name="weo" localSheetId="9" hidden="1">{"'Break down'!$A$4"}</definedName>
    <definedName name="weo" localSheetId="16" hidden="1">{"'Break down'!$A$4"}</definedName>
    <definedName name="weo" hidden="1">{"'Break down'!$A$4"}</definedName>
    <definedName name="weq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11" hidden="1">#REF!</definedName>
    <definedName name="wer" localSheetId="1" hidden="1">#REF!</definedName>
    <definedName name="wer" localSheetId="9" hidden="1">#REF!</definedName>
    <definedName name="wer" localSheetId="10" hidden="1">#REF!</definedName>
    <definedName name="wer" localSheetId="17" hidden="1">#REF!</definedName>
    <definedName name="wer" localSheetId="16" hidden="1">#REF!</definedName>
    <definedName name="wer" hidden="1">#REF!</definedName>
    <definedName name="wert" localSheetId="11" hidden="1">{#N/A,#N/A,TRUE,"Cover";#N/A,#N/A,TRUE,"Conts";#N/A,#N/A,TRUE,"VOS";#N/A,#N/A,TRUE,"Warrington";#N/A,#N/A,TRUE,"Widnes"}</definedName>
    <definedName name="wert" localSheetId="1" hidden="1">{#N/A,#N/A,TRUE,"Cover";#N/A,#N/A,TRUE,"Conts";#N/A,#N/A,TRUE,"VOS";#N/A,#N/A,TRUE,"Warrington";#N/A,#N/A,TRUE,"Widnes"}</definedName>
    <definedName name="wert" localSheetId="4" hidden="1">{#N/A,#N/A,TRUE,"Cover";#N/A,#N/A,TRUE,"Conts";#N/A,#N/A,TRUE,"VOS";#N/A,#N/A,TRUE,"Warrington";#N/A,#N/A,TRUE,"Widnes"}</definedName>
    <definedName name="wert" localSheetId="9" hidden="1">{#N/A,#N/A,TRUE,"Cover";#N/A,#N/A,TRUE,"Conts";#N/A,#N/A,TRUE,"VOS";#N/A,#N/A,TRUE,"Warrington";#N/A,#N/A,TRUE,"Widnes"}</definedName>
    <definedName name="wert" localSheetId="10" hidden="1">{#N/A,#N/A,TRUE,"Cover";#N/A,#N/A,TRUE,"Conts";#N/A,#N/A,TRUE,"VOS";#N/A,#N/A,TRUE,"Warrington";#N/A,#N/A,TRUE,"Widnes"}</definedName>
    <definedName name="wert" localSheetId="17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11" hidden="1">{"'Break down'!$A$4"}</definedName>
    <definedName name="werttt" localSheetId="4" hidden="1">{"'Break down'!$A$4"}</definedName>
    <definedName name="werttt" localSheetId="9" hidden="1">{"'Break down'!$A$4"}</definedName>
    <definedName name="werttt" localSheetId="16" hidden="1">{"'Break down'!$A$4"}</definedName>
    <definedName name="werttt" hidden="1">{"'Break down'!$A$4"}</definedName>
    <definedName name="wetjy" localSheetId="11" hidden="1">{#N/A,#N/A,TRUE,"Cover";#N/A,#N/A,TRUE,"Conts";#N/A,#N/A,TRUE,"VOS";#N/A,#N/A,TRUE,"Warrington";#N/A,#N/A,TRUE,"Widnes"}</definedName>
    <definedName name="wetjy" localSheetId="1" hidden="1">{#N/A,#N/A,TRUE,"Cover";#N/A,#N/A,TRUE,"Conts";#N/A,#N/A,TRUE,"VOS";#N/A,#N/A,TRUE,"Warrington";#N/A,#N/A,TRUE,"Widnes"}</definedName>
    <definedName name="wetjy" localSheetId="4" hidden="1">{#N/A,#N/A,TRUE,"Cover";#N/A,#N/A,TRUE,"Conts";#N/A,#N/A,TRUE,"VOS";#N/A,#N/A,TRUE,"Warrington";#N/A,#N/A,TRUE,"Widnes"}</definedName>
    <definedName name="wetjy" localSheetId="9" hidden="1">{#N/A,#N/A,TRUE,"Cover";#N/A,#N/A,TRUE,"Conts";#N/A,#N/A,TRUE,"VOS";#N/A,#N/A,TRUE,"Warrington";#N/A,#N/A,TRUE,"Widnes"}</definedName>
    <definedName name="wetjy" localSheetId="10" hidden="1">{#N/A,#N/A,TRUE,"Cover";#N/A,#N/A,TRUE,"Conts";#N/A,#N/A,TRUE,"VOS";#N/A,#N/A,TRUE,"Warrington";#N/A,#N/A,TRUE,"Widnes"}</definedName>
    <definedName name="wetjy" localSheetId="17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yrutu" localSheetId="11" hidden="1">{#N/A,#N/A,TRUE,"Cover";#N/A,#N/A,TRUE,"Conts";#N/A,#N/A,TRUE,"VOS";#N/A,#N/A,TRUE,"Warrington";#N/A,#N/A,TRUE,"Widnes"}</definedName>
    <definedName name="wetyrutu" localSheetId="1" hidden="1">{#N/A,#N/A,TRUE,"Cover";#N/A,#N/A,TRUE,"Conts";#N/A,#N/A,TRUE,"VOS";#N/A,#N/A,TRUE,"Warrington";#N/A,#N/A,TRUE,"Widnes"}</definedName>
    <definedName name="wetyrutu" localSheetId="4" hidden="1">{#N/A,#N/A,TRUE,"Cover";#N/A,#N/A,TRUE,"Conts";#N/A,#N/A,TRUE,"VOS";#N/A,#N/A,TRUE,"Warrington";#N/A,#N/A,TRUE,"Widnes"}</definedName>
    <definedName name="wetyrutu" localSheetId="9" hidden="1">{#N/A,#N/A,TRUE,"Cover";#N/A,#N/A,TRUE,"Conts";#N/A,#N/A,TRUE,"VOS";#N/A,#N/A,TRUE,"Warrington";#N/A,#N/A,TRUE,"Widnes"}</definedName>
    <definedName name="wetyrutu" localSheetId="10" hidden="1">{#N/A,#N/A,TRUE,"Cover";#N/A,#N/A,TRUE,"Conts";#N/A,#N/A,TRUE,"VOS";#N/A,#N/A,TRUE,"Warrington";#N/A,#N/A,TRUE,"Widnes"}</definedName>
    <definedName name="wetyrutu" localSheetId="17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indows" hidden="1">{"'Break down'!$A$4"}</definedName>
    <definedName name="WORKSHOP" localSheetId="11" hidden="1">{#N/A,#N/A,TRUE,"Basic";#N/A,#N/A,TRUE,"EXT-TABLE";#N/A,#N/A,TRUE,"STEEL";#N/A,#N/A,TRUE,"INT-Table";#N/A,#N/A,TRUE,"STEEL";#N/A,#N/A,TRUE,"Door"}</definedName>
    <definedName name="WORKSHOP" localSheetId="1" hidden="1">{#N/A,#N/A,TRUE,"Basic";#N/A,#N/A,TRUE,"EXT-TABLE";#N/A,#N/A,TRUE,"STEEL";#N/A,#N/A,TRUE,"INT-Table";#N/A,#N/A,TRUE,"STEEL";#N/A,#N/A,TRUE,"Door"}</definedName>
    <definedName name="WORKSHOP" localSheetId="4" hidden="1">{#N/A,#N/A,TRUE,"Basic";#N/A,#N/A,TRUE,"EXT-TABLE";#N/A,#N/A,TRUE,"STEEL";#N/A,#N/A,TRUE,"INT-Table";#N/A,#N/A,TRUE,"STEEL";#N/A,#N/A,TRUE,"Door"}</definedName>
    <definedName name="WORKSHOP" localSheetId="9" hidden="1">{#N/A,#N/A,TRUE,"Basic";#N/A,#N/A,TRUE,"EXT-TABLE";#N/A,#N/A,TRUE,"STEEL";#N/A,#N/A,TRUE,"INT-Table";#N/A,#N/A,TRUE,"STEEL";#N/A,#N/A,TRUE,"Door"}</definedName>
    <definedName name="WORKSHOP" localSheetId="10" hidden="1">{#N/A,#N/A,TRUE,"Basic";#N/A,#N/A,TRUE,"EXT-TABLE";#N/A,#N/A,TRUE,"STEEL";#N/A,#N/A,TRUE,"INT-Table";#N/A,#N/A,TRUE,"STEEL";#N/A,#N/A,TRUE,"Door"}</definedName>
    <definedName name="WORKSHOP" localSheetId="17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11" hidden="1">{"'Revised (2)'!$A$1:$K$76"}</definedName>
    <definedName name="WPG" localSheetId="4" hidden="1">{"'Revised (2)'!$A$1:$K$76"}</definedName>
    <definedName name="WPG" localSheetId="9" hidden="1">{"'Revised (2)'!$A$1:$K$76"}</definedName>
    <definedName name="WPG" localSheetId="16" hidden="1">{"'Revised (2)'!$A$1:$K$76"}</definedName>
    <definedName name="WPG" hidden="1">{"'Revised (2)'!$A$1:$K$76"}</definedName>
    <definedName name="wqer" localSheetId="11" hidden="1">{#N/A,#N/A,TRUE,"Cover";#N/A,#N/A,TRUE,"Conts";#N/A,#N/A,TRUE,"VOS";#N/A,#N/A,TRUE,"Warrington";#N/A,#N/A,TRUE,"Widnes"}</definedName>
    <definedName name="wqer" localSheetId="1" hidden="1">{#N/A,#N/A,TRUE,"Cover";#N/A,#N/A,TRUE,"Conts";#N/A,#N/A,TRUE,"VOS";#N/A,#N/A,TRUE,"Warrington";#N/A,#N/A,TRUE,"Widnes"}</definedName>
    <definedName name="wqer" localSheetId="4" hidden="1">{#N/A,#N/A,TRUE,"Cover";#N/A,#N/A,TRUE,"Conts";#N/A,#N/A,TRUE,"VOS";#N/A,#N/A,TRUE,"Warrington";#N/A,#N/A,TRUE,"Widnes"}</definedName>
    <definedName name="wqer" localSheetId="9" hidden="1">{#N/A,#N/A,TRUE,"Cover";#N/A,#N/A,TRUE,"Conts";#N/A,#N/A,TRUE,"VOS";#N/A,#N/A,TRUE,"Warrington";#N/A,#N/A,TRUE,"Widnes"}</definedName>
    <definedName name="wqer" localSheetId="10" hidden="1">{#N/A,#N/A,TRUE,"Cover";#N/A,#N/A,TRUE,"Conts";#N/A,#N/A,TRUE,"VOS";#N/A,#N/A,TRUE,"Warrington";#N/A,#N/A,TRUE,"Widnes"}</definedName>
    <definedName name="wqer" localSheetId="17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n" localSheetId="11" hidden="1">{#N/A,#N/A,TRUE,"11"", 9-5'8 Csg";#N/A,#N/A,TRUE,"11"", 7"" Csg";#N/A,#N/A,TRUE,"11"", 2-7'8 Tbg"}</definedName>
    <definedName name="wrn" localSheetId="1" hidden="1">{#N/A,#N/A,TRUE,"11"", 9-5'8 Csg";#N/A,#N/A,TRUE,"11"", 7"" Csg";#N/A,#N/A,TRUE,"11"", 2-7'8 Tbg"}</definedName>
    <definedName name="wrn" localSheetId="4" hidden="1">{#N/A,#N/A,TRUE,"11"", 9-5'8 Csg";#N/A,#N/A,TRUE,"11"", 7"" Csg";#N/A,#N/A,TRUE,"11"", 2-7'8 Tbg"}</definedName>
    <definedName name="wrn" localSheetId="9" hidden="1">{#N/A,#N/A,TRUE,"11"", 9-5'8 Csg";#N/A,#N/A,TRUE,"11"", 7"" Csg";#N/A,#N/A,TRUE,"11"", 2-7'8 Tbg"}</definedName>
    <definedName name="wrn" localSheetId="10" hidden="1">{#N/A,#N/A,TRUE,"11"", 9-5'8 Csg";#N/A,#N/A,TRUE,"11"", 7"" Csg";#N/A,#N/A,TRUE,"11"", 2-7'8 Tbg"}</definedName>
    <definedName name="wrn" localSheetId="17" hidden="1">{#N/A,#N/A,TRUE,"11"", 9-5'8 Csg";#N/A,#N/A,TRUE,"11"", 7"" Csg";#N/A,#N/A,TRUE,"11"", 2-7'8 Tbg"}</definedName>
    <definedName name="wrn" hidden="1">{#N/A,#N/A,TRUE,"11"", 9-5'8 Csg";#N/A,#N/A,TRUE,"11"", 7"" Csg";#N/A,#N/A,TRUE,"11"", 2-7'8 Tbg"}</definedName>
    <definedName name="wrn.11in._.Wellhead._.Cost._.Sheets." localSheetId="11" hidden="1">{#N/A,#N/A,TRUE,"11"", 9-5'8 Csg";#N/A,#N/A,TRUE,"11"", 7"" Csg";#N/A,#N/A,TRUE,"11"", 2-7'8 Tbg"}</definedName>
    <definedName name="wrn.11in._.Wellhead._.Cost._.Sheets." localSheetId="1" hidden="1">{#N/A,#N/A,TRUE,"11"", 9-5'8 Csg";#N/A,#N/A,TRUE,"11"", 7"" Csg";#N/A,#N/A,TRUE,"11"", 2-7'8 Tbg"}</definedName>
    <definedName name="wrn.11in._.Wellhead._.Cost._.Sheets." localSheetId="4" hidden="1">{#N/A,#N/A,TRUE,"11"", 9-5'8 Csg";#N/A,#N/A,TRUE,"11"", 7"" Csg";#N/A,#N/A,TRUE,"11"", 2-7'8 Tbg"}</definedName>
    <definedName name="wrn.11in._.Wellhead._.Cost._.Sheets." localSheetId="9" hidden="1">{#N/A,#N/A,TRUE,"11"", 9-5'8 Csg";#N/A,#N/A,TRUE,"11"", 7"" Csg";#N/A,#N/A,TRUE,"11"", 2-7'8 Tbg"}</definedName>
    <definedName name="wrn.11in._.Wellhead._.Cost._.Sheets." localSheetId="10" hidden="1">{#N/A,#N/A,TRUE,"11"", 9-5'8 Csg";#N/A,#N/A,TRUE,"11"", 7"" Csg";#N/A,#N/A,TRUE,"11"", 2-7'8 Tbg"}</definedName>
    <definedName name="wrn.11in._.Wellhead._.Cost._.Sheets." localSheetId="17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9in._.Twin._.Splitter._.Cost._.Sheets." localSheetId="11" hidden="1">{#N/A,#N/A,TRUE,"9"" Twin, 26"" Csg";#N/A,#N/A,TRUE,"9"" Twin, 9-5'8 Csg";#N/A,#N/A,TRUE,"9"" Twin, 7"" Csg";#N/A,#N/A,TRUE,"9"" Twin, 2-7'8 Tbg"}</definedName>
    <definedName name="wrn.9in._.Twin._.Splitter._.Cost._.Sheets." localSheetId="1" hidden="1">{#N/A,#N/A,TRUE,"9"" Twin, 26"" Csg";#N/A,#N/A,TRUE,"9"" Twin, 9-5'8 Csg";#N/A,#N/A,TRUE,"9"" Twin, 7"" Csg";#N/A,#N/A,TRUE,"9"" Twin, 2-7'8 Tbg"}</definedName>
    <definedName name="wrn.9in._.Twin._.Splitter._.Cost._.Sheets." localSheetId="4" hidden="1">{#N/A,#N/A,TRUE,"9"" Twin, 26"" Csg";#N/A,#N/A,TRUE,"9"" Twin, 9-5'8 Csg";#N/A,#N/A,TRUE,"9"" Twin, 7"" Csg";#N/A,#N/A,TRUE,"9"" Twin, 2-7'8 Tbg"}</definedName>
    <definedName name="wrn.9in._.Twin._.Splitter._.Cost._.Sheets." localSheetId="9" hidden="1">{#N/A,#N/A,TRUE,"9"" Twin, 26"" Csg";#N/A,#N/A,TRUE,"9"" Twin, 9-5'8 Csg";#N/A,#N/A,TRUE,"9"" Twin, 7"" Csg";#N/A,#N/A,TRUE,"9"" Twin, 2-7'8 Tbg"}</definedName>
    <definedName name="wrn.9in._.Twin._.Splitter._.Cost._.Sheets." localSheetId="10" hidden="1">{#N/A,#N/A,TRUE,"9"" Twin, 26"" Csg";#N/A,#N/A,TRUE,"9"" Twin, 9-5'8 Csg";#N/A,#N/A,TRUE,"9"" Twin, 7"" Csg";#N/A,#N/A,TRUE,"9"" Twin, 2-7'8 Tbg"}</definedName>
    <definedName name="wrn.9in._.Twin._.Splitter._.Cost._.Sheets." localSheetId="17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ll.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Cost._.Sheets.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lines." localSheetId="11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9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6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Barbara._.Modular._.Indirects." localSheetId="1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9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6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localSheetId="11" hidden="1">{#N/A,#N/A,TRUE,"Basic";#N/A,#N/A,TRUE,"EXT-TABLE";#N/A,#N/A,TRUE,"STEEL";#N/A,#N/A,TRUE,"INT-Table";#N/A,#N/A,TRUE,"STEEL";#N/A,#N/A,TRUE,"Door"}</definedName>
    <definedName name="wrn.BM." localSheetId="1" hidden="1">{#N/A,#N/A,TRUE,"Basic";#N/A,#N/A,TRUE,"EXT-TABLE";#N/A,#N/A,TRUE,"STEEL";#N/A,#N/A,TRUE,"INT-Table";#N/A,#N/A,TRUE,"STEEL";#N/A,#N/A,TRUE,"Door"}</definedName>
    <definedName name="wrn.BM." localSheetId="4" hidden="1">{#N/A,#N/A,TRUE,"Basic";#N/A,#N/A,TRUE,"EXT-TABLE";#N/A,#N/A,TRUE,"STEEL";#N/A,#N/A,TRUE,"INT-Table";#N/A,#N/A,TRUE,"STEEL";#N/A,#N/A,TRUE,"Door"}</definedName>
    <definedName name="wrn.BM." localSheetId="9" hidden="1">{#N/A,#N/A,TRUE,"Basic";#N/A,#N/A,TRUE,"EXT-TABLE";#N/A,#N/A,TRUE,"STEEL";#N/A,#N/A,TRUE,"INT-Table";#N/A,#N/A,TRUE,"STEEL";#N/A,#N/A,TRUE,"Door"}</definedName>
    <definedName name="wrn.BM." localSheetId="10" hidden="1">{#N/A,#N/A,TRUE,"Basic";#N/A,#N/A,TRUE,"EXT-TABLE";#N/A,#N/A,TRUE,"STEEL";#N/A,#N/A,TRUE,"INT-Table";#N/A,#N/A,TRUE,"STEEL";#N/A,#N/A,TRUE,"Door"}</definedName>
    <definedName name="wrn.BM." localSheetId="17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Chandana." localSheetId="11" hidden="1">{#N/A,#N/A,FALSE,"VCR"}</definedName>
    <definedName name="wrn.Chandana." localSheetId="1" hidden="1">{#N/A,#N/A,FALSE,"VCR"}</definedName>
    <definedName name="wrn.Chandana." localSheetId="4" hidden="1">{#N/A,#N/A,FALSE,"VCR"}</definedName>
    <definedName name="wrn.Chandana." localSheetId="9" hidden="1">{#N/A,#N/A,FALSE,"VCR"}</definedName>
    <definedName name="wrn.Chandana." localSheetId="10" hidden="1">{#N/A,#N/A,FALSE,"VCR"}</definedName>
    <definedName name="wrn.Chandana." localSheetId="17" hidden="1">{#N/A,#N/A,FALSE,"VCR"}</definedName>
    <definedName name="wrn.Chandana." hidden="1">{#N/A,#N/A,FALSE,"VCR"}</definedName>
    <definedName name="wrn.CHIEF._.REVIEW." localSheetId="11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localSheetId="9" hidden="1">{#N/A,#N/A,FALSE,"Q&amp;AE";#N/A,#N/A,FALSE,"Params";#N/A,#N/A,FALSE,"ReconE";#N/A,#N/A,FALSE,"CostCompE";#N/A,#N/A,FALSE,"SummaryE";#N/A,#N/A,FALSE,"Detail";#N/A,#N/A,FALSE,"PayItem"}</definedName>
    <definedName name="wrn.CHIEF._.REVIEW." localSheetId="16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11" hidden="1">{"DBANK",#N/A,FALSE,"PriceE";"CKTS",#N/A,FALSE,"PriceE"}</definedName>
    <definedName name="wrn.CIRCUITS." localSheetId="4" hidden="1">{"DBANK",#N/A,FALSE,"PriceE";"CKTS",#N/A,FALSE,"PriceE"}</definedName>
    <definedName name="wrn.CIRCUITS." localSheetId="9" hidden="1">{"DBANK",#N/A,FALSE,"PriceE";"CKTS",#N/A,FALSE,"PriceE"}</definedName>
    <definedName name="wrn.CIRCUITS." localSheetId="16" hidden="1">{"DBANK",#N/A,FALSE,"PriceE";"CKTS",#N/A,FALSE,"PriceE"}</definedName>
    <definedName name="wrn.CIRCUITS." hidden="1">{"DBANK",#N/A,FALSE,"PriceE";"CKTS",#N/A,FALSE,"PriceE"}</definedName>
    <definedName name="wrn.Complete._.Cost._.Sheet.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localSheetId="11" hidden="1">{"Cost Summary",#N/A,FALSE,"B";"Cost Detail 1",#N/A,FALSE,"C";"Cost Detail 2",#N/A,FALSE,"C"}</definedName>
    <definedName name="wrn.Cost._.Summary." localSheetId="1" hidden="1">{"Cost Summary",#N/A,FALSE,"B";"Cost Detail 1",#N/A,FALSE,"C";"Cost Detail 2",#N/A,FALSE,"C"}</definedName>
    <definedName name="wrn.Cost._.Summary." localSheetId="4" hidden="1">{"Cost Summary",#N/A,FALSE,"B";"Cost Detail 1",#N/A,FALSE,"C";"Cost Detail 2",#N/A,FALSE,"C"}</definedName>
    <definedName name="wrn.Cost._.Summary." localSheetId="9" hidden="1">{"Cost Summary",#N/A,FALSE,"B";"Cost Detail 1",#N/A,FALSE,"C";"Cost Detail 2",#N/A,FALSE,"C"}</definedName>
    <definedName name="wrn.Cost._.Summary." localSheetId="10" hidden="1">{"Cost Summary",#N/A,FALSE,"B";"Cost Detail 1",#N/A,FALSE,"C";"Cost Detail 2",#N/A,FALSE,"C"}</definedName>
    <definedName name="wrn.Cost._.Summary." localSheetId="17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11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localSheetId="9" hidden="1">{#N/A,#N/A,FALSE,"WBS 1.06";#N/A,#N/A,FALSE,"WBS 1.14";#N/A,#N/A,FALSE,"WBS 1.17";#N/A,#N/A,FALSE,"WBS 1.18"}</definedName>
    <definedName name="wrn.COST_SHEETS." localSheetId="16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1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9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7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11" hidden="1">{#N/A,#N/A,FALSE,"MARCH"}</definedName>
    <definedName name="wrn.Cumulative._.Material._.Cost." localSheetId="1" hidden="1">{#N/A,#N/A,FALSE,"MARCH"}</definedName>
    <definedName name="wrn.Cumulative._.Material._.Cost." localSheetId="4" hidden="1">{#N/A,#N/A,FALSE,"MARCH"}</definedName>
    <definedName name="wrn.Cumulative._.Material._.Cost." localSheetId="9" hidden="1">{#N/A,#N/A,FALSE,"MARCH"}</definedName>
    <definedName name="wrn.Cumulative._.Material._.Cost." localSheetId="10" hidden="1">{#N/A,#N/A,FALSE,"MARCH"}</definedName>
    <definedName name="wrn.Cumulative._.Material._.Cost." localSheetId="17" hidden="1">{#N/A,#N/A,FALSE,"MARCH"}</definedName>
    <definedName name="wrn.Cumulative._.Material._.Cost." localSheetId="16" hidden="1">{#N/A,#N/A,FALSE,"MARCH"}</definedName>
    <definedName name="wrn.Cumulative._.Material._.Cost." hidden="1">{#N/A,#N/A,FALSE,"MARCH"}</definedName>
    <definedName name="wrn.CVR._.FOR._.DIRECTORS." localSheetId="1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4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9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0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7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FINAL._.ESTIMATE." localSheetId="1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9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6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uel._.oil._.option." localSheetId="11" hidden="1">{"FUEL OIL",#N/A,FALSE,"Option"}</definedName>
    <definedName name="wrn.Fuel._.oil._.option." localSheetId="4" hidden="1">{"FUEL OIL",#N/A,FALSE,"Option"}</definedName>
    <definedName name="wrn.Fuel._.oil._.option." localSheetId="9" hidden="1">{"FUEL OIL",#N/A,FALSE,"Option"}</definedName>
    <definedName name="wrn.Fuel._.oil._.option." localSheetId="16" hidden="1">{"FUEL OIL",#N/A,FALSE,"Option"}</definedName>
    <definedName name="wrn.Fuel._.oil._.option." hidden="1">{"FUEL OIL",#N/A,FALSE,"Option"}</definedName>
    <definedName name="wrn.full." localSheetId="1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9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7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11" hidden="1">{#N/A,#N/A,TRUE,"Financials";#N/A,#N/A,TRUE,"Operating Statistics";#N/A,#N/A,TRUE,"Capex &amp; Depreciation";#N/A,#N/A,TRUE,"Debt"}</definedName>
    <definedName name="wrn.Full._.Financials." localSheetId="1" hidden="1">{#N/A,#N/A,TRUE,"Financials";#N/A,#N/A,TRUE,"Operating Statistics";#N/A,#N/A,TRUE,"Capex &amp; Depreciation";#N/A,#N/A,TRUE,"Debt"}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localSheetId="9" hidden="1">{#N/A,#N/A,TRUE,"Financials";#N/A,#N/A,TRUE,"Operating Statistics";#N/A,#N/A,TRUE,"Capex &amp; Depreciation";#N/A,#N/A,TRUE,"Debt"}</definedName>
    <definedName name="wrn.Full._.Financials." localSheetId="10" hidden="1">{#N/A,#N/A,TRUE,"Financials";#N/A,#N/A,TRUE,"Operating Statistics";#N/A,#N/A,TRUE,"Capex &amp; Depreciation";#N/A,#N/A,TRUE,"Debt"}</definedName>
    <definedName name="wrn.Full._.Financials." localSheetId="17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Legal." localSheetId="1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4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9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0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7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Manpower._.Details.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" localSheetId="11" hidden="1">{#N/A,#N/A,FALSE,"Cover";#N/A,#N/A,FALSE,"Index";#N/A,#N/A,FALSE,"Spec";#N/A,#N/A,FALSE,"Breakdown";#N/A,#N/A,FALSE,"Cost Plan"}</definedName>
    <definedName name="wrn.OCS._.REPORT." localSheetId="1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9" hidden="1">{#N/A,#N/A,FALSE,"Cover";#N/A,#N/A,FALSE,"Index";#N/A,#N/A,FALSE,"Spec";#N/A,#N/A,FALSE,"Breakdown";#N/A,#N/A,FALSE,"Cost Plan"}</definedName>
    <definedName name="wrn.OCS._.REPORT." localSheetId="10" hidden="1">{#N/A,#N/A,FALSE,"Cover";#N/A,#N/A,FALSE,"Index";#N/A,#N/A,FALSE,"Spec";#N/A,#N/A,FALSE,"Breakdown";#N/A,#N/A,FALSE,"Cost Plan"}</definedName>
    <definedName name="wrn.OCS._.REPORT." localSheetId="17" hidden="1">{#N/A,#N/A,FALSE,"Cover";#N/A,#N/A,FALSE,"Index";#N/A,#N/A,FALSE,"Spec";#N/A,#N/A,FALSE,"Breakdown";#N/A,#N/A,FALSE,"Cost Plan"}</definedName>
    <definedName name="wrn.OCS._.REPORT." localSheetId="16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N_COSTS." localSheetId="11" hidden="1">{#N/A,#N/A,FALSE,"Summary";#N/A,#N/A,FALSE,"Plant";#N/A,#N/A,FALSE,"Staff";#N/A,#N/A,FALSE,"Prelim";#N/A,#N/A,FALSE,"Others"}</definedName>
    <definedName name="wrn.ON_COSTS." localSheetId="1" hidden="1">{#N/A,#N/A,FALSE,"Summary";#N/A,#N/A,FALSE,"Plant";#N/A,#N/A,FALSE,"Staff";#N/A,#N/A,FALSE,"Prelim";#N/A,#N/A,FALSE,"Others"}</definedName>
    <definedName name="wrn.ON_COSTS." localSheetId="4" hidden="1">{#N/A,#N/A,FALSE,"Summary";#N/A,#N/A,FALSE,"Plant";#N/A,#N/A,FALSE,"Staff";#N/A,#N/A,FALSE,"Prelim";#N/A,#N/A,FALSE,"Others"}</definedName>
    <definedName name="wrn.ON_COSTS." localSheetId="9" hidden="1">{#N/A,#N/A,FALSE,"Summary";#N/A,#N/A,FALSE,"Plant";#N/A,#N/A,FALSE,"Staff";#N/A,#N/A,FALSE,"Prelim";#N/A,#N/A,FALSE,"Others"}</definedName>
    <definedName name="wrn.ON_COSTS." localSheetId="10" hidden="1">{#N/A,#N/A,FALSE,"Summary";#N/A,#N/A,FALSE,"Plant";#N/A,#N/A,FALSE,"Staff";#N/A,#N/A,FALSE,"Prelim";#N/A,#N/A,FALSE,"Others"}</definedName>
    <definedName name="wrn.ON_COSTS." localSheetId="17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11" hidden="1">{#N/A,#N/A,FALSE,"One Pager";#N/A,#N/A,FALSE,"Technical"}</definedName>
    <definedName name="wrn.One._.Pager._.plus._.Technicals." localSheetId="1" hidden="1">{#N/A,#N/A,FALSE,"One Pager";#N/A,#N/A,FALSE,"Technical"}</definedName>
    <definedName name="wrn.One._.Pager._.plus._.Technicals." localSheetId="4" hidden="1">{#N/A,#N/A,FALSE,"One Pager";#N/A,#N/A,FALSE,"Technical"}</definedName>
    <definedName name="wrn.One._.Pager._.plus._.Technicals." localSheetId="9" hidden="1">{#N/A,#N/A,FALSE,"One Pager";#N/A,#N/A,FALSE,"Technical"}</definedName>
    <definedName name="wrn.One._.Pager._.plus._.Technicals." localSheetId="10" hidden="1">{#N/A,#N/A,FALSE,"One Pager";#N/A,#N/A,FALSE,"Technical"}</definedName>
    <definedName name="wrn.One._.Pager._.plus._.Technicals." localSheetId="17" hidden="1">{#N/A,#N/A,FALSE,"One Pager";#N/A,#N/A,FALSE,"Technical"}</definedName>
    <definedName name="wrn.One._.Pager._.plus._.Technicals." hidden="1">{#N/A,#N/A,FALSE,"One Pager";#N/A,#N/A,FALSE,"Technical"}</definedName>
    <definedName name="wrn.PRINT._.REPORT." localSheetId="11" hidden="1">{#N/A,#N/A,FALSE,"summary";#N/A,#N/A,FALSE,"preliminy";#N/A,#N/A,FALSE,"bill 3";#N/A,#N/A,FALSE,"bill 4"}</definedName>
    <definedName name="wrn.PRINT._.REPORT." localSheetId="1" hidden="1">{#N/A,#N/A,FALSE,"summary";#N/A,#N/A,FALSE,"preliminy";#N/A,#N/A,FALSE,"bill 3";#N/A,#N/A,FALSE,"bill 4"}</definedName>
    <definedName name="wrn.PRINT._.REPORT." localSheetId="4" hidden="1">{#N/A,#N/A,FALSE,"summary";#N/A,#N/A,FALSE,"preliminy";#N/A,#N/A,FALSE,"bill 3";#N/A,#N/A,FALSE,"bill 4"}</definedName>
    <definedName name="wrn.PRINT._.REPORT." localSheetId="9" hidden="1">{#N/A,#N/A,FALSE,"summary";#N/A,#N/A,FALSE,"preliminy";#N/A,#N/A,FALSE,"bill 3";#N/A,#N/A,FALSE,"bill 4"}</definedName>
    <definedName name="wrn.PRINT._.REPORT." localSheetId="10" hidden="1">{#N/A,#N/A,FALSE,"summary";#N/A,#N/A,FALSE,"preliminy";#N/A,#N/A,FALSE,"bill 3";#N/A,#N/A,FALSE,"bill 4"}</definedName>
    <definedName name="wrn.PRINT._.REPORT." localSheetId="17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allD.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Curr." localSheetId="11" hidden="1">{#N/A,#N/A,FALSE,"Sheet1";#N/A,#N/A,FALSE,"Sheet2";#N/A,#N/A,FALSE,"Sheet3"}</definedName>
    <definedName name="wrn.PrintCurr." localSheetId="1" hidden="1">{#N/A,#N/A,FALSE,"Sheet1";#N/A,#N/A,FALSE,"Sheet2";#N/A,#N/A,FALSE,"Sheet3"}</definedName>
    <definedName name="wrn.PrintCurr." localSheetId="4" hidden="1">{#N/A,#N/A,FALSE,"Sheet1";#N/A,#N/A,FALSE,"Sheet2";#N/A,#N/A,FALSE,"Sheet3"}</definedName>
    <definedName name="wrn.PrintCurr." localSheetId="9" hidden="1">{#N/A,#N/A,FALSE,"Sheet1";#N/A,#N/A,FALSE,"Sheet2";#N/A,#N/A,FALSE,"Sheet3"}</definedName>
    <definedName name="wrn.PrintCurr." localSheetId="10" hidden="1">{#N/A,#N/A,FALSE,"Sheet1";#N/A,#N/A,FALSE,"Sheet2";#N/A,#N/A,FALSE,"Sheet3"}</definedName>
    <definedName name="wrn.PrintCurr." localSheetId="17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11" hidden="1">{#N/A,#N/A,FALSE,"Sheet4";#N/A,#N/A,FALSE,"Sheet5";#N/A,#N/A,FALSE,"Sheet6"}</definedName>
    <definedName name="wrn.PrintPrev1." localSheetId="1" hidden="1">{#N/A,#N/A,FALSE,"Sheet4";#N/A,#N/A,FALSE,"Sheet5";#N/A,#N/A,FALSE,"Sheet6"}</definedName>
    <definedName name="wrn.PrintPrev1." localSheetId="4" hidden="1">{#N/A,#N/A,FALSE,"Sheet4";#N/A,#N/A,FALSE,"Sheet5";#N/A,#N/A,FALSE,"Sheet6"}</definedName>
    <definedName name="wrn.PrintPrev1." localSheetId="9" hidden="1">{#N/A,#N/A,FALSE,"Sheet4";#N/A,#N/A,FALSE,"Sheet5";#N/A,#N/A,FALSE,"Sheet6"}</definedName>
    <definedName name="wrn.PrintPrev1." localSheetId="10" hidden="1">{#N/A,#N/A,FALSE,"Sheet4";#N/A,#N/A,FALSE,"Sheet5";#N/A,#N/A,FALSE,"Sheet6"}</definedName>
    <definedName name="wrn.PrintPrev1." localSheetId="17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11" hidden="1">{#N/A,#N/A,FALSE,"Sheet7";#N/A,#N/A,FALSE,"Sheet8";#N/A,#N/A,FALSE,"Sheet9"}</definedName>
    <definedName name="wrn.PrintPrev2." localSheetId="1" hidden="1">{#N/A,#N/A,FALSE,"Sheet7";#N/A,#N/A,FALSE,"Sheet8";#N/A,#N/A,FALSE,"Sheet9"}</definedName>
    <definedName name="wrn.PrintPrev2." localSheetId="4" hidden="1">{#N/A,#N/A,FALSE,"Sheet7";#N/A,#N/A,FALSE,"Sheet8";#N/A,#N/A,FALSE,"Sheet9"}</definedName>
    <definedName name="wrn.PrintPrev2." localSheetId="9" hidden="1">{#N/A,#N/A,FALSE,"Sheet7";#N/A,#N/A,FALSE,"Sheet8";#N/A,#N/A,FALSE,"Sheet9"}</definedName>
    <definedName name="wrn.PrintPrev2." localSheetId="10" hidden="1">{#N/A,#N/A,FALSE,"Sheet7";#N/A,#N/A,FALSE,"Sheet8";#N/A,#N/A,FALSE,"Sheet9"}</definedName>
    <definedName name="wrn.PrintPrev2." localSheetId="17" hidden="1">{#N/A,#N/A,FALSE,"Sheet7";#N/A,#N/A,FALSE,"Sheet8";#N/A,#N/A,FALSE,"Sheet9"}</definedName>
    <definedName name="wrn.PrintPrev2." hidden="1">{#N/A,#N/A,FALSE,"Sheet7";#N/A,#N/A,FALSE,"Sheet8";#N/A,#N/A,FALSE,"Sheet9"}</definedName>
    <definedName name="wrn.Redundant._.Equipment._.Option." localSheetId="11" hidden="1">{"pumps",#N/A,FALSE,"Option"}</definedName>
    <definedName name="wrn.Redundant._.Equipment._.Option." localSheetId="4" hidden="1">{"pumps",#N/A,FALSE,"Option"}</definedName>
    <definedName name="wrn.Redundant._.Equipment._.Option." localSheetId="9" hidden="1">{"pumps",#N/A,FALSE,"Option"}</definedName>
    <definedName name="wrn.Redundant._.Equipment._.Option." localSheetId="16" hidden="1">{"pumps",#N/A,FALSE,"Option"}</definedName>
    <definedName name="wrn.Redundant._.Equipment._.Option." hidden="1">{"pumps",#N/A,FALSE,"Option"}</definedName>
    <definedName name="wrn.Site._.expenses." hidden="1">{#N/A,#N/A,FALSE,"Expenses";#N/A,#N/A,FALSE,"Expenses"}</definedName>
    <definedName name="wrn.Statements." localSheetId="11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G._.BLDG._.ENCLOSURE." localSheetId="11" hidden="1">{"turbine",#N/A,FALSE,"Option"}</definedName>
    <definedName name="wrn.STG._.BLDG._.ENCLOSURE." localSheetId="4" hidden="1">{"turbine",#N/A,FALSE,"Option"}</definedName>
    <definedName name="wrn.STG._.BLDG._.ENCLOSURE." localSheetId="9" hidden="1">{"turbine",#N/A,FALSE,"Option"}</definedName>
    <definedName name="wrn.STG._.BLDG._.ENCLOSURE." localSheetId="16" hidden="1">{"turbine",#N/A,FALSE,"Option"}</definedName>
    <definedName name="wrn.STG._.BLDG._.ENCLOSURE." hidden="1">{"turbine",#N/A,FALSE,"Option"}</definedName>
    <definedName name="wrn.struckgi." localSheetId="11" hidden="1">{#N/A,#N/A,TRUE,"arnitower";#N/A,#N/A,TRUE,"arnigarage "}</definedName>
    <definedName name="wrn.struckgi." localSheetId="4" hidden="1">{#N/A,#N/A,TRUE,"arnitower";#N/A,#N/A,TRUE,"arnigarage "}</definedName>
    <definedName name="wrn.struckgi." localSheetId="9" hidden="1">{#N/A,#N/A,TRUE,"arnitower";#N/A,#N/A,TRUE,"arnigarage "}</definedName>
    <definedName name="wrn.struckgi." localSheetId="16" hidden="1">{#N/A,#N/A,TRUE,"arnitower";#N/A,#N/A,TRUE,"arnigarage "}</definedName>
    <definedName name="wrn.struckgi." hidden="1">{#N/A,#N/A,TRUE,"arnitower";#N/A,#N/A,TRUE,"arnigarage "}</definedName>
    <definedName name="wrn.TEST." hidden="1">{#N/A,#N/A,FALSE,"估價單  (3)"}</definedName>
    <definedName name="wrn.Warrington._.Widnes._.QS._.Costs." localSheetId="11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localSheetId="9" hidden="1">{#N/A,#N/A,TRUE,"Cover";#N/A,#N/A,TRUE,"Conts";#N/A,#N/A,TRUE,"VOS";#N/A,#N/A,TRUE,"Warrington";#N/A,#N/A,TRUE,"Widnes"}</definedName>
    <definedName name="wrn.Warrington._.Widnes._.QS._.Costs." localSheetId="10" hidden="1">{#N/A,#N/A,TRUE,"Cover";#N/A,#N/A,TRUE,"Conts";#N/A,#N/A,TRUE,"VOS";#N/A,#N/A,TRUE,"Warrington";#N/A,#N/A,TRUE,"Widnes"}</definedName>
    <definedName name="wrn.Warrington._.Widnes._.QS._.Costs." localSheetId="17" hidden="1">{#N/A,#N/A,TRUE,"Cover";#N/A,#N/A,TRUE,"Conts";#N/A,#N/A,TRUE,"VOS";#N/A,#N/A,TRUE,"Warrington";#N/A,#N/A,TRUE,"Widnes"}</definedName>
    <definedName name="wrn.Warrington._.Widnes._.QS._.Costs." localSheetId="16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11" hidden="1">{"WESTINGHOUSE",#N/A,FALSE,"Option"}</definedName>
    <definedName name="wrn.WHOUSE._.CT." localSheetId="4" hidden="1">{"WESTINGHOUSE",#N/A,FALSE,"Option"}</definedName>
    <definedName name="wrn.WHOUSE._.CT." localSheetId="9" hidden="1">{"WESTINGHOUSE",#N/A,FALSE,"Option"}</definedName>
    <definedName name="wrn.WHOUSE._.CT." localSheetId="16" hidden="1">{"WESTINGHOUSE",#N/A,FALSE,"Option"}</definedName>
    <definedName name="wrn.WHOUSE._.CT." hidden="1">{"WESTINGHOUSE",#N/A,FALSE,"Option"}</definedName>
    <definedName name="wrn.WorkBook._.Print.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full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rwerwrew" localSheetId="11" hidden="1">{#N/A,#N/A,TRUE,"Cover";#N/A,#N/A,TRUE,"Conts";#N/A,#N/A,TRUE,"VOS";#N/A,#N/A,TRUE,"Warrington";#N/A,#N/A,TRUE,"Widnes"}</definedName>
    <definedName name="wrrwerwrew" localSheetId="1" hidden="1">{#N/A,#N/A,TRUE,"Cover";#N/A,#N/A,TRUE,"Conts";#N/A,#N/A,TRUE,"VOS";#N/A,#N/A,TRUE,"Warrington";#N/A,#N/A,TRUE,"Widnes"}</definedName>
    <definedName name="wrrwerwrew" localSheetId="4" hidden="1">{#N/A,#N/A,TRUE,"Cover";#N/A,#N/A,TRUE,"Conts";#N/A,#N/A,TRUE,"VOS";#N/A,#N/A,TRUE,"Warrington";#N/A,#N/A,TRUE,"Widnes"}</definedName>
    <definedName name="wrrwerwrew" localSheetId="9" hidden="1">{#N/A,#N/A,TRUE,"Cover";#N/A,#N/A,TRUE,"Conts";#N/A,#N/A,TRUE,"VOS";#N/A,#N/A,TRUE,"Warrington";#N/A,#N/A,TRUE,"Widnes"}</definedName>
    <definedName name="wrrwerwrew" localSheetId="10" hidden="1">{#N/A,#N/A,TRUE,"Cover";#N/A,#N/A,TRUE,"Conts";#N/A,#N/A,TRUE,"VOS";#N/A,#N/A,TRUE,"Warrington";#N/A,#N/A,TRUE,"Widnes"}</definedName>
    <definedName name="wrrwerwrew" localSheetId="17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11" hidden="1">{"'장비'!$A$3:$M$12"}</definedName>
    <definedName name="WRS" localSheetId="1" hidden="1">{"'장비'!$A$3:$M$12"}</definedName>
    <definedName name="WRS" localSheetId="4" hidden="1">{"'장비'!$A$3:$M$12"}</definedName>
    <definedName name="WRS" localSheetId="9" hidden="1">{"'장비'!$A$3:$M$12"}</definedName>
    <definedName name="WRS" localSheetId="10" hidden="1">{"'장비'!$A$3:$M$12"}</definedName>
    <definedName name="WRS" localSheetId="17" hidden="1">{"'장비'!$A$3:$M$12"}</definedName>
    <definedName name="WRS" hidden="1">{"'장비'!$A$3:$M$12"}</definedName>
    <definedName name="wrw" localSheetId="11" hidden="1">{"'Break down'!$A$4"}</definedName>
    <definedName name="wrw" localSheetId="4" hidden="1">{"'Break down'!$A$4"}</definedName>
    <definedName name="wrw" localSheetId="9" hidden="1">{"'Break down'!$A$4"}</definedName>
    <definedName name="wrw" localSheetId="16" hidden="1">{"'Break down'!$A$4"}</definedName>
    <definedName name="wrw" hidden="1">{"'Break down'!$A$4"}</definedName>
    <definedName name="wryuwyrututwys" localSheetId="11" hidden="1">{#N/A,#N/A,TRUE,"Cover";#N/A,#N/A,TRUE,"Conts";#N/A,#N/A,TRUE,"VOS";#N/A,#N/A,TRUE,"Warrington";#N/A,#N/A,TRUE,"Widnes"}</definedName>
    <definedName name="wryuwyrututwys" localSheetId="1" hidden="1">{#N/A,#N/A,TRUE,"Cover";#N/A,#N/A,TRUE,"Conts";#N/A,#N/A,TRUE,"VOS";#N/A,#N/A,TRUE,"Warrington";#N/A,#N/A,TRUE,"Widnes"}</definedName>
    <definedName name="wryuwyrututwys" localSheetId="4" hidden="1">{#N/A,#N/A,TRUE,"Cover";#N/A,#N/A,TRUE,"Conts";#N/A,#N/A,TRUE,"VOS";#N/A,#N/A,TRUE,"Warrington";#N/A,#N/A,TRUE,"Widnes"}</definedName>
    <definedName name="wryuwyrututwys" localSheetId="9" hidden="1">{#N/A,#N/A,TRUE,"Cover";#N/A,#N/A,TRUE,"Conts";#N/A,#N/A,TRUE,"VOS";#N/A,#N/A,TRUE,"Warrington";#N/A,#N/A,TRUE,"Widnes"}</definedName>
    <definedName name="wryuwyrututwys" localSheetId="10" hidden="1">{#N/A,#N/A,TRUE,"Cover";#N/A,#N/A,TRUE,"Conts";#N/A,#N/A,TRUE,"VOS";#N/A,#N/A,TRUE,"Warrington";#N/A,#N/A,TRUE,"Widnes"}</definedName>
    <definedName name="wryuwyrututwys" localSheetId="17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11" hidden="1">{#N/A,#N/A,TRUE,"Cover";#N/A,#N/A,TRUE,"Conts";#N/A,#N/A,TRUE,"VOS";#N/A,#N/A,TRUE,"Warrington";#N/A,#N/A,TRUE,"Widnes"}</definedName>
    <definedName name="WT" localSheetId="1" hidden="1">{#N/A,#N/A,TRUE,"Cover";#N/A,#N/A,TRUE,"Conts";#N/A,#N/A,TRUE,"VOS";#N/A,#N/A,TRUE,"Warrington";#N/A,#N/A,TRUE,"Widnes"}</definedName>
    <definedName name="WT" localSheetId="4" hidden="1">{#N/A,#N/A,TRUE,"Cover";#N/A,#N/A,TRUE,"Conts";#N/A,#N/A,TRUE,"VOS";#N/A,#N/A,TRUE,"Warrington";#N/A,#N/A,TRUE,"Widnes"}</definedName>
    <definedName name="WT" localSheetId="9" hidden="1">{#N/A,#N/A,TRUE,"Cover";#N/A,#N/A,TRUE,"Conts";#N/A,#N/A,TRUE,"VOS";#N/A,#N/A,TRUE,"Warrington";#N/A,#N/A,TRUE,"Widnes"}</definedName>
    <definedName name="WT" localSheetId="10" hidden="1">{#N/A,#N/A,TRUE,"Cover";#N/A,#N/A,TRUE,"Conts";#N/A,#N/A,TRUE,"VOS";#N/A,#N/A,TRUE,"Warrington";#N/A,#N/A,TRUE,"Widnes"}</definedName>
    <definedName name="WT" localSheetId="17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y" localSheetId="11" hidden="1">{#N/A,#N/A,TRUE,"Cover";#N/A,#N/A,TRUE,"Conts";#N/A,#N/A,TRUE,"VOS";#N/A,#N/A,TRUE,"Warrington";#N/A,#N/A,TRUE,"Widnes"}</definedName>
    <definedName name="wtey" localSheetId="1" hidden="1">{#N/A,#N/A,TRUE,"Cover";#N/A,#N/A,TRUE,"Conts";#N/A,#N/A,TRUE,"VOS";#N/A,#N/A,TRUE,"Warrington";#N/A,#N/A,TRUE,"Widnes"}</definedName>
    <definedName name="wtey" localSheetId="4" hidden="1">{#N/A,#N/A,TRUE,"Cover";#N/A,#N/A,TRUE,"Conts";#N/A,#N/A,TRUE,"VOS";#N/A,#N/A,TRUE,"Warrington";#N/A,#N/A,TRUE,"Widnes"}</definedName>
    <definedName name="wtey" localSheetId="9" hidden="1">{#N/A,#N/A,TRUE,"Cover";#N/A,#N/A,TRUE,"Conts";#N/A,#N/A,TRUE,"VOS";#N/A,#N/A,TRUE,"Warrington";#N/A,#N/A,TRUE,"Widnes"}</definedName>
    <definedName name="wtey" localSheetId="10" hidden="1">{#N/A,#N/A,TRUE,"Cover";#N/A,#N/A,TRUE,"Conts";#N/A,#N/A,TRUE,"VOS";#N/A,#N/A,TRUE,"Warrington";#N/A,#N/A,TRUE,"Widnes"}</definedName>
    <definedName name="wtey" localSheetId="17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wt" localSheetId="11" hidden="1">{#N/A,#N/A,TRUE,"Cover";#N/A,#N/A,TRUE,"Conts";#N/A,#N/A,TRUE,"VOS";#N/A,#N/A,TRUE,"Warrington";#N/A,#N/A,TRUE,"Widnes"}</definedName>
    <definedName name="wtrwt" localSheetId="1" hidden="1">{#N/A,#N/A,TRUE,"Cover";#N/A,#N/A,TRUE,"Conts";#N/A,#N/A,TRUE,"VOS";#N/A,#N/A,TRUE,"Warrington";#N/A,#N/A,TRUE,"Widnes"}</definedName>
    <definedName name="wtrwt" localSheetId="4" hidden="1">{#N/A,#N/A,TRUE,"Cover";#N/A,#N/A,TRUE,"Conts";#N/A,#N/A,TRUE,"VOS";#N/A,#N/A,TRUE,"Warrington";#N/A,#N/A,TRUE,"Widnes"}</definedName>
    <definedName name="wtrwt" localSheetId="9" hidden="1">{#N/A,#N/A,TRUE,"Cover";#N/A,#N/A,TRUE,"Conts";#N/A,#N/A,TRUE,"VOS";#N/A,#N/A,TRUE,"Warrington";#N/A,#N/A,TRUE,"Widnes"}</definedName>
    <definedName name="wtrwt" localSheetId="10" hidden="1">{#N/A,#N/A,TRUE,"Cover";#N/A,#N/A,TRUE,"Conts";#N/A,#N/A,TRUE,"VOS";#N/A,#N/A,TRUE,"Warrington";#N/A,#N/A,TRUE,"Widnes"}</definedName>
    <definedName name="wtrwt" localSheetId="17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11" hidden="1">{#N/A,#N/A,TRUE,"Cover";#N/A,#N/A,TRUE,"Conts";#N/A,#N/A,TRUE,"VOS";#N/A,#N/A,TRUE,"Warrington";#N/A,#N/A,TRUE,"Widnes"}</definedName>
    <definedName name="wtrywryt" localSheetId="1" hidden="1">{#N/A,#N/A,TRUE,"Cover";#N/A,#N/A,TRUE,"Conts";#N/A,#N/A,TRUE,"VOS";#N/A,#N/A,TRUE,"Warrington";#N/A,#N/A,TRUE,"Widnes"}</definedName>
    <definedName name="wtrywryt" localSheetId="4" hidden="1">{#N/A,#N/A,TRUE,"Cover";#N/A,#N/A,TRUE,"Conts";#N/A,#N/A,TRUE,"VOS";#N/A,#N/A,TRUE,"Warrington";#N/A,#N/A,TRUE,"Widnes"}</definedName>
    <definedName name="wtrywryt" localSheetId="9" hidden="1">{#N/A,#N/A,TRUE,"Cover";#N/A,#N/A,TRUE,"Conts";#N/A,#N/A,TRUE,"VOS";#N/A,#N/A,TRUE,"Warrington";#N/A,#N/A,TRUE,"Widnes"}</definedName>
    <definedName name="wtrywryt" localSheetId="10" hidden="1">{#N/A,#N/A,TRUE,"Cover";#N/A,#N/A,TRUE,"Conts";#N/A,#N/A,TRUE,"VOS";#N/A,#N/A,TRUE,"Warrington";#N/A,#N/A,TRUE,"Widnes"}</definedName>
    <definedName name="wtrywryt" localSheetId="17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localSheetId="11" hidden="1">{#N/A,#N/A,TRUE,"Cover";#N/A,#N/A,TRUE,"Conts";#N/A,#N/A,TRUE,"VOS";#N/A,#N/A,TRUE,"Warrington";#N/A,#N/A,TRUE,"Widnes"}</definedName>
    <definedName name="wtwt" localSheetId="1" hidden="1">{#N/A,#N/A,TRUE,"Cover";#N/A,#N/A,TRUE,"Conts";#N/A,#N/A,TRUE,"VOS";#N/A,#N/A,TRUE,"Warrington";#N/A,#N/A,TRUE,"Widnes"}</definedName>
    <definedName name="wtwt" localSheetId="4" hidden="1">{#N/A,#N/A,TRUE,"Cover";#N/A,#N/A,TRUE,"Conts";#N/A,#N/A,TRUE,"VOS";#N/A,#N/A,TRUE,"Warrington";#N/A,#N/A,TRUE,"Widnes"}</definedName>
    <definedName name="wtwt" localSheetId="9" hidden="1">{#N/A,#N/A,TRUE,"Cover";#N/A,#N/A,TRUE,"Conts";#N/A,#N/A,TRUE,"VOS";#N/A,#N/A,TRUE,"Warrington";#N/A,#N/A,TRUE,"Widnes"}</definedName>
    <definedName name="wtwt" localSheetId="10" hidden="1">{#N/A,#N/A,TRUE,"Cover";#N/A,#N/A,TRUE,"Conts";#N/A,#N/A,TRUE,"VOS";#N/A,#N/A,TRUE,"Warrington";#N/A,#N/A,TRUE,"Widnes"}</definedName>
    <definedName name="wtwt" localSheetId="17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11" hidden="1">{#N/A,#N/A,TRUE,"Cover";#N/A,#N/A,TRUE,"Conts";#N/A,#N/A,TRUE,"VOS";#N/A,#N/A,TRUE,"Warrington";#N/A,#N/A,TRUE,"Widnes"}</definedName>
    <definedName name="wtwy" localSheetId="1" hidden="1">{#N/A,#N/A,TRUE,"Cover";#N/A,#N/A,TRUE,"Conts";#N/A,#N/A,TRUE,"VOS";#N/A,#N/A,TRUE,"Warrington";#N/A,#N/A,TRUE,"Widnes"}</definedName>
    <definedName name="wtwy" localSheetId="4" hidden="1">{#N/A,#N/A,TRUE,"Cover";#N/A,#N/A,TRUE,"Conts";#N/A,#N/A,TRUE,"VOS";#N/A,#N/A,TRUE,"Warrington";#N/A,#N/A,TRUE,"Widnes"}</definedName>
    <definedName name="wtwy" localSheetId="9" hidden="1">{#N/A,#N/A,TRUE,"Cover";#N/A,#N/A,TRUE,"Conts";#N/A,#N/A,TRUE,"VOS";#N/A,#N/A,TRUE,"Warrington";#N/A,#N/A,TRUE,"Widnes"}</definedName>
    <definedName name="wtwy" localSheetId="10" hidden="1">{#N/A,#N/A,TRUE,"Cover";#N/A,#N/A,TRUE,"Conts";#N/A,#N/A,TRUE,"VOS";#N/A,#N/A,TRUE,"Warrington";#N/A,#N/A,TRUE,"Widnes"}</definedName>
    <definedName name="wtwy" localSheetId="17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" localSheetId="11" hidden="1">{"'Sheet1'!$A$4386:$N$4591"}</definedName>
    <definedName name="WW" localSheetId="1" hidden="1">{"'Sheet1'!$A$4386:$N$4591"}</definedName>
    <definedName name="WW" localSheetId="4" hidden="1">{"'Sheet1'!$A$4386:$N$4591"}</definedName>
    <definedName name="WW" localSheetId="9" hidden="1">{"'Sheet1'!$A$4386:$N$4591"}</definedName>
    <definedName name="WW" localSheetId="10" hidden="1">{"'Sheet1'!$A$4386:$N$4591"}</definedName>
    <definedName name="WW" localSheetId="17" hidden="1">{"'Sheet1'!$A$4386:$N$4591"}</definedName>
    <definedName name="WW" hidden="1">{"'Sheet1'!$A$4386:$N$4591"}</definedName>
    <definedName name="wwr" localSheetId="11" hidden="1">{"'Break down'!$A$4"}</definedName>
    <definedName name="wwr" localSheetId="1" hidden="1">{"'Break down'!$A$4"}</definedName>
    <definedName name="wwr" localSheetId="4" hidden="1">{"'Break down'!$A$4"}</definedName>
    <definedName name="wwr" localSheetId="9" hidden="1">{"'Break down'!$A$4"}</definedName>
    <definedName name="wwr" localSheetId="10" hidden="1">{"'Break down'!$A$4"}</definedName>
    <definedName name="wwr" localSheetId="17" hidden="1">{"'Break down'!$A$4"}</definedName>
    <definedName name="wwr" hidden="1">{"'Break down'!$A$4"}</definedName>
    <definedName name="www" localSheetId="11" hidden="1">{#N/A,#N/A,TRUE,"Cover";#N/A,#N/A,TRUE,"Conts";#N/A,#N/A,TRUE,"VOS";#N/A,#N/A,TRUE,"Warrington";#N/A,#N/A,TRUE,"Widnes"}</definedName>
    <definedName name="www" localSheetId="1" hidden="1">{#N/A,#N/A,TRUE,"Cover";#N/A,#N/A,TRUE,"Conts";#N/A,#N/A,TRUE,"VOS";#N/A,#N/A,TRUE,"Warrington";#N/A,#N/A,TRUE,"Widnes"}</definedName>
    <definedName name="www" localSheetId="4" hidden="1">{#N/A,#N/A,TRUE,"Cover";#N/A,#N/A,TRUE,"Conts";#N/A,#N/A,TRUE,"VOS";#N/A,#N/A,TRUE,"Warrington";#N/A,#N/A,TRUE,"Widnes"}</definedName>
    <definedName name="www" localSheetId="9" hidden="1">{#N/A,#N/A,TRUE,"Cover";#N/A,#N/A,TRUE,"Conts";#N/A,#N/A,TRUE,"VOS";#N/A,#N/A,TRUE,"Warrington";#N/A,#N/A,TRUE,"Widnes"}</definedName>
    <definedName name="www" localSheetId="10" hidden="1">{#N/A,#N/A,TRUE,"Cover";#N/A,#N/A,TRUE,"Conts";#N/A,#N/A,TRUE,"VOS";#N/A,#N/A,TRUE,"Warrington";#N/A,#N/A,TRUE,"Widnes"}</definedName>
    <definedName name="www" localSheetId="17" hidden="1">{#N/A,#N/A,TRUE,"Cover";#N/A,#N/A,TRUE,"Conts";#N/A,#N/A,TRUE,"VOS";#N/A,#N/A,TRUE,"Warrington";#N/A,#N/A,TRUE,"Widnes"}</definedName>
    <definedName name="www" hidden="1">{#N/A,#N/A,TRUE,"Cover";#N/A,#N/A,TRUE,"Conts";#N/A,#N/A,TRUE,"VOS";#N/A,#N/A,TRUE,"Warrington";#N/A,#N/A,TRUE,"Widnes"}</definedName>
    <definedName name="wwwww" localSheetId="11" hidden="1">#REF!</definedName>
    <definedName name="wwwww" localSheetId="1" hidden="1">#REF!</definedName>
    <definedName name="wwwww" localSheetId="9" hidden="1">#REF!</definedName>
    <definedName name="wwwww" localSheetId="10" hidden="1">#REF!</definedName>
    <definedName name="wwwww" localSheetId="17" hidden="1">#REF!</definedName>
    <definedName name="wwwww" localSheetId="16" hidden="1">#REF!</definedName>
    <definedName name="wwwww" hidden="1">#REF!</definedName>
    <definedName name="wy7u7y" localSheetId="11" hidden="1">{#N/A,#N/A,TRUE,"Cover";#N/A,#N/A,TRUE,"Conts";#N/A,#N/A,TRUE,"VOS";#N/A,#N/A,TRUE,"Warrington";#N/A,#N/A,TRUE,"Widnes"}</definedName>
    <definedName name="wy7u7y" localSheetId="1" hidden="1">{#N/A,#N/A,TRUE,"Cover";#N/A,#N/A,TRUE,"Conts";#N/A,#N/A,TRUE,"VOS";#N/A,#N/A,TRUE,"Warrington";#N/A,#N/A,TRUE,"Widnes"}</definedName>
    <definedName name="wy7u7y" localSheetId="4" hidden="1">{#N/A,#N/A,TRUE,"Cover";#N/A,#N/A,TRUE,"Conts";#N/A,#N/A,TRUE,"VOS";#N/A,#N/A,TRUE,"Warrington";#N/A,#N/A,TRUE,"Widnes"}</definedName>
    <definedName name="wy7u7y" localSheetId="9" hidden="1">{#N/A,#N/A,TRUE,"Cover";#N/A,#N/A,TRUE,"Conts";#N/A,#N/A,TRUE,"VOS";#N/A,#N/A,TRUE,"Warrington";#N/A,#N/A,TRUE,"Widnes"}</definedName>
    <definedName name="wy7u7y" localSheetId="10" hidden="1">{#N/A,#N/A,TRUE,"Cover";#N/A,#N/A,TRUE,"Conts";#N/A,#N/A,TRUE,"VOS";#N/A,#N/A,TRUE,"Warrington";#N/A,#N/A,TRUE,"Widnes"}</definedName>
    <definedName name="wy7u7y" localSheetId="17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K" localSheetId="11" hidden="1">{"'Break down'!$A$4"}</definedName>
    <definedName name="XLK" localSheetId="4" hidden="1">{"'Break down'!$A$4"}</definedName>
    <definedName name="XLK" localSheetId="9" hidden="1">{"'Break down'!$A$4"}</definedName>
    <definedName name="XLK" localSheetId="16" hidden="1">{"'Break down'!$A$4"}</definedName>
    <definedName name="XLK" hidden="1">{"'Break down'!$A$4"}</definedName>
    <definedName name="xl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11" hidden="1">{"'Break down'!$A$4"}</definedName>
    <definedName name="xls." localSheetId="1" hidden="1">{"'Break down'!$A$4"}</definedName>
    <definedName name="xls." localSheetId="4" hidden="1">{"'Break down'!$A$4"}</definedName>
    <definedName name="xls." localSheetId="9" hidden="1">{"'Break down'!$A$4"}</definedName>
    <definedName name="xls." localSheetId="10" hidden="1">{"'Break down'!$A$4"}</definedName>
    <definedName name="xls." localSheetId="17" hidden="1">{"'Break down'!$A$4"}</definedName>
    <definedName name="xls." localSheetId="16" hidden="1">{"'Break down'!$A$4"}</definedName>
    <definedName name="xls." hidden="1">{"'Break down'!$A$4"}</definedName>
    <definedName name="xls1" localSheetId="11" hidden="1">{"'Break down'!$A$4"}</definedName>
    <definedName name="xls1" localSheetId="4" hidden="1">{"'Break down'!$A$4"}</definedName>
    <definedName name="xls1" localSheetId="9" hidden="1">{"'Break down'!$A$4"}</definedName>
    <definedName name="xls1" localSheetId="16" hidden="1">{"'Break down'!$A$4"}</definedName>
    <definedName name="xls1" hidden="1">{"'Break down'!$A$4"}</definedName>
    <definedName name="xls2" localSheetId="11" hidden="1">{"'Break down'!$A$4"}</definedName>
    <definedName name="xls2" localSheetId="4" hidden="1">{"'Break down'!$A$4"}</definedName>
    <definedName name="xls2" localSheetId="9" hidden="1">{"'Break down'!$A$4"}</definedName>
    <definedName name="xls2" localSheetId="16" hidden="1">{"'Break down'!$A$4"}</definedName>
    <definedName name="xls2" hidden="1">{"'Break down'!$A$4"}</definedName>
    <definedName name="XLSS" localSheetId="11" hidden="1">{"'Break down'!$A$4"}</definedName>
    <definedName name="XLSS" localSheetId="1" hidden="1">{"'Break down'!$A$4"}</definedName>
    <definedName name="XLSS" localSheetId="4" hidden="1">{"'Break down'!$A$4"}</definedName>
    <definedName name="XLSS" localSheetId="9" hidden="1">{"'Break down'!$A$4"}</definedName>
    <definedName name="XLSS" localSheetId="10" hidden="1">{"'Break down'!$A$4"}</definedName>
    <definedName name="XLSS" localSheetId="17" hidden="1">{"'Break down'!$A$4"}</definedName>
    <definedName name="XLSS" hidden="1">{"'Break down'!$A$4"}</definedName>
    <definedName name="xlst" localSheetId="11" hidden="1">{"'Break down'!$A$4"}</definedName>
    <definedName name="xlst" localSheetId="1" hidden="1">{"'Break down'!$A$4"}</definedName>
    <definedName name="xlst" localSheetId="4" hidden="1">{"'Break down'!$A$4"}</definedName>
    <definedName name="xlst" localSheetId="9" hidden="1">{"'Break down'!$A$4"}</definedName>
    <definedName name="xlst" localSheetId="10" hidden="1">{"'Break down'!$A$4"}</definedName>
    <definedName name="xlst" localSheetId="17" hidden="1">{"'Break down'!$A$4"}</definedName>
    <definedName name="xlst" hidden="1">{"'Break down'!$A$4"}</definedName>
    <definedName name="XREF_COLUMN_1" localSheetId="11" hidden="1">#REF!</definedName>
    <definedName name="XREF_COLUMN_1" localSheetId="1" hidden="1">#REF!</definedName>
    <definedName name="XREF_COLUMN_1" localSheetId="9" hidden="1">#REF!</definedName>
    <definedName name="XREF_COLUMN_1" localSheetId="10" hidden="1">#REF!</definedName>
    <definedName name="XREF_COLUMN_1" localSheetId="17" hidden="1">#REF!</definedName>
    <definedName name="XREF_COLUMN_1" localSheetId="16" hidden="1">#REF!</definedName>
    <definedName name="XREF_COLUMN_1" hidden="1">#REF!</definedName>
    <definedName name="XREF_COLUMN_15" localSheetId="11" hidden="1">[19]Consolidated!#REF!</definedName>
    <definedName name="XREF_COLUMN_15" localSheetId="1" hidden="1">[19]Consolidated!#REF!</definedName>
    <definedName name="XREF_COLUMN_15" localSheetId="9" hidden="1">[19]Consolidated!#REF!</definedName>
    <definedName name="XREF_COLUMN_15" localSheetId="10" hidden="1">[19]Consolidated!#REF!</definedName>
    <definedName name="XREF_COLUMN_15" localSheetId="16" hidden="1">[19]Consolidated!#REF!</definedName>
    <definedName name="XREF_COLUMN_15" hidden="1">[19]Consolidated!#REF!</definedName>
    <definedName name="XREF_COLUMN_7" localSheetId="11" hidden="1">#REF!</definedName>
    <definedName name="XREF_COLUMN_7" localSheetId="1" hidden="1">#REF!</definedName>
    <definedName name="XREF_COLUMN_7" localSheetId="9" hidden="1">#REF!</definedName>
    <definedName name="XREF_COLUMN_7" localSheetId="10" hidden="1">#REF!</definedName>
    <definedName name="XREF_COLUMN_7" localSheetId="17" hidden="1">#REF!</definedName>
    <definedName name="XREF_COLUMN_7" localSheetId="16" hidden="1">#REF!</definedName>
    <definedName name="XREF_COLUMN_7" hidden="1">#REF!</definedName>
    <definedName name="XRefActiveRow" localSheetId="11" hidden="1">#REF!</definedName>
    <definedName name="XRefActiveRow" localSheetId="1" hidden="1">#REF!</definedName>
    <definedName name="XRefActiveRow" localSheetId="9" hidden="1">#REF!</definedName>
    <definedName name="XRefActiveRow" localSheetId="10" hidden="1">#REF!</definedName>
    <definedName name="XRefActiveRow" localSheetId="17" hidden="1">#REF!</definedName>
    <definedName name="XRefActiveRow" localSheetId="16" hidden="1">#REF!</definedName>
    <definedName name="XRefActiveRow" hidden="1">#REF!</definedName>
    <definedName name="XRefColumnsCount" hidden="1">12</definedName>
    <definedName name="XRefCopy1" localSheetId="11" hidden="1">#REF!</definedName>
    <definedName name="XRefCopy1" localSheetId="1" hidden="1">#REF!</definedName>
    <definedName name="XRefCopy1" localSheetId="9" hidden="1">#REF!</definedName>
    <definedName name="XRefCopy1" localSheetId="10" hidden="1">#REF!</definedName>
    <definedName name="XRefCopy1" localSheetId="17" hidden="1">#REF!</definedName>
    <definedName name="XRefCopy1" localSheetId="16" hidden="1">#REF!</definedName>
    <definedName name="XRefCopy1" hidden="1">#REF!</definedName>
    <definedName name="XRefCopy1Row" localSheetId="11" hidden="1">#REF!</definedName>
    <definedName name="XRefCopy1Row" localSheetId="1" hidden="1">#REF!</definedName>
    <definedName name="XRefCopy1Row" localSheetId="9" hidden="1">#REF!</definedName>
    <definedName name="XRefCopy1Row" localSheetId="10" hidden="1">#REF!</definedName>
    <definedName name="XRefCopy1Row" localSheetId="17" hidden="1">#REF!</definedName>
    <definedName name="XRefCopy1Row" localSheetId="16" hidden="1">#REF!</definedName>
    <definedName name="XRefCopy1Row" hidden="1">#REF!</definedName>
    <definedName name="XRefCopy2" localSheetId="11" hidden="1">#REF!</definedName>
    <definedName name="XRefCopy2" localSheetId="1" hidden="1">#REF!</definedName>
    <definedName name="XRefCopy2" localSheetId="9" hidden="1">#REF!</definedName>
    <definedName name="XRefCopy2" localSheetId="10" hidden="1">#REF!</definedName>
    <definedName name="XRefCopy2" localSheetId="17" hidden="1">#REF!</definedName>
    <definedName name="XRefCopy2" localSheetId="16" hidden="1">#REF!</definedName>
    <definedName name="XRefCopy2" hidden="1">#REF!</definedName>
    <definedName name="XRefCopy3" localSheetId="11" hidden="1">#REF!</definedName>
    <definedName name="XRefCopy3" localSheetId="1" hidden="1">#REF!</definedName>
    <definedName name="XRefCopy3" localSheetId="9" hidden="1">#REF!</definedName>
    <definedName name="XRefCopy3" localSheetId="10" hidden="1">#REF!</definedName>
    <definedName name="XRefCopy3" localSheetId="17" hidden="1">#REF!</definedName>
    <definedName name="XRefCopy3" localSheetId="16" hidden="1">#REF!</definedName>
    <definedName name="XRefCopy3" hidden="1">#REF!</definedName>
    <definedName name="XRefCopy7Row" localSheetId="11" hidden="1">[15]XREF!#REF!</definedName>
    <definedName name="XRefCopy7Row" localSheetId="1" hidden="1">[15]XREF!#REF!</definedName>
    <definedName name="XRefCopy7Row" localSheetId="9" hidden="1">[15]XREF!#REF!</definedName>
    <definedName name="XRefCopy7Row" localSheetId="10" hidden="1">[15]XREF!#REF!</definedName>
    <definedName name="XRefCopy7Row" localSheetId="16" hidden="1">[15]XREF!#REF!</definedName>
    <definedName name="XRefCopy7Row" hidden="1">[15]XREF!#REF!</definedName>
    <definedName name="XRefCopyRangeCount" hidden="1">7</definedName>
    <definedName name="XRefPaste1" localSheetId="11" hidden="1">#REF!</definedName>
    <definedName name="XRefPaste1" localSheetId="1" hidden="1">#REF!</definedName>
    <definedName name="XRefPaste1" localSheetId="9" hidden="1">#REF!</definedName>
    <definedName name="XRefPaste1" localSheetId="10" hidden="1">#REF!</definedName>
    <definedName name="XRefPaste1" localSheetId="17" hidden="1">#REF!</definedName>
    <definedName name="XRefPaste1" localSheetId="16" hidden="1">#REF!</definedName>
    <definedName name="XRefPaste1" hidden="1">#REF!</definedName>
    <definedName name="XRefPaste110Row" localSheetId="11" hidden="1">[15]XREF!#REF!</definedName>
    <definedName name="XRefPaste110Row" localSheetId="1" hidden="1">[15]XREF!#REF!</definedName>
    <definedName name="XRefPaste110Row" localSheetId="9" hidden="1">[15]XREF!#REF!</definedName>
    <definedName name="XRefPaste110Row" localSheetId="10" hidden="1">[15]XREF!#REF!</definedName>
    <definedName name="XRefPaste110Row" localSheetId="16" hidden="1">[15]XREF!#REF!</definedName>
    <definedName name="XRefPaste110Row" hidden="1">[15]XREF!#REF!</definedName>
    <definedName name="XRefPaste110Row1" localSheetId="11" hidden="1">[15]XREF!#REF!</definedName>
    <definedName name="XRefPaste110Row1" localSheetId="16" hidden="1">[15]XREF!#REF!</definedName>
    <definedName name="XRefPaste110Row1" hidden="1">[15]XREF!#REF!</definedName>
    <definedName name="XRefPaste111Row" localSheetId="11" hidden="1">[15]XREF!#REF!</definedName>
    <definedName name="XRefPaste111Row" localSheetId="1" hidden="1">[15]XREF!#REF!</definedName>
    <definedName name="XRefPaste111Row" localSheetId="16" hidden="1">[15]XREF!#REF!</definedName>
    <definedName name="XRefPaste111Row" hidden="1">[15]XREF!#REF!</definedName>
    <definedName name="XRefPaste112Row" localSheetId="11" hidden="1">[15]XREF!#REF!</definedName>
    <definedName name="XRefPaste112Row" localSheetId="1" hidden="1">[15]XREF!#REF!</definedName>
    <definedName name="XRefPaste112Row" localSheetId="16" hidden="1">[15]XREF!#REF!</definedName>
    <definedName name="XRefPaste112Row" hidden="1">[15]XREF!#REF!</definedName>
    <definedName name="XRefPaste113Row" localSheetId="11" hidden="1">[15]XREF!#REF!</definedName>
    <definedName name="XRefPaste113Row" localSheetId="1" hidden="1">[15]XREF!#REF!</definedName>
    <definedName name="XRefPaste113Row" localSheetId="16" hidden="1">[15]XREF!#REF!</definedName>
    <definedName name="XRefPaste113Row" hidden="1">[15]XREF!#REF!</definedName>
    <definedName name="XRefPaste120Row" localSheetId="11" hidden="1">[15]XREF!#REF!</definedName>
    <definedName name="XRefPaste120Row" localSheetId="1" hidden="1">[15]XREF!#REF!</definedName>
    <definedName name="XRefPaste120Row" localSheetId="16" hidden="1">[15]XREF!#REF!</definedName>
    <definedName name="XRefPaste120Row" hidden="1">[15]XREF!#REF!</definedName>
    <definedName name="XRefPaste121Row" localSheetId="11" hidden="1">[15]XREF!#REF!</definedName>
    <definedName name="XRefPaste121Row" localSheetId="1" hidden="1">[15]XREF!#REF!</definedName>
    <definedName name="XRefPaste121Row" localSheetId="16" hidden="1">[15]XREF!#REF!</definedName>
    <definedName name="XRefPaste121Row" hidden="1">[15]XREF!#REF!</definedName>
    <definedName name="XRefPaste1Row" localSheetId="11" hidden="1">#REF!</definedName>
    <definedName name="XRefPaste1Row" localSheetId="1" hidden="1">#REF!</definedName>
    <definedName name="XRefPaste1Row" localSheetId="9" hidden="1">#REF!</definedName>
    <definedName name="XRefPaste1Row" localSheetId="10" hidden="1">#REF!</definedName>
    <definedName name="XRefPaste1Row" localSheetId="17" hidden="1">#REF!</definedName>
    <definedName name="XRefPaste1Row" localSheetId="16" hidden="1">#REF!</definedName>
    <definedName name="XRefPaste1Row" hidden="1">#REF!</definedName>
    <definedName name="XRefPasteRangeCount" hidden="1">142</definedName>
    <definedName name="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x" localSheetId="11" hidden="1">{#N/A,#N/A,FALSE,"MARCH"}</definedName>
    <definedName name="xxxxxxx" localSheetId="1" hidden="1">{#N/A,#N/A,FALSE,"MARCH"}</definedName>
    <definedName name="xxxxxxx" localSheetId="4" hidden="1">{#N/A,#N/A,FALSE,"MARCH"}</definedName>
    <definedName name="xxxxxxx" localSheetId="9" hidden="1">{#N/A,#N/A,FALSE,"MARCH"}</definedName>
    <definedName name="xxxxxxx" localSheetId="10" hidden="1">{#N/A,#N/A,FALSE,"MARCH"}</definedName>
    <definedName name="xxxxxxx" localSheetId="17" hidden="1">{#N/A,#N/A,FALSE,"MARCH"}</definedName>
    <definedName name="xxxxxxx" localSheetId="16" hidden="1">{#N/A,#N/A,FALSE,"MARCH"}</definedName>
    <definedName name="xxxxxxx" hidden="1">{#N/A,#N/A,FALSE,"MARCH"}</definedName>
    <definedName name="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11" hidden="1">[15]XREF!#REF!</definedName>
    <definedName name="yes" localSheetId="16" hidden="1">[15]XREF!#REF!</definedName>
    <definedName name="yes" hidden="1">[15]XREF!#REF!</definedName>
    <definedName name="yh" localSheetId="11" hidden="1">#REF!</definedName>
    <definedName name="yh" hidden="1">#REF!</definedName>
    <definedName name="yhrsh" localSheetId="11" hidden="1">{#N/A,#N/A,TRUE,"Cover";#N/A,#N/A,TRUE,"Conts";#N/A,#N/A,TRUE,"VOS";#N/A,#N/A,TRUE,"Warrington";#N/A,#N/A,TRUE,"Widnes"}</definedName>
    <definedName name="yhrsh" localSheetId="1" hidden="1">{#N/A,#N/A,TRUE,"Cover";#N/A,#N/A,TRUE,"Conts";#N/A,#N/A,TRUE,"VOS";#N/A,#N/A,TRUE,"Warrington";#N/A,#N/A,TRUE,"Widnes"}</definedName>
    <definedName name="yhrsh" localSheetId="4" hidden="1">{#N/A,#N/A,TRUE,"Cover";#N/A,#N/A,TRUE,"Conts";#N/A,#N/A,TRUE,"VOS";#N/A,#N/A,TRUE,"Warrington";#N/A,#N/A,TRUE,"Widnes"}</definedName>
    <definedName name="yhrsh" localSheetId="9" hidden="1">{#N/A,#N/A,TRUE,"Cover";#N/A,#N/A,TRUE,"Conts";#N/A,#N/A,TRUE,"VOS";#N/A,#N/A,TRUE,"Warrington";#N/A,#N/A,TRUE,"Widnes"}</definedName>
    <definedName name="yhrsh" localSheetId="10" hidden="1">{#N/A,#N/A,TRUE,"Cover";#N/A,#N/A,TRUE,"Conts";#N/A,#N/A,TRUE,"VOS";#N/A,#N/A,TRUE,"Warrington";#N/A,#N/A,TRUE,"Widnes"}</definedName>
    <definedName name="yhrsh" localSheetId="17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11" hidden="1">{#N/A,#N/A,TRUE,"Cover";#N/A,#N/A,TRUE,"Conts";#N/A,#N/A,TRUE,"VOS";#N/A,#N/A,TRUE,"Warrington";#N/A,#N/A,TRUE,"Widnes"}</definedName>
    <definedName name="ykhljkdggzsf" localSheetId="1" hidden="1">{#N/A,#N/A,TRUE,"Cover";#N/A,#N/A,TRUE,"Conts";#N/A,#N/A,TRUE,"VOS";#N/A,#N/A,TRUE,"Warrington";#N/A,#N/A,TRUE,"Widnes"}</definedName>
    <definedName name="ykhljkdggzsf" localSheetId="4" hidden="1">{#N/A,#N/A,TRUE,"Cover";#N/A,#N/A,TRUE,"Conts";#N/A,#N/A,TRUE,"VOS";#N/A,#N/A,TRUE,"Warrington";#N/A,#N/A,TRUE,"Widnes"}</definedName>
    <definedName name="ykhljkdggzsf" localSheetId="9" hidden="1">{#N/A,#N/A,TRUE,"Cover";#N/A,#N/A,TRUE,"Conts";#N/A,#N/A,TRUE,"VOS";#N/A,#N/A,TRUE,"Warrington";#N/A,#N/A,TRUE,"Widnes"}</definedName>
    <definedName name="ykhljkdggzsf" localSheetId="10" hidden="1">{#N/A,#N/A,TRUE,"Cover";#N/A,#N/A,TRUE,"Conts";#N/A,#N/A,TRUE,"VOS";#N/A,#N/A,TRUE,"Warrington";#N/A,#N/A,TRUE,"Widnes"}</definedName>
    <definedName name="ykhljkdggzsf" localSheetId="17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11" hidden="1">{#N/A,#N/A,TRUE,"Cover";#N/A,#N/A,TRUE,"Conts";#N/A,#N/A,TRUE,"VOS";#N/A,#N/A,TRUE,"Warrington";#N/A,#N/A,TRUE,"Widnes"}</definedName>
    <definedName name="ykkllylulf" localSheetId="1" hidden="1">{#N/A,#N/A,TRUE,"Cover";#N/A,#N/A,TRUE,"Conts";#N/A,#N/A,TRUE,"VOS";#N/A,#N/A,TRUE,"Warrington";#N/A,#N/A,TRUE,"Widnes"}</definedName>
    <definedName name="ykkllylulf" localSheetId="4" hidden="1">{#N/A,#N/A,TRUE,"Cover";#N/A,#N/A,TRUE,"Conts";#N/A,#N/A,TRUE,"VOS";#N/A,#N/A,TRUE,"Warrington";#N/A,#N/A,TRUE,"Widnes"}</definedName>
    <definedName name="ykkllylulf" localSheetId="9" hidden="1">{#N/A,#N/A,TRUE,"Cover";#N/A,#N/A,TRUE,"Conts";#N/A,#N/A,TRUE,"VOS";#N/A,#N/A,TRUE,"Warrington";#N/A,#N/A,TRUE,"Widnes"}</definedName>
    <definedName name="ykkllylulf" localSheetId="10" hidden="1">{#N/A,#N/A,TRUE,"Cover";#N/A,#N/A,TRUE,"Conts";#N/A,#N/A,TRUE,"VOS";#N/A,#N/A,TRUE,"Warrington";#N/A,#N/A,TRUE,"Widnes"}</definedName>
    <definedName name="ykkllylulf" localSheetId="17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nkim" localSheetId="11" hidden="1">{#N/A,#N/A,TRUE,"Basic";#N/A,#N/A,TRUE,"EXT-TABLE";#N/A,#N/A,TRUE,"STEEL";#N/A,#N/A,TRUE,"INT-Table";#N/A,#N/A,TRUE,"STEEL";#N/A,#N/A,TRUE,"Door"}</definedName>
    <definedName name="ynkim" localSheetId="1" hidden="1">{#N/A,#N/A,TRUE,"Basic";#N/A,#N/A,TRUE,"EXT-TABLE";#N/A,#N/A,TRUE,"STEEL";#N/A,#N/A,TRUE,"INT-Table";#N/A,#N/A,TRUE,"STEEL";#N/A,#N/A,TRUE,"Door"}</definedName>
    <definedName name="ynkim" localSheetId="4" hidden="1">{#N/A,#N/A,TRUE,"Basic";#N/A,#N/A,TRUE,"EXT-TABLE";#N/A,#N/A,TRUE,"STEEL";#N/A,#N/A,TRUE,"INT-Table";#N/A,#N/A,TRUE,"STEEL";#N/A,#N/A,TRUE,"Door"}</definedName>
    <definedName name="ynkim" localSheetId="9" hidden="1">{#N/A,#N/A,TRUE,"Basic";#N/A,#N/A,TRUE,"EXT-TABLE";#N/A,#N/A,TRUE,"STEEL";#N/A,#N/A,TRUE,"INT-Table";#N/A,#N/A,TRUE,"STEEL";#N/A,#N/A,TRUE,"Door"}</definedName>
    <definedName name="ynkim" localSheetId="10" hidden="1">{#N/A,#N/A,TRUE,"Basic";#N/A,#N/A,TRUE,"EXT-TABLE";#N/A,#N/A,TRUE,"STEEL";#N/A,#N/A,TRUE,"INT-Table";#N/A,#N/A,TRUE,"STEEL";#N/A,#N/A,TRUE,"Door"}</definedName>
    <definedName name="ynkim" localSheetId="17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tyet" localSheetId="11" hidden="1">{#N/A,#N/A,TRUE,"Cover";#N/A,#N/A,TRUE,"Conts";#N/A,#N/A,TRUE,"VOS";#N/A,#N/A,TRUE,"Warrington";#N/A,#N/A,TRUE,"Widnes"}</definedName>
    <definedName name="yrtyet" localSheetId="1" hidden="1">{#N/A,#N/A,TRUE,"Cover";#N/A,#N/A,TRUE,"Conts";#N/A,#N/A,TRUE,"VOS";#N/A,#N/A,TRUE,"Warrington";#N/A,#N/A,TRUE,"Widnes"}</definedName>
    <definedName name="yrtyet" localSheetId="4" hidden="1">{#N/A,#N/A,TRUE,"Cover";#N/A,#N/A,TRUE,"Conts";#N/A,#N/A,TRUE,"VOS";#N/A,#N/A,TRUE,"Warrington";#N/A,#N/A,TRUE,"Widnes"}</definedName>
    <definedName name="yrtyet" localSheetId="9" hidden="1">{#N/A,#N/A,TRUE,"Cover";#N/A,#N/A,TRUE,"Conts";#N/A,#N/A,TRUE,"VOS";#N/A,#N/A,TRUE,"Warrington";#N/A,#N/A,TRUE,"Widnes"}</definedName>
    <definedName name="yrtyet" localSheetId="10" hidden="1">{#N/A,#N/A,TRUE,"Cover";#N/A,#N/A,TRUE,"Conts";#N/A,#N/A,TRUE,"VOS";#N/A,#N/A,TRUE,"Warrington";#N/A,#N/A,TRUE,"Widnes"}</definedName>
    <definedName name="yrtyet" localSheetId="17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11" hidden="1">{#N/A,#N/A,TRUE,"Cover";#N/A,#N/A,TRUE,"Conts";#N/A,#N/A,TRUE,"VOS";#N/A,#N/A,TRUE,"Warrington";#N/A,#N/A,TRUE,"Widnes"}</definedName>
    <definedName name="yry" localSheetId="1" hidden="1">{#N/A,#N/A,TRUE,"Cover";#N/A,#N/A,TRUE,"Conts";#N/A,#N/A,TRUE,"VOS";#N/A,#N/A,TRUE,"Warrington";#N/A,#N/A,TRUE,"Widnes"}</definedName>
    <definedName name="yry" localSheetId="4" hidden="1">{#N/A,#N/A,TRUE,"Cover";#N/A,#N/A,TRUE,"Conts";#N/A,#N/A,TRUE,"VOS";#N/A,#N/A,TRUE,"Warrington";#N/A,#N/A,TRUE,"Widnes"}</definedName>
    <definedName name="yry" localSheetId="9" hidden="1">{#N/A,#N/A,TRUE,"Cover";#N/A,#N/A,TRUE,"Conts";#N/A,#N/A,TRUE,"VOS";#N/A,#N/A,TRUE,"Warrington";#N/A,#N/A,TRUE,"Widnes"}</definedName>
    <definedName name="yry" localSheetId="10" hidden="1">{#N/A,#N/A,TRUE,"Cover";#N/A,#N/A,TRUE,"Conts";#N/A,#N/A,TRUE,"VOS";#N/A,#N/A,TRUE,"Warrington";#N/A,#N/A,TRUE,"Widnes"}</definedName>
    <definedName name="yry" localSheetId="17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t" localSheetId="11" hidden="1">{#N/A,#N/A,TRUE,"Cover";#N/A,#N/A,TRUE,"Conts";#N/A,#N/A,TRUE,"VOS";#N/A,#N/A,TRUE,"Warrington";#N/A,#N/A,TRUE,"Widnes"}</definedName>
    <definedName name="yt" localSheetId="1" hidden="1">{#N/A,#N/A,TRUE,"Cover";#N/A,#N/A,TRUE,"Conts";#N/A,#N/A,TRUE,"VOS";#N/A,#N/A,TRUE,"Warrington";#N/A,#N/A,TRUE,"Widnes"}</definedName>
    <definedName name="yt" localSheetId="4" hidden="1">{#N/A,#N/A,TRUE,"Cover";#N/A,#N/A,TRUE,"Conts";#N/A,#N/A,TRUE,"VOS";#N/A,#N/A,TRUE,"Warrington";#N/A,#N/A,TRUE,"Widnes"}</definedName>
    <definedName name="yt" localSheetId="9" hidden="1">{#N/A,#N/A,TRUE,"Cover";#N/A,#N/A,TRUE,"Conts";#N/A,#N/A,TRUE,"VOS";#N/A,#N/A,TRUE,"Warrington";#N/A,#N/A,TRUE,"Widnes"}</definedName>
    <definedName name="yt" localSheetId="10" hidden="1">{#N/A,#N/A,TRUE,"Cover";#N/A,#N/A,TRUE,"Conts";#N/A,#N/A,TRUE,"VOS";#N/A,#N/A,TRUE,"Warrington";#N/A,#N/A,TRUE,"Widnes"}</definedName>
    <definedName name="yt" localSheetId="17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11" hidden="1">{#N/A,#N/A,TRUE,"Cover";#N/A,#N/A,TRUE,"Conts";#N/A,#N/A,TRUE,"VOS";#N/A,#N/A,TRUE,"Warrington";#N/A,#N/A,TRUE,"Widnes"}</definedName>
    <definedName name="ytjtyjre" localSheetId="1" hidden="1">{#N/A,#N/A,TRUE,"Cover";#N/A,#N/A,TRUE,"Conts";#N/A,#N/A,TRUE,"VOS";#N/A,#N/A,TRUE,"Warrington";#N/A,#N/A,TRUE,"Widnes"}</definedName>
    <definedName name="ytjtyjre" localSheetId="4" hidden="1">{#N/A,#N/A,TRUE,"Cover";#N/A,#N/A,TRUE,"Conts";#N/A,#N/A,TRUE,"VOS";#N/A,#N/A,TRUE,"Warrington";#N/A,#N/A,TRUE,"Widnes"}</definedName>
    <definedName name="ytjtyjre" localSheetId="9" hidden="1">{#N/A,#N/A,TRUE,"Cover";#N/A,#N/A,TRUE,"Conts";#N/A,#N/A,TRUE,"VOS";#N/A,#N/A,TRUE,"Warrington";#N/A,#N/A,TRUE,"Widnes"}</definedName>
    <definedName name="ytjtyjre" localSheetId="10" hidden="1">{#N/A,#N/A,TRUE,"Cover";#N/A,#N/A,TRUE,"Conts";#N/A,#N/A,TRUE,"VOS";#N/A,#N/A,TRUE,"Warrington";#N/A,#N/A,TRUE,"Widnes"}</definedName>
    <definedName name="ytjtyjre" localSheetId="17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11" hidden="1">{"'Break down'!$A$4"}</definedName>
    <definedName name="ytr" localSheetId="1" hidden="1">{"'Break down'!$A$4"}</definedName>
    <definedName name="ytr" localSheetId="4" hidden="1">{"'Break down'!$A$4"}</definedName>
    <definedName name="ytr" localSheetId="9" hidden="1">{"'Break down'!$A$4"}</definedName>
    <definedName name="ytr" localSheetId="10" hidden="1">{"'Break down'!$A$4"}</definedName>
    <definedName name="ytr" localSheetId="17" hidden="1">{"'Break down'!$A$4"}</definedName>
    <definedName name="ytr" hidden="1">{"'Break down'!$A$4"}</definedName>
    <definedName name="ytuloioio" localSheetId="11" hidden="1">{#N/A,#N/A,TRUE,"Cover";#N/A,#N/A,TRUE,"Conts";#N/A,#N/A,TRUE,"VOS";#N/A,#N/A,TRUE,"Warrington";#N/A,#N/A,TRUE,"Widnes"}</definedName>
    <definedName name="ytuloioio" localSheetId="1" hidden="1">{#N/A,#N/A,TRUE,"Cover";#N/A,#N/A,TRUE,"Conts";#N/A,#N/A,TRUE,"VOS";#N/A,#N/A,TRUE,"Warrington";#N/A,#N/A,TRUE,"Widnes"}</definedName>
    <definedName name="ytuloioio" localSheetId="4" hidden="1">{#N/A,#N/A,TRUE,"Cover";#N/A,#N/A,TRUE,"Conts";#N/A,#N/A,TRUE,"VOS";#N/A,#N/A,TRUE,"Warrington";#N/A,#N/A,TRUE,"Widnes"}</definedName>
    <definedName name="ytuloioio" localSheetId="9" hidden="1">{#N/A,#N/A,TRUE,"Cover";#N/A,#N/A,TRUE,"Conts";#N/A,#N/A,TRUE,"VOS";#N/A,#N/A,TRUE,"Warrington";#N/A,#N/A,TRUE,"Widnes"}</definedName>
    <definedName name="ytuloioio" localSheetId="10" hidden="1">{#N/A,#N/A,TRUE,"Cover";#N/A,#N/A,TRUE,"Conts";#N/A,#N/A,TRUE,"VOS";#N/A,#N/A,TRUE,"Warrington";#N/A,#N/A,TRUE,"Widnes"}</definedName>
    <definedName name="ytuloioio" localSheetId="17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ui" localSheetId="11" hidden="1">{"'Break down'!$A$4"}</definedName>
    <definedName name="yui" localSheetId="4" hidden="1">{"'Break down'!$A$4"}</definedName>
    <definedName name="yui" localSheetId="9" hidden="1">{"'Break down'!$A$4"}</definedName>
    <definedName name="yui" localSheetId="16" hidden="1">{"'Break down'!$A$4"}</definedName>
    <definedName name="yui" hidden="1">{"'Break down'!$A$4"}</definedName>
    <definedName name="yup" localSheetId="11" hidden="1">{"'Break down'!$A$4"}</definedName>
    <definedName name="yup" localSheetId="4" hidden="1">{"'Break down'!$A$4"}</definedName>
    <definedName name="yup" localSheetId="9" hidden="1">{"'Break down'!$A$4"}</definedName>
    <definedName name="yup" localSheetId="16" hidden="1">{"'Break down'!$A$4"}</definedName>
    <definedName name="yup" hidden="1">{"'Break down'!$A$4"}</definedName>
    <definedName name="yuti7i78o" localSheetId="11" hidden="1">{#N/A,#N/A,TRUE,"Cover";#N/A,#N/A,TRUE,"Conts";#N/A,#N/A,TRUE,"VOS";#N/A,#N/A,TRUE,"Warrington";#N/A,#N/A,TRUE,"Widnes"}</definedName>
    <definedName name="yuti7i78o" localSheetId="1" hidden="1">{#N/A,#N/A,TRUE,"Cover";#N/A,#N/A,TRUE,"Conts";#N/A,#N/A,TRUE,"VOS";#N/A,#N/A,TRUE,"Warrington";#N/A,#N/A,TRUE,"Widnes"}</definedName>
    <definedName name="yuti7i78o" localSheetId="4" hidden="1">{#N/A,#N/A,TRUE,"Cover";#N/A,#N/A,TRUE,"Conts";#N/A,#N/A,TRUE,"VOS";#N/A,#N/A,TRUE,"Warrington";#N/A,#N/A,TRUE,"Widnes"}</definedName>
    <definedName name="yuti7i78o" localSheetId="9" hidden="1">{#N/A,#N/A,TRUE,"Cover";#N/A,#N/A,TRUE,"Conts";#N/A,#N/A,TRUE,"VOS";#N/A,#N/A,TRUE,"Warrington";#N/A,#N/A,TRUE,"Widnes"}</definedName>
    <definedName name="yuti7i78o" localSheetId="10" hidden="1">{#N/A,#N/A,TRUE,"Cover";#N/A,#N/A,TRUE,"Conts";#N/A,#N/A,TRUE,"VOS";#N/A,#N/A,TRUE,"Warrington";#N/A,#N/A,TRUE,"Widnes"}</definedName>
    <definedName name="yuti7i78o" localSheetId="17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11" hidden="1">{"'장비'!$A$3:$M$12"}</definedName>
    <definedName name="yy" localSheetId="1" hidden="1">{"'장비'!$A$3:$M$12"}</definedName>
    <definedName name="yy" localSheetId="4" hidden="1">{"'장비'!$A$3:$M$12"}</definedName>
    <definedName name="yy" localSheetId="9" hidden="1">{"'장비'!$A$3:$M$12"}</definedName>
    <definedName name="yy" localSheetId="10" hidden="1">{"'장비'!$A$3:$M$12"}</definedName>
    <definedName name="yy" localSheetId="17" hidden="1">{"'장비'!$A$3:$M$12"}</definedName>
    <definedName name="yy" hidden="1">{"'장비'!$A$3:$M$12"}</definedName>
    <definedName name="yyy" localSheetId="11" hidden="1">{#N/A,#N/A,TRUE,"Cover";#N/A,#N/A,TRUE,"Conts";#N/A,#N/A,TRUE,"VOS";#N/A,#N/A,TRUE,"Warrington";#N/A,#N/A,TRUE,"Widnes"}</definedName>
    <definedName name="yyy" localSheetId="1" hidden="1">{#N/A,#N/A,TRUE,"Cover";#N/A,#N/A,TRUE,"Conts";#N/A,#N/A,TRUE,"VOS";#N/A,#N/A,TRUE,"Warrington";#N/A,#N/A,TRUE,"Widnes"}</definedName>
    <definedName name="yyy" localSheetId="4" hidden="1">{#N/A,#N/A,TRUE,"Cover";#N/A,#N/A,TRUE,"Conts";#N/A,#N/A,TRUE,"VOS";#N/A,#N/A,TRUE,"Warrington";#N/A,#N/A,TRUE,"Widnes"}</definedName>
    <definedName name="yyy" localSheetId="9" hidden="1">{#N/A,#N/A,TRUE,"Cover";#N/A,#N/A,TRUE,"Conts";#N/A,#N/A,TRUE,"VOS";#N/A,#N/A,TRUE,"Warrington";#N/A,#N/A,TRUE,"Widnes"}</definedName>
    <definedName name="yyy" localSheetId="10" hidden="1">{#N/A,#N/A,TRUE,"Cover";#N/A,#N/A,TRUE,"Conts";#N/A,#N/A,TRUE,"VOS";#N/A,#N/A,TRUE,"Warrington";#N/A,#N/A,TRUE,"Widnes"}</definedName>
    <definedName name="yyy" localSheetId="17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localSheetId="11" hidden="1">#REF!</definedName>
    <definedName name="Z_0C509CAE_4B28_497F_9463_E056D87AE422_.wvu.Rows" localSheetId="1" hidden="1">#REF!</definedName>
    <definedName name="Z_0C509CAE_4B28_497F_9463_E056D87AE422_.wvu.Rows" localSheetId="9" hidden="1">#REF!</definedName>
    <definedName name="Z_0C509CAE_4B28_497F_9463_E056D87AE422_.wvu.Rows" localSheetId="10" hidden="1">#REF!</definedName>
    <definedName name="Z_0C509CAE_4B28_497F_9463_E056D87AE422_.wvu.Rows" localSheetId="17" hidden="1">#REF!</definedName>
    <definedName name="Z_0C509CAE_4B28_497F_9463_E056D87AE422_.wvu.Rows" hidden="1">#REF!</definedName>
    <definedName name="Z_5A4CDE39_BC84_48C0_8208_6970E7A71896_.wvu.Cols" hidden="1">'[20]GM &amp; TA'!$F$1:$F$65536,'[20]GM &amp; TA'!$G$1:$G$65536,'[20]GM &amp; TA'!$I$1:$T$65536</definedName>
    <definedName name="Z_64FBE21F_D610_4122_B662_C1CA556F0E6B_.wvu.Rows" hidden="1">[21]Macro!$A$9:$IV$47,[21]Macro!$A$49:$IV$49</definedName>
    <definedName name="Z_76AE889F_0B4A_4BA0_8BFA_9AC07377CAB6_.wvu.FilterData" localSheetId="16" hidden="1">'Vo Sum'!$A$13:$F$20</definedName>
    <definedName name="Z_821080B5_A53F_46D5_A7A8_C550E9A6DB8E_.wvu.Rows" localSheetId="11" hidden="1">#REF!</definedName>
    <definedName name="Z_821080B5_A53F_46D5_A7A8_C550E9A6DB8E_.wvu.Rows" localSheetId="1" hidden="1">#REF!</definedName>
    <definedName name="Z_821080B5_A53F_46D5_A7A8_C550E9A6DB8E_.wvu.Rows" localSheetId="9" hidden="1">#REF!</definedName>
    <definedName name="Z_821080B5_A53F_46D5_A7A8_C550E9A6DB8E_.wvu.Rows" localSheetId="10" hidden="1">#REF!</definedName>
    <definedName name="Z_821080B5_A53F_46D5_A7A8_C550E9A6DB8E_.wvu.Rows" localSheetId="17" hidden="1">#REF!</definedName>
    <definedName name="Z_821080B5_A53F_46D5_A7A8_C550E9A6DB8E_.wvu.Rows" hidden="1">#REF!</definedName>
    <definedName name="Z_89FC4C3A_6586_42BA_B0E6_F0959042E6A0_.wvu.Rows" localSheetId="11" hidden="1">#REF!</definedName>
    <definedName name="Z_89FC4C3A_6586_42BA_B0E6_F0959042E6A0_.wvu.Rows" localSheetId="1" hidden="1">#REF!</definedName>
    <definedName name="Z_89FC4C3A_6586_42BA_B0E6_F0959042E6A0_.wvu.Rows" localSheetId="9" hidden="1">#REF!</definedName>
    <definedName name="Z_89FC4C3A_6586_42BA_B0E6_F0959042E6A0_.wvu.Rows" localSheetId="10" hidden="1">#REF!</definedName>
    <definedName name="Z_89FC4C3A_6586_42BA_B0E6_F0959042E6A0_.wvu.Rows" localSheetId="17" hidden="1">#REF!</definedName>
    <definedName name="Z_89FC4C3A_6586_42BA_B0E6_F0959042E6A0_.wvu.Rows" hidden="1">#REF!</definedName>
    <definedName name="Z_8FCC9949_BB10_48DD_835F_9D6E68B3AE12_.wvu.PrintTitles" localSheetId="11" hidden="1">#REF!</definedName>
    <definedName name="Z_8FCC9949_BB10_48DD_835F_9D6E68B3AE12_.wvu.PrintTitles" localSheetId="1" hidden="1">#REF!</definedName>
    <definedName name="Z_8FCC9949_BB10_48DD_835F_9D6E68B3AE12_.wvu.PrintTitles" localSheetId="9" hidden="1">#REF!</definedName>
    <definedName name="Z_8FCC9949_BB10_48DD_835F_9D6E68B3AE12_.wvu.PrintTitles" localSheetId="10" hidden="1">#REF!</definedName>
    <definedName name="Z_8FCC9949_BB10_48DD_835F_9D6E68B3AE12_.wvu.PrintTitles" localSheetId="17" hidden="1">#REF!</definedName>
    <definedName name="Z_8FCC9949_BB10_48DD_835F_9D6E68B3AE12_.wvu.PrintTitles" hidden="1">#REF!</definedName>
    <definedName name="Z_8FCC9949_BB10_48DD_835F_9D6E68B3AE12_.wvu.Rows" localSheetId="11" hidden="1">#REF!,#REF!</definedName>
    <definedName name="Z_8FCC9949_BB10_48DD_835F_9D6E68B3AE12_.wvu.Rows" localSheetId="1" hidden="1">#REF!,#REF!</definedName>
    <definedName name="Z_8FCC9949_BB10_48DD_835F_9D6E68B3AE12_.wvu.Rows" localSheetId="9" hidden="1">#REF!,#REF!</definedName>
    <definedName name="Z_8FCC9949_BB10_48DD_835F_9D6E68B3AE12_.wvu.Rows" localSheetId="10" hidden="1">#REF!,#REF!</definedName>
    <definedName name="Z_8FCC9949_BB10_48DD_835F_9D6E68B3AE12_.wvu.Rows" localSheetId="17" hidden="1">#REF!,#REF!</definedName>
    <definedName name="Z_8FCC9949_BB10_48DD_835F_9D6E68B3AE12_.wvu.Rows" hidden="1">#REF!,#REF!</definedName>
    <definedName name="Z_E61184E6_4A82_48AD_BD46_AD03682B9E61_.wvu.Rows" localSheetId="11" hidden="1">#REF!</definedName>
    <definedName name="Z_E61184E6_4A82_48AD_BD46_AD03682B9E61_.wvu.Rows" localSheetId="1" hidden="1">#REF!</definedName>
    <definedName name="Z_E61184E6_4A82_48AD_BD46_AD03682B9E61_.wvu.Rows" localSheetId="9" hidden="1">#REF!</definedName>
    <definedName name="Z_E61184E6_4A82_48AD_BD46_AD03682B9E61_.wvu.Rows" localSheetId="10" hidden="1">#REF!</definedName>
    <definedName name="Z_E61184E6_4A82_48AD_BD46_AD03682B9E61_.wvu.Rows" localSheetId="17" hidden="1">#REF!</definedName>
    <definedName name="Z_E61184E6_4A82_48AD_BD46_AD03682B9E61_.wvu.Rows" hidden="1">#REF!</definedName>
    <definedName name="zaed" localSheetId="11" hidden="1">{#N/A,#N/A,TRUE,"Cover";#N/A,#N/A,TRUE,"Conts";#N/A,#N/A,TRUE,"VOS";#N/A,#N/A,TRUE,"Warrington";#N/A,#N/A,TRUE,"Widnes"}</definedName>
    <definedName name="zaed" localSheetId="1" hidden="1">{#N/A,#N/A,TRUE,"Cover";#N/A,#N/A,TRUE,"Conts";#N/A,#N/A,TRUE,"VOS";#N/A,#N/A,TRUE,"Warrington";#N/A,#N/A,TRUE,"Widnes"}</definedName>
    <definedName name="zaed" localSheetId="4" hidden="1">{#N/A,#N/A,TRUE,"Cover";#N/A,#N/A,TRUE,"Conts";#N/A,#N/A,TRUE,"VOS";#N/A,#N/A,TRUE,"Warrington";#N/A,#N/A,TRUE,"Widnes"}</definedName>
    <definedName name="zaed" localSheetId="9" hidden="1">{#N/A,#N/A,TRUE,"Cover";#N/A,#N/A,TRUE,"Conts";#N/A,#N/A,TRUE,"VOS";#N/A,#N/A,TRUE,"Warrington";#N/A,#N/A,TRUE,"Widnes"}</definedName>
    <definedName name="zaed" localSheetId="10" hidden="1">{#N/A,#N/A,TRUE,"Cover";#N/A,#N/A,TRUE,"Conts";#N/A,#N/A,TRUE,"VOS";#N/A,#N/A,TRUE,"Warrington";#N/A,#N/A,TRUE,"Widnes"}</definedName>
    <definedName name="zaed" localSheetId="17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11" hidden="1">{#N/A,#N/A,TRUE,"Cover";#N/A,#N/A,TRUE,"Conts";#N/A,#N/A,TRUE,"VOS";#N/A,#N/A,TRUE,"Warrington";#N/A,#N/A,TRUE,"Widnes"}</definedName>
    <definedName name="ZBDZBDFB" localSheetId="1" hidden="1">{#N/A,#N/A,TRUE,"Cover";#N/A,#N/A,TRUE,"Conts";#N/A,#N/A,TRUE,"VOS";#N/A,#N/A,TRUE,"Warrington";#N/A,#N/A,TRUE,"Widnes"}</definedName>
    <definedName name="ZBDZBDFB" localSheetId="4" hidden="1">{#N/A,#N/A,TRUE,"Cover";#N/A,#N/A,TRUE,"Conts";#N/A,#N/A,TRUE,"VOS";#N/A,#N/A,TRUE,"Warrington";#N/A,#N/A,TRUE,"Widnes"}</definedName>
    <definedName name="ZBDZBDFB" localSheetId="9" hidden="1">{#N/A,#N/A,TRUE,"Cover";#N/A,#N/A,TRUE,"Conts";#N/A,#N/A,TRUE,"VOS";#N/A,#N/A,TRUE,"Warrington";#N/A,#N/A,TRUE,"Widnes"}</definedName>
    <definedName name="ZBDZBDFB" localSheetId="10" hidden="1">{#N/A,#N/A,TRUE,"Cover";#N/A,#N/A,TRUE,"Conts";#N/A,#N/A,TRUE,"VOS";#N/A,#N/A,TRUE,"Warrington";#N/A,#N/A,TRUE,"Widnes"}</definedName>
    <definedName name="ZBDZBDFB" localSheetId="17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ip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e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11" hidden="1">{#N/A,#N/A,TRUE,"Cover";#N/A,#N/A,TRUE,"Conts";#N/A,#N/A,TRUE,"VOS";#N/A,#N/A,TRUE,"Warrington";#N/A,#N/A,TRUE,"Widnes"}</definedName>
    <definedName name="zxdvzdv" localSheetId="1" hidden="1">{#N/A,#N/A,TRUE,"Cover";#N/A,#N/A,TRUE,"Conts";#N/A,#N/A,TRUE,"VOS";#N/A,#N/A,TRUE,"Warrington";#N/A,#N/A,TRUE,"Widnes"}</definedName>
    <definedName name="zxdvzdv" localSheetId="4" hidden="1">{#N/A,#N/A,TRUE,"Cover";#N/A,#N/A,TRUE,"Conts";#N/A,#N/A,TRUE,"VOS";#N/A,#N/A,TRUE,"Warrington";#N/A,#N/A,TRUE,"Widnes"}</definedName>
    <definedName name="zxdvzdv" localSheetId="9" hidden="1">{#N/A,#N/A,TRUE,"Cover";#N/A,#N/A,TRUE,"Conts";#N/A,#N/A,TRUE,"VOS";#N/A,#N/A,TRUE,"Warrington";#N/A,#N/A,TRUE,"Widnes"}</definedName>
    <definedName name="zxdvzdv" localSheetId="10" hidden="1">{#N/A,#N/A,TRUE,"Cover";#N/A,#N/A,TRUE,"Conts";#N/A,#N/A,TRUE,"VOS";#N/A,#N/A,TRUE,"Warrington";#N/A,#N/A,TRUE,"Widnes"}</definedName>
    <definedName name="zxdvzdv" localSheetId="17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11" hidden="1">{"'Bill No. 7'!$A$1:$G$32"}</definedName>
    <definedName name="zxgsdfg" localSheetId="1" hidden="1">{"'Bill No. 7'!$A$1:$G$32"}</definedName>
    <definedName name="zxgsdfg" localSheetId="4" hidden="1">{"'Bill No. 7'!$A$1:$G$32"}</definedName>
    <definedName name="zxgsdfg" localSheetId="9" hidden="1">{"'Bill No. 7'!$A$1:$G$32"}</definedName>
    <definedName name="zxgsdfg" localSheetId="10" hidden="1">{"'Bill No. 7'!$A$1:$G$32"}</definedName>
    <definedName name="zxgsdfg" localSheetId="17" hidden="1">{"'Bill No. 7'!$A$1:$G$32"}</definedName>
    <definedName name="zxgsdfg" hidden="1">{"'Bill No. 7'!$A$1:$G$32"}</definedName>
    <definedName name="ZYZ" localSheetId="11" hidden="1">[4]FitOutConfCentre!#REF!</definedName>
    <definedName name="ZYZ" localSheetId="16" hidden="1">[4]FitOutConfCentre!#REF!</definedName>
    <definedName name="ZYZ" hidden="1">[4]FitOutConfCentre!#REF!</definedName>
    <definedName name="zz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 localSheetId="11" hidden="1">[4]FitOutConfCentre!#REF!</definedName>
    <definedName name="zzz" localSheetId="1" hidden="1">{#N/A,#N/A,TRUE,"Cover";#N/A,#N/A,TRUE,"Conts";#N/A,#N/A,TRUE,"VOS";#N/A,#N/A,TRUE,"Warrington";#N/A,#N/A,TRUE,"Widnes"}</definedName>
    <definedName name="zzz" localSheetId="4" hidden="1">{#N/A,#N/A,TRUE,"Cover";#N/A,#N/A,TRUE,"Conts";#N/A,#N/A,TRUE,"VOS";#N/A,#N/A,TRUE,"Warrington";#N/A,#N/A,TRUE,"Widnes"}</definedName>
    <definedName name="zzz" localSheetId="10" hidden="1">{#N/A,#N/A,TRUE,"Basic";#N/A,#N/A,TRUE,"EXT-TABLE";#N/A,#N/A,TRUE,"STEEL";#N/A,#N/A,TRUE,"INT-Table";#N/A,#N/A,TRUE,"STEEL";#N/A,#N/A,TRUE,"Door"}</definedName>
    <definedName name="zzz" localSheetId="17" hidden="1">{#N/A,#N/A,TRUE,"Basic";#N/A,#N/A,TRUE,"EXT-TABLE";#N/A,#N/A,TRUE,"STEEL";#N/A,#N/A,TRUE,"INT-Table";#N/A,#N/A,TRUE,"STEEL";#N/A,#N/A,TRUE,"Door"}</definedName>
    <definedName name="zzz" localSheetId="16" hidden="1">[4]FitOutConfCentre!#REF!</definedName>
    <definedName name="zzz" hidden="1">[4]FitOutConfCentre!#REF!</definedName>
    <definedName name="ZZZZZZZZZZZZZZ" localSheetId="11" hidden="1">#REF!</definedName>
    <definedName name="ZZZZZZZZZZZZZZ" localSheetId="1" hidden="1">#REF!</definedName>
    <definedName name="ZZZZZZZZZZZZZZ" localSheetId="9" hidden="1">#REF!</definedName>
    <definedName name="ZZZZZZZZZZZZZZ" localSheetId="10" hidden="1">#REF!</definedName>
    <definedName name="ZZZZZZZZZZZZZZ" localSheetId="17" hidden="1">#REF!</definedName>
    <definedName name="ZZZZZZZZZZZZZZ" hidden="1">#REF!</definedName>
    <definedName name="ㄱ미" localSheetId="11" hidden="1">{#N/A,#N/A,TRUE,"Basic";#N/A,#N/A,TRUE,"EXT-TABLE";#N/A,#N/A,TRUE,"STEEL";#N/A,#N/A,TRUE,"INT-Table";#N/A,#N/A,TRUE,"STEEL";#N/A,#N/A,TRUE,"Door"}</definedName>
    <definedName name="ㄱ미" localSheetId="1" hidden="1">{#N/A,#N/A,TRUE,"Basic";#N/A,#N/A,TRUE,"EXT-TABLE";#N/A,#N/A,TRUE,"STEEL";#N/A,#N/A,TRUE,"INT-Table";#N/A,#N/A,TRUE,"STEEL";#N/A,#N/A,TRUE,"Door"}</definedName>
    <definedName name="ㄱ미" localSheetId="4" hidden="1">{#N/A,#N/A,TRUE,"Basic";#N/A,#N/A,TRUE,"EXT-TABLE";#N/A,#N/A,TRUE,"STEEL";#N/A,#N/A,TRUE,"INT-Table";#N/A,#N/A,TRUE,"STEEL";#N/A,#N/A,TRUE,"Door"}</definedName>
    <definedName name="ㄱ미" localSheetId="9" hidden="1">{#N/A,#N/A,TRUE,"Basic";#N/A,#N/A,TRUE,"EXT-TABLE";#N/A,#N/A,TRUE,"STEEL";#N/A,#N/A,TRUE,"INT-Table";#N/A,#N/A,TRUE,"STEEL";#N/A,#N/A,TRUE,"Door"}</definedName>
    <definedName name="ㄱ미" localSheetId="10" hidden="1">{#N/A,#N/A,TRUE,"Basic";#N/A,#N/A,TRUE,"EXT-TABLE";#N/A,#N/A,TRUE,"STEEL";#N/A,#N/A,TRUE,"INT-Table";#N/A,#N/A,TRUE,"STEEL";#N/A,#N/A,TRUE,"Door"}</definedName>
    <definedName name="ㄱ미" localSheetId="17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감" localSheetId="11" hidden="1">{#N/A,#N/A,TRUE,"Basic";#N/A,#N/A,TRUE,"EXT-TABLE";#N/A,#N/A,TRUE,"STEEL";#N/A,#N/A,TRUE,"INT-Table";#N/A,#N/A,TRUE,"STEEL";#N/A,#N/A,TRUE,"Door"}</definedName>
    <definedName name="감" localSheetId="1" hidden="1">{#N/A,#N/A,TRUE,"Basic";#N/A,#N/A,TRUE,"EXT-TABLE";#N/A,#N/A,TRUE,"STEEL";#N/A,#N/A,TRUE,"INT-Table";#N/A,#N/A,TRUE,"STEEL";#N/A,#N/A,TRUE,"Door"}</definedName>
    <definedName name="감" localSheetId="4" hidden="1">{#N/A,#N/A,TRUE,"Basic";#N/A,#N/A,TRUE,"EXT-TABLE";#N/A,#N/A,TRUE,"STEEL";#N/A,#N/A,TRUE,"INT-Table";#N/A,#N/A,TRUE,"STEEL";#N/A,#N/A,TRUE,"Door"}</definedName>
    <definedName name="감" localSheetId="9" hidden="1">{#N/A,#N/A,TRUE,"Basic";#N/A,#N/A,TRUE,"EXT-TABLE";#N/A,#N/A,TRUE,"STEEL";#N/A,#N/A,TRUE,"INT-Table";#N/A,#N/A,TRUE,"STEEL";#N/A,#N/A,TRUE,"Door"}</definedName>
    <definedName name="감" localSheetId="10" hidden="1">{#N/A,#N/A,TRUE,"Basic";#N/A,#N/A,TRUE,"EXT-TABLE";#N/A,#N/A,TRUE,"STEEL";#N/A,#N/A,TRUE,"INT-Table";#N/A,#N/A,TRUE,"STEEL";#N/A,#N/A,TRUE,"Door"}</definedName>
    <definedName name="감" localSheetId="17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localSheetId="11" hidden="1">{#N/A,#N/A,TRUE,"Basic";#N/A,#N/A,TRUE,"EXT-TABLE";#N/A,#N/A,TRUE,"STEEL";#N/A,#N/A,TRUE,"INT-Table";#N/A,#N/A,TRUE,"STEEL";#N/A,#N/A,TRUE,"Door"}</definedName>
    <definedName name="겉표지" localSheetId="1" hidden="1">{#N/A,#N/A,TRUE,"Basic";#N/A,#N/A,TRUE,"EXT-TABLE";#N/A,#N/A,TRUE,"STEEL";#N/A,#N/A,TRUE,"INT-Table";#N/A,#N/A,TRUE,"STEEL";#N/A,#N/A,TRUE,"Door"}</definedName>
    <definedName name="겉표지" localSheetId="4" hidden="1">{#N/A,#N/A,TRUE,"Basic";#N/A,#N/A,TRUE,"EXT-TABLE";#N/A,#N/A,TRUE,"STEEL";#N/A,#N/A,TRUE,"INT-Table";#N/A,#N/A,TRUE,"STEEL";#N/A,#N/A,TRUE,"Door"}</definedName>
    <definedName name="겉표지" localSheetId="9" hidden="1">{#N/A,#N/A,TRUE,"Basic";#N/A,#N/A,TRUE,"EXT-TABLE";#N/A,#N/A,TRUE,"STEEL";#N/A,#N/A,TRUE,"INT-Table";#N/A,#N/A,TRUE,"STEEL";#N/A,#N/A,TRUE,"Door"}</definedName>
    <definedName name="겉표지" localSheetId="10" hidden="1">{#N/A,#N/A,TRUE,"Basic";#N/A,#N/A,TRUE,"EXT-TABLE";#N/A,#N/A,TRUE,"STEEL";#N/A,#N/A,TRUE,"INT-Table";#N/A,#N/A,TRUE,"STEEL";#N/A,#N/A,TRUE,"Door"}</definedName>
    <definedName name="겉표지" localSheetId="17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조건" localSheetId="11" hidden="1">[22]산근!#REF!</definedName>
    <definedName name="견적조건" localSheetId="1" hidden="1">[22]산근!#REF!</definedName>
    <definedName name="견적조건" hidden="1">[22]산근!#REF!</definedName>
    <definedName name="견적품의서" localSheetId="11" hidden="1">{"'장비'!$A$3:$M$12"}</definedName>
    <definedName name="견적품의서" localSheetId="1" hidden="1">{"'장비'!$A$3:$M$12"}</definedName>
    <definedName name="견적품의서" localSheetId="4" hidden="1">{"'장비'!$A$3:$M$12"}</definedName>
    <definedName name="견적품의서" localSheetId="9" hidden="1">{"'장비'!$A$3:$M$12"}</definedName>
    <definedName name="견적품의서" localSheetId="10" hidden="1">{"'장비'!$A$3:$M$12"}</definedName>
    <definedName name="견적품의서" localSheetId="17" hidden="1">{"'장비'!$A$3:$M$12"}</definedName>
    <definedName name="견적품의서" hidden="1">{"'장비'!$A$3:$M$12"}</definedName>
    <definedName name="김" localSheetId="11" hidden="1">{#N/A,#N/A,TRUE,"Basic";#N/A,#N/A,TRUE,"EXT-TABLE";#N/A,#N/A,TRUE,"STEEL";#N/A,#N/A,TRUE,"INT-Table";#N/A,#N/A,TRUE,"STEEL";#N/A,#N/A,TRUE,"Door"}</definedName>
    <definedName name="김" localSheetId="1" hidden="1">{#N/A,#N/A,TRUE,"Basic";#N/A,#N/A,TRUE,"EXT-TABLE";#N/A,#N/A,TRUE,"STEEL";#N/A,#N/A,TRUE,"INT-Table";#N/A,#N/A,TRUE,"STEEL";#N/A,#N/A,TRUE,"Door"}</definedName>
    <definedName name="김" localSheetId="4" hidden="1">{#N/A,#N/A,TRUE,"Basic";#N/A,#N/A,TRUE,"EXT-TABLE";#N/A,#N/A,TRUE,"STEEL";#N/A,#N/A,TRUE,"INT-Table";#N/A,#N/A,TRUE,"STEEL";#N/A,#N/A,TRUE,"Door"}</definedName>
    <definedName name="김" localSheetId="9" hidden="1">{#N/A,#N/A,TRUE,"Basic";#N/A,#N/A,TRUE,"EXT-TABLE";#N/A,#N/A,TRUE,"STEEL";#N/A,#N/A,TRUE,"INT-Table";#N/A,#N/A,TRUE,"STEEL";#N/A,#N/A,TRUE,"Door"}</definedName>
    <definedName name="김" localSheetId="10" hidden="1">{#N/A,#N/A,TRUE,"Basic";#N/A,#N/A,TRUE,"EXT-TABLE";#N/A,#N/A,TRUE,"STEEL";#N/A,#N/A,TRUE,"INT-Table";#N/A,#N/A,TRUE,"STEEL";#N/A,#N/A,TRUE,"Door"}</definedName>
    <definedName name="김" localSheetId="17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11" hidden="1">{#N/A,#N/A,TRUE,"Basic";#N/A,#N/A,TRUE,"EXT-TABLE";#N/A,#N/A,TRUE,"STEEL";#N/A,#N/A,TRUE,"INT-Table";#N/A,#N/A,TRUE,"STEEL";#N/A,#N/A,TRUE,"Door"}</definedName>
    <definedName name="김1" localSheetId="1" hidden="1">{#N/A,#N/A,TRUE,"Basic";#N/A,#N/A,TRUE,"EXT-TABLE";#N/A,#N/A,TRUE,"STEEL";#N/A,#N/A,TRUE,"INT-Table";#N/A,#N/A,TRUE,"STEEL";#N/A,#N/A,TRUE,"Door"}</definedName>
    <definedName name="김1" localSheetId="4" hidden="1">{#N/A,#N/A,TRUE,"Basic";#N/A,#N/A,TRUE,"EXT-TABLE";#N/A,#N/A,TRUE,"STEEL";#N/A,#N/A,TRUE,"INT-Table";#N/A,#N/A,TRUE,"STEEL";#N/A,#N/A,TRUE,"Door"}</definedName>
    <definedName name="김1" localSheetId="9" hidden="1">{#N/A,#N/A,TRUE,"Basic";#N/A,#N/A,TRUE,"EXT-TABLE";#N/A,#N/A,TRUE,"STEEL";#N/A,#N/A,TRUE,"INT-Table";#N/A,#N/A,TRUE,"STEEL";#N/A,#N/A,TRUE,"Door"}</definedName>
    <definedName name="김1" localSheetId="10" hidden="1">{#N/A,#N/A,TRUE,"Basic";#N/A,#N/A,TRUE,"EXT-TABLE";#N/A,#N/A,TRUE,"STEEL";#N/A,#N/A,TRUE,"INT-Table";#N/A,#N/A,TRUE,"STEEL";#N/A,#N/A,TRUE,"Door"}</definedName>
    <definedName name="김1" localSheetId="17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11" hidden="1">{#N/A,#N/A,TRUE,"Basic";#N/A,#N/A,TRUE,"EXT-TABLE";#N/A,#N/A,TRUE,"STEEL";#N/A,#N/A,TRUE,"INT-Table";#N/A,#N/A,TRUE,"STEEL";#N/A,#N/A,TRUE,"Door"}</definedName>
    <definedName name="김3" localSheetId="1" hidden="1">{#N/A,#N/A,TRUE,"Basic";#N/A,#N/A,TRUE,"EXT-TABLE";#N/A,#N/A,TRUE,"STEEL";#N/A,#N/A,TRUE,"INT-Table";#N/A,#N/A,TRUE,"STEEL";#N/A,#N/A,TRUE,"Door"}</definedName>
    <definedName name="김3" localSheetId="4" hidden="1">{#N/A,#N/A,TRUE,"Basic";#N/A,#N/A,TRUE,"EXT-TABLE";#N/A,#N/A,TRUE,"STEEL";#N/A,#N/A,TRUE,"INT-Table";#N/A,#N/A,TRUE,"STEEL";#N/A,#N/A,TRUE,"Door"}</definedName>
    <definedName name="김3" localSheetId="9" hidden="1">{#N/A,#N/A,TRUE,"Basic";#N/A,#N/A,TRUE,"EXT-TABLE";#N/A,#N/A,TRUE,"STEEL";#N/A,#N/A,TRUE,"INT-Table";#N/A,#N/A,TRUE,"STEEL";#N/A,#N/A,TRUE,"Door"}</definedName>
    <definedName name="김3" localSheetId="10" hidden="1">{#N/A,#N/A,TRUE,"Basic";#N/A,#N/A,TRUE,"EXT-TABLE";#N/A,#N/A,TRUE,"STEEL";#N/A,#N/A,TRUE,"INT-Table";#N/A,#N/A,TRUE,"STEEL";#N/A,#N/A,TRUE,"Door"}</definedName>
    <definedName name="김3" localSheetId="17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ㄷㄳ" localSheetId="11" hidden="1">{"'장비'!$A$3:$M$12"}</definedName>
    <definedName name="ㄷㄳ" localSheetId="1" hidden="1">{"'장비'!$A$3:$M$12"}</definedName>
    <definedName name="ㄷㄳ" localSheetId="4" hidden="1">{"'장비'!$A$3:$M$12"}</definedName>
    <definedName name="ㄷㄳ" localSheetId="9" hidden="1">{"'장비'!$A$3:$M$12"}</definedName>
    <definedName name="ㄷㄳ" localSheetId="10" hidden="1">{"'장비'!$A$3:$M$12"}</definedName>
    <definedName name="ㄷㄳ" localSheetId="17" hidden="1">{"'장비'!$A$3:$M$12"}</definedName>
    <definedName name="ㄷㄳ" hidden="1">{"'장비'!$A$3:$M$12"}</definedName>
    <definedName name="ㄷㄷㄷㄷ" localSheetId="11" hidden="1">{"'장비'!$A$3:$M$12"}</definedName>
    <definedName name="ㄷㄷㄷㄷ" localSheetId="1" hidden="1">{"'장비'!$A$3:$M$12"}</definedName>
    <definedName name="ㄷㄷㄷㄷ" localSheetId="4" hidden="1">{"'장비'!$A$3:$M$12"}</definedName>
    <definedName name="ㄷㄷㄷㄷ" localSheetId="9" hidden="1">{"'장비'!$A$3:$M$12"}</definedName>
    <definedName name="ㄷㄷㄷㄷ" localSheetId="10" hidden="1">{"'장비'!$A$3:$M$12"}</definedName>
    <definedName name="ㄷㄷㄷㄷ" localSheetId="17" hidden="1">{"'장비'!$A$3:$M$12"}</definedName>
    <definedName name="ㄷㄷㄷㄷ" hidden="1">{"'장비'!$A$3:$M$12"}</definedName>
    <definedName name="ㄷㅈㅂㄷ" localSheetId="11" hidden="1">{"'장비'!$A$3:$M$12"}</definedName>
    <definedName name="ㄷㅈㅂㄷ" localSheetId="1" hidden="1">{"'장비'!$A$3:$M$12"}</definedName>
    <definedName name="ㄷㅈㅂㄷ" localSheetId="4" hidden="1">{"'장비'!$A$3:$M$12"}</definedName>
    <definedName name="ㄷㅈㅂㄷ" localSheetId="9" hidden="1">{"'장비'!$A$3:$M$12"}</definedName>
    <definedName name="ㄷㅈㅂㄷ" localSheetId="10" hidden="1">{"'장비'!$A$3:$M$12"}</definedName>
    <definedName name="ㄷㅈㅂㄷ" localSheetId="17" hidden="1">{"'장비'!$A$3:$M$12"}</definedName>
    <definedName name="ㄷㅈㅂㄷ" hidden="1">{"'장비'!$A$3:$M$12"}</definedName>
    <definedName name="당초계획" localSheetId="11" hidden="1">#REF!</definedName>
    <definedName name="당초계획" localSheetId="1" hidden="1">#REF!</definedName>
    <definedName name="당초계획" localSheetId="9" hidden="1">#REF!</definedName>
    <definedName name="당초계획" localSheetId="10" hidden="1">#REF!</definedName>
    <definedName name="당초계획" localSheetId="17" hidden="1">#REF!</definedName>
    <definedName name="당초계획" hidden="1">#REF!</definedName>
    <definedName name="ㄹㄹ" localSheetId="11" hidden="1">{"'장비'!$A$3:$M$12"}</definedName>
    <definedName name="ㄹㄹ" localSheetId="1" hidden="1">{"'장비'!$A$3:$M$12"}</definedName>
    <definedName name="ㄹㄹ" localSheetId="4" hidden="1">{"'장비'!$A$3:$M$12"}</definedName>
    <definedName name="ㄹㄹ" localSheetId="9" hidden="1">{"'장비'!$A$3:$M$12"}</definedName>
    <definedName name="ㄹㄹ" localSheetId="10" hidden="1">{"'장비'!$A$3:$M$12"}</definedName>
    <definedName name="ㄹㄹ" localSheetId="17" hidden="1">{"'장비'!$A$3:$M$12"}</definedName>
    <definedName name="ㄹㄹ" hidden="1">{"'장비'!$A$3:$M$12"}</definedName>
    <definedName name="먁" localSheetId="11" hidden="1">#REF!</definedName>
    <definedName name="먁" localSheetId="1" hidden="1">#REF!</definedName>
    <definedName name="먁" localSheetId="9" hidden="1">#REF!</definedName>
    <definedName name="먁" localSheetId="10" hidden="1">#REF!</definedName>
    <definedName name="먁" localSheetId="17" hidden="1">#REF!</definedName>
    <definedName name="먁" hidden="1">#REF!</definedName>
    <definedName name="뭉" localSheetId="11" hidden="1">{"'장비'!$A$3:$M$12"}</definedName>
    <definedName name="뭉" localSheetId="1" hidden="1">{"'장비'!$A$3:$M$12"}</definedName>
    <definedName name="뭉" localSheetId="4" hidden="1">{"'장비'!$A$3:$M$12"}</definedName>
    <definedName name="뭉" localSheetId="9" hidden="1">{"'장비'!$A$3:$M$12"}</definedName>
    <definedName name="뭉" localSheetId="10" hidden="1">{"'장비'!$A$3:$M$12"}</definedName>
    <definedName name="뭉" localSheetId="17" hidden="1">{"'장비'!$A$3:$M$12"}</definedName>
    <definedName name="뭉" hidden="1">{"'장비'!$A$3:$M$12"}</definedName>
    <definedName name="ㅂㅈㄱㅂㅈㄷㄱ" localSheetId="11" hidden="1">{"'장비'!$A$3:$M$12"}</definedName>
    <definedName name="ㅂㅈㄱㅂㅈㄷㄱ" localSheetId="1" hidden="1">{"'장비'!$A$3:$M$12"}</definedName>
    <definedName name="ㅂㅈㄱㅂㅈㄷㄱ" localSheetId="4" hidden="1">{"'장비'!$A$3:$M$12"}</definedName>
    <definedName name="ㅂㅈㄱㅂㅈㄷㄱ" localSheetId="9" hidden="1">{"'장비'!$A$3:$M$12"}</definedName>
    <definedName name="ㅂㅈㄱㅂㅈㄷㄱ" localSheetId="10" hidden="1">{"'장비'!$A$3:$M$12"}</definedName>
    <definedName name="ㅂㅈㄱㅂㅈㄷㄱ" localSheetId="17" hidden="1">{"'장비'!$A$3:$M$12"}</definedName>
    <definedName name="ㅂㅈㄱㅂㅈㄷㄱ" hidden="1">{"'장비'!$A$3:$M$12"}</definedName>
    <definedName name="ㅂㅈㄷ" localSheetId="11" hidden="1">{"'장비'!$A$3:$M$12"}</definedName>
    <definedName name="ㅂㅈㄷ" localSheetId="1" hidden="1">{"'장비'!$A$3:$M$12"}</definedName>
    <definedName name="ㅂㅈㄷ" localSheetId="4" hidden="1">{"'장비'!$A$3:$M$12"}</definedName>
    <definedName name="ㅂㅈㄷ" localSheetId="9" hidden="1">{"'장비'!$A$3:$M$12"}</definedName>
    <definedName name="ㅂㅈㄷ" localSheetId="10" hidden="1">{"'장비'!$A$3:$M$12"}</definedName>
    <definedName name="ㅂㅈㄷ" localSheetId="17" hidden="1">{"'장비'!$A$3:$M$12"}</definedName>
    <definedName name="ㅂㅈㄷ" hidden="1">{"'장비'!$A$3:$M$12"}</definedName>
    <definedName name="ㅂㅈㄷㄷㅂㅈㅈㅂ" localSheetId="11" hidden="1">{"'장비'!$A$3:$M$12"}</definedName>
    <definedName name="ㅂㅈㄷㄷㅂㅈㅈㅂ" localSheetId="1" hidden="1">{"'장비'!$A$3:$M$12"}</definedName>
    <definedName name="ㅂㅈㄷㄷㅂㅈㅈㅂ" localSheetId="4" hidden="1">{"'장비'!$A$3:$M$12"}</definedName>
    <definedName name="ㅂㅈㄷㄷㅂㅈㅈㅂ" localSheetId="9" hidden="1">{"'장비'!$A$3:$M$12"}</definedName>
    <definedName name="ㅂㅈㄷㄷㅂㅈㅈㅂ" localSheetId="10" hidden="1">{"'장비'!$A$3:$M$12"}</definedName>
    <definedName name="ㅂㅈㄷㄷㅂㅈㅈㅂ" localSheetId="17" hidden="1">{"'장비'!$A$3:$M$12"}</definedName>
    <definedName name="ㅂㅈㄷㄷㅂㅈㅈㅂ" hidden="1">{"'장비'!$A$3:$M$12"}</definedName>
    <definedName name="ㅂㅈㄷㅂㅈ" localSheetId="11" hidden="1">{"'장비'!$A$3:$M$12"}</definedName>
    <definedName name="ㅂㅈㄷㅂㅈ" localSheetId="1" hidden="1">{"'장비'!$A$3:$M$12"}</definedName>
    <definedName name="ㅂㅈㄷㅂㅈ" localSheetId="4" hidden="1">{"'장비'!$A$3:$M$12"}</definedName>
    <definedName name="ㅂㅈㄷㅂㅈ" localSheetId="9" hidden="1">{"'장비'!$A$3:$M$12"}</definedName>
    <definedName name="ㅂㅈㄷㅂㅈ" localSheetId="10" hidden="1">{"'장비'!$A$3:$M$12"}</definedName>
    <definedName name="ㅂㅈㄷㅂㅈ" localSheetId="17" hidden="1">{"'장비'!$A$3:$M$12"}</definedName>
    <definedName name="ㅂㅈㄷㅂㅈ" hidden="1">{"'장비'!$A$3:$M$12"}</definedName>
    <definedName name="ㅂㅈㄷㅂㅈㅈㅂㄷ" localSheetId="11" hidden="1">{"'장비'!$A$3:$M$12"}</definedName>
    <definedName name="ㅂㅈㄷㅂㅈㅈㅂㄷ" localSheetId="1" hidden="1">{"'장비'!$A$3:$M$12"}</definedName>
    <definedName name="ㅂㅈㄷㅂㅈㅈㅂㄷ" localSheetId="4" hidden="1">{"'장비'!$A$3:$M$12"}</definedName>
    <definedName name="ㅂㅈㄷㅂㅈㅈㅂㄷ" localSheetId="9" hidden="1">{"'장비'!$A$3:$M$12"}</definedName>
    <definedName name="ㅂㅈㄷㅂㅈㅈㅂㄷ" localSheetId="10" hidden="1">{"'장비'!$A$3:$M$12"}</definedName>
    <definedName name="ㅂㅈㄷㅂㅈㅈㅂㄷ" localSheetId="17" hidden="1">{"'장비'!$A$3:$M$12"}</definedName>
    <definedName name="ㅂㅈㄷㅂㅈㅈㅂㄷ" hidden="1">{"'장비'!$A$3:$M$12"}</definedName>
    <definedName name="ㅂㅈㄷㅈㅂㄷ" localSheetId="11" hidden="1">{"'장비'!$A$3:$M$12"}</definedName>
    <definedName name="ㅂㅈㄷㅈㅂㄷ" localSheetId="1" hidden="1">{"'장비'!$A$3:$M$12"}</definedName>
    <definedName name="ㅂㅈㄷㅈㅂㄷ" localSheetId="4" hidden="1">{"'장비'!$A$3:$M$12"}</definedName>
    <definedName name="ㅂㅈㄷㅈㅂㄷ" localSheetId="9" hidden="1">{"'장비'!$A$3:$M$12"}</definedName>
    <definedName name="ㅂㅈㄷㅈㅂㄷ" localSheetId="10" hidden="1">{"'장비'!$A$3:$M$12"}</definedName>
    <definedName name="ㅂㅈㄷㅈㅂㄷ" localSheetId="17" hidden="1">{"'장비'!$A$3:$M$12"}</definedName>
    <definedName name="ㅂㅈㄷㅈㅂㄷ" hidden="1">{"'장비'!$A$3:$M$12"}</definedName>
    <definedName name="부대공사" localSheetId="11" hidden="1">#REF!</definedName>
    <definedName name="부대공사" localSheetId="1" hidden="1">#REF!</definedName>
    <definedName name="부대공사" localSheetId="9" hidden="1">#REF!</definedName>
    <definedName name="부대공사" localSheetId="10" hidden="1">#REF!</definedName>
    <definedName name="부대공사" localSheetId="17" hidden="1">#REF!</definedName>
    <definedName name="부대공사" hidden="1">#REF!</definedName>
    <definedName name="ㅅㄱㄱㄷ" localSheetId="11" hidden="1">{"'장비'!$A$3:$M$12"}</definedName>
    <definedName name="ㅅㄱㄱㄷ" localSheetId="1" hidden="1">{"'장비'!$A$3:$M$12"}</definedName>
    <definedName name="ㅅㄱㄱㄷ" localSheetId="4" hidden="1">{"'장비'!$A$3:$M$12"}</definedName>
    <definedName name="ㅅㄱㄱㄷ" localSheetId="9" hidden="1">{"'장비'!$A$3:$M$12"}</definedName>
    <definedName name="ㅅㄱㄱㄷ" localSheetId="10" hidden="1">{"'장비'!$A$3:$M$12"}</definedName>
    <definedName name="ㅅㄱㄱㄷ" localSheetId="17" hidden="1">{"'장비'!$A$3:$M$12"}</definedName>
    <definedName name="ㅅㄱㄱㄷ" hidden="1">{"'장비'!$A$3:$M$12"}</definedName>
    <definedName name="ㅅㅅㅅㅅㅅ" localSheetId="11" hidden="1">{"'장비'!$A$3:$M$12"}</definedName>
    <definedName name="ㅅㅅㅅㅅㅅ" localSheetId="1" hidden="1">{"'장비'!$A$3:$M$12"}</definedName>
    <definedName name="ㅅㅅㅅㅅㅅ" localSheetId="4" hidden="1">{"'장비'!$A$3:$M$12"}</definedName>
    <definedName name="ㅅㅅㅅㅅㅅ" localSheetId="9" hidden="1">{"'장비'!$A$3:$M$12"}</definedName>
    <definedName name="ㅅㅅㅅㅅㅅ" localSheetId="10" hidden="1">{"'장비'!$A$3:$M$12"}</definedName>
    <definedName name="ㅅㅅㅅㅅㅅ" localSheetId="17" hidden="1">{"'장비'!$A$3:$M$12"}</definedName>
    <definedName name="ㅅㅅㅅㅅㅅ" hidden="1">{"'장비'!$A$3:$M$12"}</definedName>
    <definedName name="산출" localSheetId="11" hidden="1">#REF!</definedName>
    <definedName name="산출" localSheetId="1" hidden="1">#REF!</definedName>
    <definedName name="산출" localSheetId="9" hidden="1">#REF!</definedName>
    <definedName name="산출" localSheetId="10" hidden="1">#REF!</definedName>
    <definedName name="산출" localSheetId="17" hidden="1">#REF!</definedName>
    <definedName name="산출" hidden="1">#REF!</definedName>
    <definedName name="상각비2" localSheetId="11" hidden="1">#REF!</definedName>
    <definedName name="상각비2" localSheetId="1" hidden="1">#REF!</definedName>
    <definedName name="상각비2" localSheetId="9" hidden="1">#REF!</definedName>
    <definedName name="상각비2" localSheetId="10" hidden="1">#REF!</definedName>
    <definedName name="상각비2" localSheetId="17" hidden="1">#REF!</definedName>
    <definedName name="상각비2" hidden="1">#REF!</definedName>
    <definedName name="쇼ㅗㅎ로" localSheetId="11" hidden="1">{"'장비'!$A$3:$M$12"}</definedName>
    <definedName name="쇼ㅗㅎ로" localSheetId="1" hidden="1">{"'장비'!$A$3:$M$12"}</definedName>
    <definedName name="쇼ㅗㅎ로" localSheetId="4" hidden="1">{"'장비'!$A$3:$M$12"}</definedName>
    <definedName name="쇼ㅗㅎ로" localSheetId="9" hidden="1">{"'장비'!$A$3:$M$12"}</definedName>
    <definedName name="쇼ㅗㅎ로" localSheetId="10" hidden="1">{"'장비'!$A$3:$M$12"}</definedName>
    <definedName name="쇼ㅗㅎ로" localSheetId="17" hidden="1">{"'장비'!$A$3:$M$12"}</definedName>
    <definedName name="쇼ㅗㅎ로" hidden="1">{"'장비'!$A$3:$M$12"}</definedName>
    <definedName name="수" localSheetId="11" hidden="1">{#N/A,#N/A,TRUE,"Basic";#N/A,#N/A,TRUE,"EXT-TABLE";#N/A,#N/A,TRUE,"STEEL";#N/A,#N/A,TRUE,"INT-Table";#N/A,#N/A,TRUE,"STEEL";#N/A,#N/A,TRUE,"Door"}</definedName>
    <definedName name="수" localSheetId="1" hidden="1">{#N/A,#N/A,TRUE,"Basic";#N/A,#N/A,TRUE,"EXT-TABLE";#N/A,#N/A,TRUE,"STEEL";#N/A,#N/A,TRUE,"INT-Table";#N/A,#N/A,TRUE,"STEEL";#N/A,#N/A,TRUE,"Door"}</definedName>
    <definedName name="수" localSheetId="4" hidden="1">{#N/A,#N/A,TRUE,"Basic";#N/A,#N/A,TRUE,"EXT-TABLE";#N/A,#N/A,TRUE,"STEEL";#N/A,#N/A,TRUE,"INT-Table";#N/A,#N/A,TRUE,"STEEL";#N/A,#N/A,TRUE,"Door"}</definedName>
    <definedName name="수" localSheetId="9" hidden="1">{#N/A,#N/A,TRUE,"Basic";#N/A,#N/A,TRUE,"EXT-TABLE";#N/A,#N/A,TRUE,"STEEL";#N/A,#N/A,TRUE,"INT-Table";#N/A,#N/A,TRUE,"STEEL";#N/A,#N/A,TRUE,"Door"}</definedName>
    <definedName name="수" localSheetId="10" hidden="1">{#N/A,#N/A,TRUE,"Basic";#N/A,#N/A,TRUE,"EXT-TABLE";#N/A,#N/A,TRUE,"STEEL";#N/A,#N/A,TRUE,"INT-Table";#N/A,#N/A,TRUE,"STEEL";#N/A,#N/A,TRUE,"Door"}</definedName>
    <definedName name="수" localSheetId="17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저층부공내역" hidden="1">{#N/A,#N/A,FALSE,"估價單  (3)"}</definedName>
    <definedName name="저층부금액" hidden="1">{#N/A,#N/A,FALSE,"估價單  (3)"}</definedName>
    <definedName name="저층부금액1" hidden="1">{#N/A,#N/A,FALSE,"估價單  (3)"}</definedName>
    <definedName name="토건공사비대비r" localSheetId="11" hidden="1">{"'장비'!$A$3:$M$12"}</definedName>
    <definedName name="토건공사비대비r" localSheetId="1" hidden="1">{"'장비'!$A$3:$M$12"}</definedName>
    <definedName name="토건공사비대비r" localSheetId="4" hidden="1">{"'장비'!$A$3:$M$12"}</definedName>
    <definedName name="토건공사비대비r" localSheetId="9" hidden="1">{"'장비'!$A$3:$M$12"}</definedName>
    <definedName name="토건공사비대비r" localSheetId="10" hidden="1">{"'장비'!$A$3:$M$12"}</definedName>
    <definedName name="토건공사비대비r" localSheetId="17" hidden="1">{"'장비'!$A$3:$M$12"}</definedName>
    <definedName name="토건공사비대비r" hidden="1">{"'장비'!$A$3:$M$12"}</definedName>
    <definedName name="토건업체" localSheetId="11" hidden="1">{"'장비'!$A$3:$M$12"}</definedName>
    <definedName name="토건업체" localSheetId="1" hidden="1">{"'장비'!$A$3:$M$12"}</definedName>
    <definedName name="토건업체" localSheetId="4" hidden="1">{"'장비'!$A$3:$M$12"}</definedName>
    <definedName name="토건업체" localSheetId="9" hidden="1">{"'장비'!$A$3:$M$12"}</definedName>
    <definedName name="토건업체" localSheetId="10" hidden="1">{"'장비'!$A$3:$M$12"}</definedName>
    <definedName name="토건업체" localSheetId="17" hidden="1">{"'장비'!$A$3:$M$12"}</definedName>
    <definedName name="토건업체" hidden="1">{"'장비'!$A$3:$M$12"}</definedName>
    <definedName name="토건집계표r" localSheetId="11" hidden="1">{"'장비'!$A$3:$M$12"}</definedName>
    <definedName name="토건집계표r" localSheetId="1" hidden="1">{"'장비'!$A$3:$M$12"}</definedName>
    <definedName name="토건집계표r" localSheetId="4" hidden="1">{"'장비'!$A$3:$M$12"}</definedName>
    <definedName name="토건집계표r" localSheetId="9" hidden="1">{"'장비'!$A$3:$M$12"}</definedName>
    <definedName name="토건집계표r" localSheetId="10" hidden="1">{"'장비'!$A$3:$M$12"}</definedName>
    <definedName name="토건집계표r" localSheetId="17" hidden="1">{"'장비'!$A$3:$M$12"}</definedName>
    <definedName name="토건집계표r" hidden="1">{"'장비'!$A$3:$M$12"}</definedName>
    <definedName name="투찰예정가50" localSheetId="11" hidden="1">{"'장비'!$A$3:$M$12"}</definedName>
    <definedName name="투찰예정가50" localSheetId="1" hidden="1">{"'장비'!$A$3:$M$12"}</definedName>
    <definedName name="투찰예정가50" localSheetId="4" hidden="1">{"'장비'!$A$3:$M$12"}</definedName>
    <definedName name="투찰예정가50" localSheetId="9" hidden="1">{"'장비'!$A$3:$M$12"}</definedName>
    <definedName name="투찰예정가50" localSheetId="10" hidden="1">{"'장비'!$A$3:$M$12"}</definedName>
    <definedName name="투찰예정가50" localSheetId="17" hidden="1">{"'장비'!$A$3:$M$12"}</definedName>
    <definedName name="투찰예정가50" hidden="1">{"'장비'!$A$3:$M$12"}</definedName>
    <definedName name="투찰예정본부장" localSheetId="11" hidden="1">{"'장비'!$A$3:$M$12"}</definedName>
    <definedName name="투찰예정본부장" localSheetId="1" hidden="1">{"'장비'!$A$3:$M$12"}</definedName>
    <definedName name="투찰예정본부장" localSheetId="4" hidden="1">{"'장비'!$A$3:$M$12"}</definedName>
    <definedName name="투찰예정본부장" localSheetId="9" hidden="1">{"'장비'!$A$3:$M$12"}</definedName>
    <definedName name="투찰예정본부장" localSheetId="10" hidden="1">{"'장비'!$A$3:$M$12"}</definedName>
    <definedName name="투찰예정본부장" localSheetId="17" hidden="1">{"'장비'!$A$3:$M$12"}</definedName>
    <definedName name="투찰예정본부장" hidden="1">{"'장비'!$A$3:$M$12"}</definedName>
    <definedName name="표지" localSheetId="11" hidden="1">{#N/A,#N/A,TRUE,"Basic";#N/A,#N/A,TRUE,"EXT-TABLE";#N/A,#N/A,TRUE,"STEEL";#N/A,#N/A,TRUE,"INT-Table";#N/A,#N/A,TRUE,"STEEL";#N/A,#N/A,TRUE,"Door"}</definedName>
    <definedName name="표지" localSheetId="1" hidden="1">{#N/A,#N/A,TRUE,"Basic";#N/A,#N/A,TRUE,"EXT-TABLE";#N/A,#N/A,TRUE,"STEEL";#N/A,#N/A,TRUE,"INT-Table";#N/A,#N/A,TRUE,"STEEL";#N/A,#N/A,TRUE,"Door"}</definedName>
    <definedName name="표지" localSheetId="4" hidden="1">{#N/A,#N/A,TRUE,"Basic";#N/A,#N/A,TRUE,"EXT-TABLE";#N/A,#N/A,TRUE,"STEEL";#N/A,#N/A,TRUE,"INT-Table";#N/A,#N/A,TRUE,"STEEL";#N/A,#N/A,TRUE,"Door"}</definedName>
    <definedName name="표지" localSheetId="9" hidden="1">{#N/A,#N/A,TRUE,"Basic";#N/A,#N/A,TRUE,"EXT-TABLE";#N/A,#N/A,TRUE,"STEEL";#N/A,#N/A,TRUE,"INT-Table";#N/A,#N/A,TRUE,"STEEL";#N/A,#N/A,TRUE,"Door"}</definedName>
    <definedName name="표지" localSheetId="10" hidden="1">{#N/A,#N/A,TRUE,"Basic";#N/A,#N/A,TRUE,"EXT-TABLE";#N/A,#N/A,TRUE,"STEEL";#N/A,#N/A,TRUE,"INT-Table";#N/A,#N/A,TRUE,"STEEL";#N/A,#N/A,TRUE,"Door"}</definedName>
    <definedName name="표지" localSheetId="17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localSheetId="11" hidden="1">#REF!</definedName>
    <definedName name="표지2" localSheetId="1" hidden="1">#REF!</definedName>
    <definedName name="표지2" localSheetId="9" hidden="1">#REF!</definedName>
    <definedName name="표지2" localSheetId="10" hidden="1">#REF!</definedName>
    <definedName name="표지2" localSheetId="17" hidden="1">#REF!</definedName>
    <definedName name="표지2" hidden="1">#REF!</definedName>
    <definedName name="ㅎㅎㅎㅎ" localSheetId="11" hidden="1">{"'장비'!$A$3:$M$12"}</definedName>
    <definedName name="ㅎㅎㅎㅎ" localSheetId="1" hidden="1">{"'장비'!$A$3:$M$12"}</definedName>
    <definedName name="ㅎㅎㅎㅎ" localSheetId="4" hidden="1">{"'장비'!$A$3:$M$12"}</definedName>
    <definedName name="ㅎㅎㅎㅎ" localSheetId="9" hidden="1">{"'장비'!$A$3:$M$12"}</definedName>
    <definedName name="ㅎㅎㅎㅎ" localSheetId="10" hidden="1">{"'장비'!$A$3:$M$12"}</definedName>
    <definedName name="ㅎㅎㅎㅎ" localSheetId="17" hidden="1">{"'장비'!$A$3:$M$12"}</definedName>
    <definedName name="ㅎㅎㅎㅎ" hidden="1">{"'장비'!$A$3:$M$12"}</definedName>
    <definedName name="ㅗ홓ㅎ로" localSheetId="11" hidden="1">{"'장비'!$A$3:$M$12"}</definedName>
    <definedName name="ㅗ홓ㅎ로" localSheetId="1" hidden="1">{"'장비'!$A$3:$M$12"}</definedName>
    <definedName name="ㅗ홓ㅎ로" localSheetId="4" hidden="1">{"'장비'!$A$3:$M$12"}</definedName>
    <definedName name="ㅗ홓ㅎ로" localSheetId="9" hidden="1">{"'장비'!$A$3:$M$12"}</definedName>
    <definedName name="ㅗ홓ㅎ로" localSheetId="10" hidden="1">{"'장비'!$A$3:$M$12"}</definedName>
    <definedName name="ㅗ홓ㅎ로" localSheetId="17" hidden="1">{"'장비'!$A$3:$M$12"}</definedName>
    <definedName name="ㅗ홓ㅎ로" hidden="1">{"'장비'!$A$3:$M$12"}</definedName>
    <definedName name="ㅗㅗㅗㅗㅗ" localSheetId="11" hidden="1">{"'장비'!$A$3:$M$12"}</definedName>
    <definedName name="ㅗㅗㅗㅗㅗ" localSheetId="1" hidden="1">{"'장비'!$A$3:$M$12"}</definedName>
    <definedName name="ㅗㅗㅗㅗㅗ" localSheetId="4" hidden="1">{"'장비'!$A$3:$M$12"}</definedName>
    <definedName name="ㅗㅗㅗㅗㅗ" localSheetId="9" hidden="1">{"'장비'!$A$3:$M$12"}</definedName>
    <definedName name="ㅗㅗㅗㅗㅗ" localSheetId="10" hidden="1">{"'장비'!$A$3:$M$12"}</definedName>
    <definedName name="ㅗㅗㅗㅗㅗ" localSheetId="17" hidden="1">{"'장비'!$A$3:$M$12"}</definedName>
    <definedName name="ㅗㅗㅗㅗㅗ" hidden="1">{"'장비'!$A$3:$M$12"}</definedName>
    <definedName name="ㅛ" localSheetId="11" hidden="1">{"'장비'!$A$3:$M$12"}</definedName>
    <definedName name="ㅛ" localSheetId="1" hidden="1">{"'장비'!$A$3:$M$12"}</definedName>
    <definedName name="ㅛ" localSheetId="4" hidden="1">{"'장비'!$A$3:$M$12"}</definedName>
    <definedName name="ㅛ" localSheetId="9" hidden="1">{"'장비'!$A$3:$M$12"}</definedName>
    <definedName name="ㅛ" localSheetId="10" hidden="1">{"'장비'!$A$3:$M$12"}</definedName>
    <definedName name="ㅛ" localSheetId="17" hidden="1">{"'장비'!$A$3:$M$12"}</definedName>
    <definedName name="ㅛ" hidden="1">{"'장비'!$A$3:$M$12"}</definedName>
    <definedName name="ㅛㅛㅛ" localSheetId="11" hidden="1">{"'장비'!$A$3:$M$12"}</definedName>
    <definedName name="ㅛㅛㅛ" localSheetId="1" hidden="1">{"'장비'!$A$3:$M$12"}</definedName>
    <definedName name="ㅛㅛㅛ" localSheetId="4" hidden="1">{"'장비'!$A$3:$M$12"}</definedName>
    <definedName name="ㅛㅛㅛ" localSheetId="9" hidden="1">{"'장비'!$A$3:$M$12"}</definedName>
    <definedName name="ㅛㅛㅛ" localSheetId="10" hidden="1">{"'장비'!$A$3:$M$12"}</definedName>
    <definedName name="ㅛㅛㅛ" localSheetId="17" hidden="1">{"'장비'!$A$3:$M$12"}</definedName>
    <definedName name="ㅛㅛㅛ" hidden="1">{"'장비'!$A$3:$M$12"}</definedName>
    <definedName name="估價單" hidden="1">{#N/A,#N/A,FALSE,"估價單  (3)"}</definedName>
    <definedName name="成本" hidden="1">{#N/A,#N/A,FALSE,"估價單  (3)"}</definedName>
    <definedName name="汇总" hidden="1">{#N/A,#N/A,FALSE,"估價單  (3)"}</definedName>
    <definedName name="汇总表" hidden="1">{#N/A,#N/A,FALSE,"估價單  (3)"}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6" l="1"/>
  <c r="S38" i="50"/>
  <c r="S37" i="50"/>
  <c r="S29" i="50"/>
  <c r="S28" i="50"/>
  <c r="S21" i="50"/>
  <c r="S14" i="50"/>
  <c r="S12" i="50"/>
  <c r="S11" i="50"/>
  <c r="N47" i="50"/>
  <c r="P38" i="50"/>
  <c r="P37" i="50"/>
  <c r="P29" i="50"/>
  <c r="P28" i="50"/>
  <c r="P21" i="50"/>
  <c r="P14" i="50"/>
  <c r="P12" i="50"/>
  <c r="P11" i="50"/>
  <c r="O70" i="57"/>
  <c r="O142" i="57"/>
  <c r="P140" i="57"/>
  <c r="K81" i="32"/>
  <c r="F25" i="51"/>
  <c r="F16" i="51"/>
  <c r="F8" i="51"/>
  <c r="G23" i="60"/>
  <c r="D23" i="60"/>
  <c r="E10" i="60"/>
  <c r="H10" i="60" s="1"/>
  <c r="I10" i="60" s="1"/>
  <c r="I23" i="60" s="1"/>
  <c r="E9" i="60"/>
  <c r="F9" i="60" s="1"/>
  <c r="E8" i="60"/>
  <c r="L3" i="60"/>
  <c r="P47" i="50" l="1"/>
  <c r="E23" i="60"/>
  <c r="H9" i="60"/>
  <c r="F8" i="60"/>
  <c r="F23" i="60" s="1"/>
  <c r="H8" i="60"/>
  <c r="F21" i="51"/>
  <c r="F27" i="51" s="1"/>
  <c r="E20" i="51"/>
  <c r="H23" i="60" l="1"/>
  <c r="E19" i="51"/>
  <c r="E21" i="51" s="1"/>
  <c r="G412" i="59" l="1"/>
  <c r="I412" i="59" s="1"/>
  <c r="L412" i="59" s="1"/>
  <c r="G410" i="59"/>
  <c r="I410" i="59" s="1"/>
  <c r="L410" i="59" s="1"/>
  <c r="G408" i="59"/>
  <c r="I408" i="59" s="1"/>
  <c r="L408" i="59" s="1"/>
  <c r="G406" i="59"/>
  <c r="I406" i="59" s="1"/>
  <c r="L406" i="59" s="1"/>
  <c r="G404" i="59"/>
  <c r="I404" i="59" s="1"/>
  <c r="L404" i="59" s="1"/>
  <c r="G400" i="59"/>
  <c r="I400" i="59" s="1"/>
  <c r="L400" i="59" s="1"/>
  <c r="G398" i="59"/>
  <c r="I398" i="59" s="1"/>
  <c r="L398" i="59" s="1"/>
  <c r="G396" i="59"/>
  <c r="I396" i="59" s="1"/>
  <c r="L396" i="59" s="1"/>
  <c r="G394" i="59"/>
  <c r="I394" i="59" s="1"/>
  <c r="L394" i="59" s="1"/>
  <c r="G392" i="59"/>
  <c r="I392" i="59" s="1"/>
  <c r="L392" i="59" s="1"/>
  <c r="G386" i="59"/>
  <c r="I386" i="59" s="1"/>
  <c r="L386" i="59" s="1"/>
  <c r="G378" i="59"/>
  <c r="I378" i="59" s="1"/>
  <c r="L378" i="59" s="1"/>
  <c r="G370" i="59"/>
  <c r="I370" i="59" s="1"/>
  <c r="L370" i="59" s="1"/>
  <c r="G362" i="59"/>
  <c r="I362" i="59" s="1"/>
  <c r="L362" i="59" s="1"/>
  <c r="G360" i="59"/>
  <c r="I360" i="59" s="1"/>
  <c r="L360" i="59" s="1"/>
  <c r="G352" i="59"/>
  <c r="I352" i="59" s="1"/>
  <c r="L352" i="59" s="1"/>
  <c r="G350" i="59"/>
  <c r="I350" i="59" s="1"/>
  <c r="L350" i="59" s="1"/>
  <c r="G348" i="59"/>
  <c r="I348" i="59" s="1"/>
  <c r="L348" i="59" s="1"/>
  <c r="G346" i="59"/>
  <c r="I346" i="59" s="1"/>
  <c r="L346" i="59" s="1"/>
  <c r="G342" i="59"/>
  <c r="I342" i="59" s="1"/>
  <c r="L342" i="59" s="1"/>
  <c r="G338" i="59"/>
  <c r="I338" i="59" s="1"/>
  <c r="L338" i="59" s="1"/>
  <c r="G336" i="59"/>
  <c r="I336" i="59" s="1"/>
  <c r="L336" i="59" s="1"/>
  <c r="G328" i="59"/>
  <c r="I328" i="59" s="1"/>
  <c r="L328" i="59" s="1"/>
  <c r="G326" i="59"/>
  <c r="I326" i="59" s="1"/>
  <c r="L326" i="59" s="1"/>
  <c r="G322" i="59"/>
  <c r="I322" i="59" s="1"/>
  <c r="L322" i="59" s="1"/>
  <c r="G320" i="59"/>
  <c r="I320" i="59" s="1"/>
  <c r="L320" i="59" s="1"/>
  <c r="G312" i="59"/>
  <c r="I312" i="59" s="1"/>
  <c r="L312" i="59" s="1"/>
  <c r="G310" i="59"/>
  <c r="I310" i="59" s="1"/>
  <c r="L310" i="59" s="1"/>
  <c r="G308" i="59"/>
  <c r="I308" i="59" s="1"/>
  <c r="L308" i="59" s="1"/>
  <c r="G306" i="59"/>
  <c r="I306" i="59" s="1"/>
  <c r="L306" i="59" s="1"/>
  <c r="G304" i="59"/>
  <c r="I304" i="59" s="1"/>
  <c r="L304" i="59" s="1"/>
  <c r="G302" i="59"/>
  <c r="I302" i="59" s="1"/>
  <c r="L302" i="59" s="1"/>
  <c r="G298" i="59"/>
  <c r="I298" i="59" s="1"/>
  <c r="L298" i="59" s="1"/>
  <c r="G296" i="59"/>
  <c r="I296" i="59" s="1"/>
  <c r="L296" i="59" s="1"/>
  <c r="G294" i="59"/>
  <c r="I294" i="59" s="1"/>
  <c r="L294" i="59" s="1"/>
  <c r="G292" i="59"/>
  <c r="I292" i="59" s="1"/>
  <c r="L292" i="59" s="1"/>
  <c r="G284" i="59"/>
  <c r="I284" i="59" s="1"/>
  <c r="L284" i="59" s="1"/>
  <c r="G280" i="59"/>
  <c r="I280" i="59" s="1"/>
  <c r="L280" i="59" s="1"/>
  <c r="G276" i="59"/>
  <c r="I276" i="59" s="1"/>
  <c r="L276" i="59" s="1"/>
  <c r="G274" i="59"/>
  <c r="I274" i="59" s="1"/>
  <c r="L274" i="59" s="1"/>
  <c r="G272" i="59"/>
  <c r="I272" i="59" s="1"/>
  <c r="L272" i="59" s="1"/>
  <c r="G268" i="59"/>
  <c r="I268" i="59" s="1"/>
  <c r="L268" i="59" s="1"/>
  <c r="G266" i="59"/>
  <c r="I266" i="59" s="1"/>
  <c r="L266" i="59" s="1"/>
  <c r="G264" i="59"/>
  <c r="I264" i="59" s="1"/>
  <c r="L264" i="59" s="1"/>
  <c r="G262" i="59"/>
  <c r="I262" i="59" s="1"/>
  <c r="L262" i="59" s="1"/>
  <c r="G258" i="59"/>
  <c r="I258" i="59" s="1"/>
  <c r="L258" i="59" s="1"/>
  <c r="G256" i="59"/>
  <c r="I256" i="59" s="1"/>
  <c r="L256" i="59" s="1"/>
  <c r="G252" i="59"/>
  <c r="I252" i="59" s="1"/>
  <c r="L252" i="59" s="1"/>
  <c r="G250" i="59"/>
  <c r="I250" i="59" s="1"/>
  <c r="L250" i="59" s="1"/>
  <c r="G242" i="59"/>
  <c r="I242" i="59" s="1"/>
  <c r="L242" i="59" s="1"/>
  <c r="G240" i="59"/>
  <c r="I240" i="59" s="1"/>
  <c r="L240" i="59" s="1"/>
  <c r="G238" i="59"/>
  <c r="I238" i="59" s="1"/>
  <c r="L238" i="59" s="1"/>
  <c r="G236" i="59"/>
  <c r="I236" i="59" s="1"/>
  <c r="L236" i="59" s="1"/>
  <c r="G234" i="59"/>
  <c r="I234" i="59" s="1"/>
  <c r="L234" i="59" s="1"/>
  <c r="G230" i="59"/>
  <c r="I230" i="59" s="1"/>
  <c r="L230" i="59" s="1"/>
  <c r="G228" i="59"/>
  <c r="I228" i="59" s="1"/>
  <c r="L228" i="59" s="1"/>
  <c r="G226" i="59"/>
  <c r="I226" i="59" s="1"/>
  <c r="L226" i="59" s="1"/>
  <c r="G224" i="59"/>
  <c r="I224" i="59" s="1"/>
  <c r="L224" i="59" s="1"/>
  <c r="G222" i="59"/>
  <c r="I222" i="59" s="1"/>
  <c r="L222" i="59" s="1"/>
  <c r="G218" i="59"/>
  <c r="I218" i="59" s="1"/>
  <c r="L218" i="59" s="1"/>
  <c r="G216" i="59"/>
  <c r="I216" i="59" s="1"/>
  <c r="L216" i="59" s="1"/>
  <c r="G214" i="59"/>
  <c r="I214" i="59" s="1"/>
  <c r="L214" i="59" s="1"/>
  <c r="G210" i="59"/>
  <c r="I210" i="59" s="1"/>
  <c r="L210" i="59" s="1"/>
  <c r="G208" i="59"/>
  <c r="I208" i="59" s="1"/>
  <c r="L208" i="59" s="1"/>
  <c r="G206" i="59"/>
  <c r="I206" i="59" s="1"/>
  <c r="L206" i="59" s="1"/>
  <c r="G204" i="59"/>
  <c r="I204" i="59" s="1"/>
  <c r="L204" i="59" s="1"/>
  <c r="G202" i="59"/>
  <c r="I202" i="59" s="1"/>
  <c r="L202" i="59" s="1"/>
  <c r="G200" i="59"/>
  <c r="I200" i="59" s="1"/>
  <c r="L200" i="59" s="1"/>
  <c r="G196" i="59"/>
  <c r="I196" i="59" s="1"/>
  <c r="L196" i="59" s="1"/>
  <c r="G194" i="59"/>
  <c r="I194" i="59" s="1"/>
  <c r="L194" i="59" s="1"/>
  <c r="G190" i="59"/>
  <c r="I190" i="59" s="1"/>
  <c r="L190" i="59" s="1"/>
  <c r="G188" i="59"/>
  <c r="I188" i="59" s="1"/>
  <c r="L188" i="59" s="1"/>
  <c r="G180" i="59"/>
  <c r="I180" i="59" s="1"/>
  <c r="L180" i="59" s="1"/>
  <c r="G178" i="59"/>
  <c r="I178" i="59" s="1"/>
  <c r="L178" i="59" s="1"/>
  <c r="G176" i="59"/>
  <c r="I176" i="59" s="1"/>
  <c r="L176" i="59" s="1"/>
  <c r="G174" i="59"/>
  <c r="I174" i="59" s="1"/>
  <c r="L174" i="59" s="1"/>
  <c r="G170" i="59"/>
  <c r="I170" i="59" s="1"/>
  <c r="L170" i="59" s="1"/>
  <c r="G168" i="59"/>
  <c r="I168" i="59" s="1"/>
  <c r="L168" i="59" s="1"/>
  <c r="G166" i="59"/>
  <c r="I166" i="59" s="1"/>
  <c r="L166" i="59" s="1"/>
  <c r="G164" i="59"/>
  <c r="I164" i="59" s="1"/>
  <c r="L164" i="59" s="1"/>
  <c r="G160" i="59"/>
  <c r="I160" i="59" s="1"/>
  <c r="L160" i="59" s="1"/>
  <c r="G156" i="59"/>
  <c r="I156" i="59" s="1"/>
  <c r="L156" i="59" s="1"/>
  <c r="G154" i="59"/>
  <c r="I154" i="59" s="1"/>
  <c r="L154" i="59" s="1"/>
  <c r="G146" i="59"/>
  <c r="I146" i="59" s="1"/>
  <c r="L146" i="59" s="1"/>
  <c r="G144" i="59"/>
  <c r="I144" i="59" s="1"/>
  <c r="L144" i="59" s="1"/>
  <c r="G142" i="59"/>
  <c r="I142" i="59" s="1"/>
  <c r="L142" i="59" s="1"/>
  <c r="G140" i="59"/>
  <c r="I140" i="59" s="1"/>
  <c r="L140" i="59" s="1"/>
  <c r="G138" i="59"/>
  <c r="I138" i="59" s="1"/>
  <c r="L138" i="59" s="1"/>
  <c r="G136" i="59"/>
  <c r="I136" i="59" s="1"/>
  <c r="L136" i="59" s="1"/>
  <c r="G132" i="59"/>
  <c r="I132" i="59" s="1"/>
  <c r="L132" i="59" s="1"/>
  <c r="G130" i="59"/>
  <c r="I130" i="59" s="1"/>
  <c r="L130" i="59" s="1"/>
  <c r="G128" i="59"/>
  <c r="I128" i="59" s="1"/>
  <c r="L128" i="59" s="1"/>
  <c r="G126" i="59"/>
  <c r="I126" i="59" s="1"/>
  <c r="L126" i="59" s="1"/>
  <c r="G124" i="59"/>
  <c r="I124" i="59" s="1"/>
  <c r="L124" i="59" s="1"/>
  <c r="G122" i="59"/>
  <c r="I122" i="59" s="1"/>
  <c r="L122" i="59" s="1"/>
  <c r="G120" i="59"/>
  <c r="I120" i="59" s="1"/>
  <c r="L120" i="59" s="1"/>
  <c r="G118" i="59"/>
  <c r="I118" i="59" s="1"/>
  <c r="L118" i="59" s="1"/>
  <c r="G116" i="59"/>
  <c r="I116" i="59" s="1"/>
  <c r="L116" i="59" s="1"/>
  <c r="G114" i="59"/>
  <c r="I114" i="59" s="1"/>
  <c r="L114" i="59" s="1"/>
  <c r="G112" i="59"/>
  <c r="I112" i="59" s="1"/>
  <c r="L112" i="59" s="1"/>
  <c r="G110" i="59"/>
  <c r="I110" i="59" s="1"/>
  <c r="L110" i="59" s="1"/>
  <c r="G106" i="59"/>
  <c r="I106" i="59" s="1"/>
  <c r="L106" i="59" s="1"/>
  <c r="G104" i="59"/>
  <c r="I104" i="59" s="1"/>
  <c r="L104" i="59" s="1"/>
  <c r="G102" i="59"/>
  <c r="I102" i="59" s="1"/>
  <c r="L102" i="59" s="1"/>
  <c r="G98" i="59"/>
  <c r="I98" i="59" s="1"/>
  <c r="L98" i="59" s="1"/>
  <c r="G96" i="59"/>
  <c r="I96" i="59" s="1"/>
  <c r="L96" i="59" s="1"/>
  <c r="G94" i="59"/>
  <c r="I94" i="59" s="1"/>
  <c r="L94" i="59" s="1"/>
  <c r="G92" i="59"/>
  <c r="I92" i="59" s="1"/>
  <c r="L92" i="59" s="1"/>
  <c r="G90" i="59"/>
  <c r="I90" i="59" s="1"/>
  <c r="L90" i="59" s="1"/>
  <c r="G88" i="59"/>
  <c r="I88" i="59" s="1"/>
  <c r="L88" i="59" s="1"/>
  <c r="G86" i="59"/>
  <c r="I86" i="59" s="1"/>
  <c r="L86" i="59" s="1"/>
  <c r="G84" i="59"/>
  <c r="I84" i="59" s="1"/>
  <c r="L84" i="59" s="1"/>
  <c r="G80" i="59"/>
  <c r="I80" i="59" s="1"/>
  <c r="L80" i="59" s="1"/>
  <c r="G78" i="59"/>
  <c r="I78" i="59" s="1"/>
  <c r="L78" i="59" s="1"/>
  <c r="G74" i="59"/>
  <c r="I74" i="59" s="1"/>
  <c r="L74" i="59" s="1"/>
  <c r="G72" i="59"/>
  <c r="I72" i="59" s="1"/>
  <c r="L72" i="59" s="1"/>
  <c r="G64" i="59"/>
  <c r="I64" i="59" s="1"/>
  <c r="L64" i="59" s="1"/>
  <c r="G62" i="59"/>
  <c r="I62" i="59" s="1"/>
  <c r="L62" i="59" s="1"/>
  <c r="G60" i="59"/>
  <c r="I60" i="59" s="1"/>
  <c r="L60" i="59" s="1"/>
  <c r="G58" i="59"/>
  <c r="I58" i="59" s="1"/>
  <c r="L58" i="59" s="1"/>
  <c r="G56" i="59"/>
  <c r="I56" i="59" s="1"/>
  <c r="L56" i="59" s="1"/>
  <c r="G54" i="59"/>
  <c r="I54" i="59" s="1"/>
  <c r="L54" i="59" s="1"/>
  <c r="G50" i="59"/>
  <c r="I50" i="59" s="1"/>
  <c r="L50" i="59" s="1"/>
  <c r="G48" i="59"/>
  <c r="I48" i="59" s="1"/>
  <c r="L48" i="59" s="1"/>
  <c r="G46" i="59"/>
  <c r="I46" i="59" s="1"/>
  <c r="L46" i="59" s="1"/>
  <c r="G44" i="59"/>
  <c r="I44" i="59" s="1"/>
  <c r="L44" i="59" s="1"/>
  <c r="G42" i="59"/>
  <c r="I42" i="59" s="1"/>
  <c r="L42" i="59" s="1"/>
  <c r="G40" i="59"/>
  <c r="I40" i="59" s="1"/>
  <c r="L40" i="59" s="1"/>
  <c r="I36" i="59"/>
  <c r="L36" i="59" s="1"/>
  <c r="G36" i="59"/>
  <c r="G34" i="59"/>
  <c r="I34" i="59" s="1"/>
  <c r="L34" i="59" s="1"/>
  <c r="G30" i="59"/>
  <c r="I30" i="59" s="1"/>
  <c r="L30" i="59" s="1"/>
  <c r="G28" i="59"/>
  <c r="I28" i="59" s="1"/>
  <c r="L28" i="59" s="1"/>
  <c r="G26" i="59"/>
  <c r="I26" i="59" s="1"/>
  <c r="L26" i="59" s="1"/>
  <c r="G24" i="59"/>
  <c r="I24" i="59" s="1"/>
  <c r="L24" i="59" s="1"/>
  <c r="G20" i="59"/>
  <c r="I20" i="59" s="1"/>
  <c r="L20" i="59" s="1"/>
  <c r="G16" i="59"/>
  <c r="I16" i="59" s="1"/>
  <c r="C11" i="58"/>
  <c r="E9" i="58"/>
  <c r="E8" i="58"/>
  <c r="E7" i="58"/>
  <c r="E6" i="58"/>
  <c r="H20" i="51" s="1"/>
  <c r="G20" i="51" s="1"/>
  <c r="C13" i="58"/>
  <c r="I415" i="59" l="1"/>
  <c r="L16" i="59"/>
  <c r="L415" i="59" s="1"/>
  <c r="G415" i="59"/>
  <c r="G419" i="59" l="1"/>
  <c r="I425" i="59" s="1"/>
  <c r="I417" i="59"/>
  <c r="N417" i="59" s="1"/>
  <c r="L417" i="59" s="1"/>
  <c r="L419" i="59" s="1"/>
  <c r="R10" i="60" s="1"/>
  <c r="D417" i="59"/>
  <c r="P10" i="60" l="1"/>
  <c r="Q10" i="60"/>
  <c r="O10" i="60" s="1"/>
  <c r="I419" i="59"/>
  <c r="I423" i="59" s="1"/>
  <c r="E5" i="58"/>
  <c r="E11" i="58" s="1"/>
  <c r="L425" i="59"/>
  <c r="Z2" i="57"/>
  <c r="D5" i="58" l="1"/>
  <c r="H19" i="51"/>
  <c r="G19" i="51" s="1"/>
  <c r="G21" i="51" s="1"/>
  <c r="E13" i="58"/>
  <c r="D11" i="58"/>
  <c r="H21" i="51" l="1"/>
  <c r="O38" i="50"/>
  <c r="O37" i="50"/>
  <c r="O29" i="50"/>
  <c r="O28" i="50"/>
  <c r="O12" i="50"/>
  <c r="O13" i="50"/>
  <c r="O14" i="50"/>
  <c r="O15" i="50"/>
  <c r="O16" i="50"/>
  <c r="O17" i="50"/>
  <c r="O18" i="50"/>
  <c r="O19" i="50"/>
  <c r="O20" i="50"/>
  <c r="O21" i="50"/>
  <c r="O11" i="50"/>
  <c r="C6" i="38" l="1"/>
  <c r="T16" i="57"/>
  <c r="O16" i="57" s="1"/>
  <c r="T184" i="57"/>
  <c r="O184" i="57" s="1"/>
  <c r="T182" i="57"/>
  <c r="O182" i="57" s="1"/>
  <c r="T178" i="57"/>
  <c r="O178" i="57" s="1"/>
  <c r="T174" i="57"/>
  <c r="O174" i="57" s="1"/>
  <c r="T168" i="57"/>
  <c r="O168" i="57" s="1"/>
  <c r="T164" i="57"/>
  <c r="O164" i="57" s="1"/>
  <c r="T162" i="57"/>
  <c r="O162" i="57" s="1"/>
  <c r="T160" i="57"/>
  <c r="O160" i="57" s="1"/>
  <c r="T156" i="57"/>
  <c r="O156" i="57" s="1"/>
  <c r="T154" i="57"/>
  <c r="O154" i="57" s="1"/>
  <c r="T148" i="57"/>
  <c r="O148" i="57" s="1"/>
  <c r="T146" i="57"/>
  <c r="O146" i="57" s="1"/>
  <c r="T142" i="57"/>
  <c r="T140" i="57"/>
  <c r="O140" i="57" s="1"/>
  <c r="T136" i="57"/>
  <c r="O136" i="57" s="1"/>
  <c r="T130" i="57"/>
  <c r="O130" i="57" s="1"/>
  <c r="T128" i="57"/>
  <c r="O128" i="57" s="1"/>
  <c r="T126" i="57"/>
  <c r="O126" i="57" s="1"/>
  <c r="T122" i="57"/>
  <c r="O122" i="57" s="1"/>
  <c r="T120" i="57"/>
  <c r="O120" i="57" s="1"/>
  <c r="T110" i="57"/>
  <c r="O110" i="57" s="1"/>
  <c r="T108" i="57"/>
  <c r="O108" i="57" s="1"/>
  <c r="T104" i="57"/>
  <c r="O104" i="57" s="1"/>
  <c r="T102" i="57"/>
  <c r="O102" i="57" s="1"/>
  <c r="T100" i="57"/>
  <c r="O100" i="57" s="1"/>
  <c r="T96" i="57"/>
  <c r="O96" i="57" s="1"/>
  <c r="T92" i="57"/>
  <c r="O92" i="57" s="1"/>
  <c r="T88" i="57"/>
  <c r="O88" i="57" s="1"/>
  <c r="T86" i="57"/>
  <c r="O86" i="57" s="1"/>
  <c r="T82" i="57"/>
  <c r="O82" i="57" s="1"/>
  <c r="T78" i="57"/>
  <c r="O78" i="57" s="1"/>
  <c r="T76" i="57"/>
  <c r="O76" i="57" s="1"/>
  <c r="T74" i="57"/>
  <c r="O74" i="57" s="1"/>
  <c r="T70" i="57"/>
  <c r="T68" i="57"/>
  <c r="O68" i="57" s="1"/>
  <c r="T64" i="57"/>
  <c r="O64" i="57" s="1"/>
  <c r="T58" i="57"/>
  <c r="O58" i="57" s="1"/>
  <c r="T56" i="57"/>
  <c r="O56" i="57" s="1"/>
  <c r="T52" i="57"/>
  <c r="O52" i="57" s="1"/>
  <c r="T50" i="57"/>
  <c r="O50" i="57" s="1"/>
  <c r="T46" i="57"/>
  <c r="O46" i="57" s="1"/>
  <c r="T44" i="57"/>
  <c r="O44" i="57" s="1"/>
  <c r="T40" i="57"/>
  <c r="O40" i="57" s="1"/>
  <c r="T38" i="57"/>
  <c r="O38" i="57" s="1"/>
  <c r="T32" i="57"/>
  <c r="O32" i="57" s="1"/>
  <c r="T30" i="57"/>
  <c r="O30" i="57" s="1"/>
  <c r="T28" i="57"/>
  <c r="O28" i="57" s="1"/>
  <c r="T24" i="57"/>
  <c r="O24" i="57" s="1"/>
  <c r="T22" i="57"/>
  <c r="O22" i="57" s="1"/>
  <c r="T18" i="57"/>
  <c r="O18" i="57" s="1"/>
  <c r="E24" i="51" l="1"/>
  <c r="E25" i="51" s="1"/>
  <c r="E11" i="51"/>
  <c r="E12" i="51"/>
  <c r="E13" i="51"/>
  <c r="E15" i="51"/>
  <c r="E10" i="51"/>
  <c r="D16" i="51" l="1"/>
  <c r="N74" i="32"/>
  <c r="C25" i="51" l="1"/>
  <c r="N142" i="57" l="1"/>
  <c r="N140" i="57"/>
  <c r="N136" i="57"/>
  <c r="N120" i="57"/>
  <c r="N44" i="57"/>
  <c r="N40" i="57"/>
  <c r="N32" i="57"/>
  <c r="N18" i="57"/>
  <c r="N16" i="57"/>
  <c r="N184" i="57"/>
  <c r="J184" i="57"/>
  <c r="K184" i="57" s="1"/>
  <c r="N182" i="57"/>
  <c r="J182" i="57"/>
  <c r="K182" i="57" s="1"/>
  <c r="N178" i="57"/>
  <c r="J178" i="57"/>
  <c r="K178" i="57" s="1"/>
  <c r="P178" i="57" s="1"/>
  <c r="N174" i="57"/>
  <c r="J174" i="57"/>
  <c r="K174" i="57" s="1"/>
  <c r="N168" i="57"/>
  <c r="J168" i="57"/>
  <c r="K168" i="57" s="1"/>
  <c r="N164" i="57"/>
  <c r="J164" i="57"/>
  <c r="K164" i="57" s="1"/>
  <c r="N162" i="57"/>
  <c r="J162" i="57"/>
  <c r="K162" i="57" s="1"/>
  <c r="P162" i="57" s="1"/>
  <c r="N160" i="57"/>
  <c r="J160" i="57"/>
  <c r="K160" i="57" s="1"/>
  <c r="N156" i="57"/>
  <c r="J156" i="57"/>
  <c r="K156" i="57" s="1"/>
  <c r="N154" i="57"/>
  <c r="J154" i="57"/>
  <c r="K154" i="57" s="1"/>
  <c r="N148" i="57"/>
  <c r="J148" i="57"/>
  <c r="K148" i="57" s="1"/>
  <c r="P148" i="57" s="1"/>
  <c r="N146" i="57"/>
  <c r="J146" i="57"/>
  <c r="K146" i="57" s="1"/>
  <c r="J142" i="57"/>
  <c r="K142" i="57" s="1"/>
  <c r="J140" i="57"/>
  <c r="K140" i="57" s="1"/>
  <c r="J136" i="57"/>
  <c r="K136" i="57" s="1"/>
  <c r="P136" i="57" s="1"/>
  <c r="N130" i="57"/>
  <c r="J130" i="57"/>
  <c r="K130" i="57" s="1"/>
  <c r="J128" i="57"/>
  <c r="K128" i="57" s="1"/>
  <c r="P128" i="57" s="1"/>
  <c r="J126" i="57"/>
  <c r="K126" i="57" s="1"/>
  <c r="P126" i="57" s="1"/>
  <c r="N122" i="57"/>
  <c r="J122" i="57"/>
  <c r="K122" i="57" s="1"/>
  <c r="R122" i="57" s="1"/>
  <c r="J120" i="57"/>
  <c r="K120" i="57" s="1"/>
  <c r="N110" i="57"/>
  <c r="J110" i="57"/>
  <c r="K110" i="57" s="1"/>
  <c r="N108" i="57"/>
  <c r="J108" i="57"/>
  <c r="K108" i="57" s="1"/>
  <c r="P108" i="57" s="1"/>
  <c r="N104" i="57"/>
  <c r="J104" i="57"/>
  <c r="K104" i="57" s="1"/>
  <c r="N102" i="57"/>
  <c r="J102" i="57"/>
  <c r="K102" i="57" s="1"/>
  <c r="N100" i="57"/>
  <c r="J100" i="57"/>
  <c r="K100" i="57" s="1"/>
  <c r="R100" i="57" s="1"/>
  <c r="N96" i="57"/>
  <c r="J96" i="57"/>
  <c r="K96" i="57" s="1"/>
  <c r="P96" i="57" s="1"/>
  <c r="N92" i="57"/>
  <c r="J92" i="57"/>
  <c r="K92" i="57" s="1"/>
  <c r="N88" i="57"/>
  <c r="J88" i="57"/>
  <c r="K88" i="57" s="1"/>
  <c r="N86" i="57"/>
  <c r="J86" i="57"/>
  <c r="K86" i="57" s="1"/>
  <c r="N82" i="57"/>
  <c r="J82" i="57"/>
  <c r="K82" i="57" s="1"/>
  <c r="P82" i="57" s="1"/>
  <c r="N78" i="57"/>
  <c r="J78" i="57"/>
  <c r="K78" i="57" s="1"/>
  <c r="N76" i="57"/>
  <c r="J76" i="57"/>
  <c r="K76" i="57" s="1"/>
  <c r="N74" i="57"/>
  <c r="J74" i="57"/>
  <c r="K74" i="57" s="1"/>
  <c r="R74" i="57" s="1"/>
  <c r="N70" i="57"/>
  <c r="J70" i="57"/>
  <c r="K70" i="57" s="1"/>
  <c r="P70" i="57" s="1"/>
  <c r="N68" i="57"/>
  <c r="J68" i="57"/>
  <c r="K68" i="57" s="1"/>
  <c r="N64" i="57"/>
  <c r="J64" i="57"/>
  <c r="K64" i="57" s="1"/>
  <c r="N58" i="57"/>
  <c r="J58" i="57"/>
  <c r="K58" i="57" s="1"/>
  <c r="N56" i="57"/>
  <c r="J56" i="57"/>
  <c r="K56" i="57" s="1"/>
  <c r="P56" i="57" s="1"/>
  <c r="N52" i="57"/>
  <c r="J52" i="57"/>
  <c r="K52" i="57" s="1"/>
  <c r="N50" i="57"/>
  <c r="J50" i="57"/>
  <c r="K50" i="57" s="1"/>
  <c r="J46" i="57"/>
  <c r="K46" i="57" s="1"/>
  <c r="P46" i="57" s="1"/>
  <c r="J44" i="57"/>
  <c r="K44" i="57" s="1"/>
  <c r="P44" i="57" s="1"/>
  <c r="J40" i="57"/>
  <c r="K40" i="57" s="1"/>
  <c r="P40" i="57" s="1"/>
  <c r="J38" i="57"/>
  <c r="K38" i="57" s="1"/>
  <c r="P38" i="57" s="1"/>
  <c r="J32" i="57"/>
  <c r="K32" i="57" s="1"/>
  <c r="P32" i="57" s="1"/>
  <c r="J30" i="57"/>
  <c r="K30" i="57" s="1"/>
  <c r="P30" i="57" s="1"/>
  <c r="J28" i="57"/>
  <c r="K28" i="57" s="1"/>
  <c r="J24" i="57"/>
  <c r="K24" i="57" s="1"/>
  <c r="P24" i="57" s="1"/>
  <c r="J22" i="57"/>
  <c r="K22" i="57" s="1"/>
  <c r="P22" i="57" s="1"/>
  <c r="J18" i="57"/>
  <c r="K18" i="57" s="1"/>
  <c r="J16" i="57"/>
  <c r="K16" i="57" s="1"/>
  <c r="P16" i="57" s="1"/>
  <c r="Q120" i="57" l="1"/>
  <c r="Q74" i="57"/>
  <c r="Q68" i="57"/>
  <c r="Q88" i="57"/>
  <c r="Q100" i="57"/>
  <c r="R38" i="57"/>
  <c r="P74" i="57"/>
  <c r="Q108" i="57"/>
  <c r="Q96" i="57"/>
  <c r="R46" i="57"/>
  <c r="Q92" i="57"/>
  <c r="R142" i="57"/>
  <c r="R28" i="57"/>
  <c r="R86" i="57"/>
  <c r="Q86" i="57"/>
  <c r="P86" i="57"/>
  <c r="Q136" i="57"/>
  <c r="Q56" i="57"/>
  <c r="R110" i="57"/>
  <c r="P110" i="57"/>
  <c r="Q110" i="57"/>
  <c r="Q148" i="57"/>
  <c r="Q162" i="57"/>
  <c r="R58" i="57"/>
  <c r="P58" i="57"/>
  <c r="Q178" i="57"/>
  <c r="Q58" i="57"/>
  <c r="Q40" i="57"/>
  <c r="Q82" i="57"/>
  <c r="Q44" i="57"/>
  <c r="R136" i="57"/>
  <c r="Q142" i="57"/>
  <c r="R44" i="57"/>
  <c r="P100" i="57"/>
  <c r="R22" i="57"/>
  <c r="Q70" i="57"/>
  <c r="R40" i="57"/>
  <c r="Q16" i="57"/>
  <c r="N38" i="57"/>
  <c r="Q38" i="57" s="1"/>
  <c r="P18" i="57"/>
  <c r="R18" i="57"/>
  <c r="R50" i="57"/>
  <c r="P50" i="57"/>
  <c r="N128" i="57"/>
  <c r="Q128" i="57" s="1"/>
  <c r="R128" i="57"/>
  <c r="R154" i="57"/>
  <c r="Q154" i="57"/>
  <c r="P154" i="57"/>
  <c r="Q18" i="57"/>
  <c r="N30" i="57"/>
  <c r="Q30" i="57" s="1"/>
  <c r="R30" i="57"/>
  <c r="Q50" i="57"/>
  <c r="R92" i="57"/>
  <c r="P92" i="57"/>
  <c r="R120" i="57"/>
  <c r="P120" i="57"/>
  <c r="R156" i="57"/>
  <c r="P156" i="57"/>
  <c r="Q146" i="57"/>
  <c r="Q32" i="57"/>
  <c r="R78" i="57"/>
  <c r="P78" i="57"/>
  <c r="R102" i="57"/>
  <c r="P102" i="57"/>
  <c r="P130" i="57"/>
  <c r="R130" i="57"/>
  <c r="R140" i="57"/>
  <c r="Q140" i="57"/>
  <c r="R160" i="57"/>
  <c r="P160" i="57"/>
  <c r="R168" i="57"/>
  <c r="P168" i="57"/>
  <c r="R182" i="57"/>
  <c r="Q182" i="57"/>
  <c r="P182" i="57"/>
  <c r="R76" i="57"/>
  <c r="P76" i="57"/>
  <c r="R164" i="57"/>
  <c r="Q164" i="57"/>
  <c r="P164" i="57"/>
  <c r="Q52" i="57"/>
  <c r="Q156" i="57"/>
  <c r="R64" i="57"/>
  <c r="P64" i="57"/>
  <c r="Q78" i="57"/>
  <c r="Q102" i="57"/>
  <c r="Q130" i="57"/>
  <c r="Q160" i="57"/>
  <c r="Q168" i="57"/>
  <c r="R52" i="57"/>
  <c r="P52" i="57"/>
  <c r="R146" i="57"/>
  <c r="P146" i="57"/>
  <c r="Q64" i="57"/>
  <c r="R104" i="57"/>
  <c r="P104" i="57"/>
  <c r="R174" i="57"/>
  <c r="P174" i="57"/>
  <c r="R184" i="57"/>
  <c r="P184" i="57"/>
  <c r="Q76" i="57"/>
  <c r="R68" i="57"/>
  <c r="P68" i="57"/>
  <c r="R88" i="57"/>
  <c r="P88" i="57"/>
  <c r="Q104" i="57"/>
  <c r="Q174" i="57"/>
  <c r="Q184" i="57"/>
  <c r="R16" i="57"/>
  <c r="N28" i="57"/>
  <c r="Q28" i="57" s="1"/>
  <c r="R56" i="57"/>
  <c r="R70" i="57"/>
  <c r="R82" i="57"/>
  <c r="R96" i="57"/>
  <c r="R108" i="57"/>
  <c r="R148" i="57"/>
  <c r="R162" i="57"/>
  <c r="R178" i="57"/>
  <c r="P122" i="57"/>
  <c r="N22" i="57"/>
  <c r="Q22" i="57" s="1"/>
  <c r="P28" i="57"/>
  <c r="R32" i="57"/>
  <c r="N46" i="57"/>
  <c r="Q46" i="57" s="1"/>
  <c r="Q122" i="57"/>
  <c r="R126" i="57"/>
  <c r="P142" i="57"/>
  <c r="K187" i="57"/>
  <c r="N126" i="57"/>
  <c r="Q126" i="57" s="1"/>
  <c r="P187" i="57" l="1"/>
  <c r="R24" i="57"/>
  <c r="R187" i="57" s="1"/>
  <c r="H13" i="51" s="1"/>
  <c r="N24" i="57"/>
  <c r="Q24" i="57" s="1"/>
  <c r="Q187" i="57" s="1"/>
  <c r="N187" i="57" s="1"/>
  <c r="O187" i="57" l="1"/>
  <c r="G13" i="51" l="1"/>
  <c r="G10" i="51"/>
  <c r="L93" i="32"/>
  <c r="G11" i="51"/>
  <c r="G12" i="51"/>
  <c r="O2" i="32" l="1"/>
  <c r="L83" i="32" l="1"/>
  <c r="L81" i="32"/>
  <c r="L79" i="32"/>
  <c r="L74" i="32"/>
  <c r="L10" i="32"/>
  <c r="L13" i="32"/>
  <c r="L16" i="32"/>
  <c r="L19" i="32"/>
  <c r="L22" i="32"/>
  <c r="L25" i="32"/>
  <c r="L28" i="32"/>
  <c r="L31" i="32"/>
  <c r="L34" i="32"/>
  <c r="L37" i="32"/>
  <c r="L40" i="32"/>
  <c r="L43" i="32"/>
  <c r="L46" i="32"/>
  <c r="L49" i="32"/>
  <c r="L52" i="32"/>
  <c r="L55" i="32"/>
  <c r="L58" i="32"/>
  <c r="L61" i="32"/>
  <c r="L64" i="32"/>
  <c r="N85" i="32"/>
  <c r="B27" i="38"/>
  <c r="AO184" i="39" l="1"/>
  <c r="AO187" i="39" s="1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59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86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19" i="54"/>
  <c r="L67" i="32"/>
  <c r="L94" i="32" l="1"/>
  <c r="J11" i="54"/>
  <c r="J12" i="54"/>
  <c r="J13" i="54"/>
  <c r="J14" i="54"/>
  <c r="J15" i="54"/>
  <c r="J16" i="54"/>
  <c r="J4" i="54"/>
  <c r="J5" i="54"/>
  <c r="J6" i="54"/>
  <c r="J7" i="54"/>
  <c r="J8" i="54"/>
  <c r="J9" i="54"/>
  <c r="J10" i="54"/>
  <c r="J112" i="54" l="1"/>
  <c r="AM135" i="39"/>
  <c r="AO135" i="39" s="1"/>
  <c r="AM118" i="39"/>
  <c r="AO118" i="39" s="1"/>
  <c r="AM101" i="39"/>
  <c r="AO101" i="39" s="1"/>
  <c r="AM84" i="39"/>
  <c r="AM67" i="39"/>
  <c r="AM48" i="39"/>
  <c r="AM39" i="39"/>
  <c r="AM31" i="39"/>
  <c r="AM21" i="39"/>
  <c r="AM12" i="39"/>
  <c r="K38" i="50" l="1"/>
  <c r="L38" i="50" s="1"/>
  <c r="K37" i="50"/>
  <c r="L37" i="50" s="1"/>
  <c r="K29" i="50"/>
  <c r="L29" i="50" s="1"/>
  <c r="K28" i="50"/>
  <c r="L28" i="50" s="1"/>
  <c r="K21" i="50"/>
  <c r="L21" i="50" s="1"/>
  <c r="K20" i="50"/>
  <c r="K14" i="50"/>
  <c r="L14" i="50" s="1"/>
  <c r="K12" i="50"/>
  <c r="L12" i="50" s="1"/>
  <c r="K11" i="50"/>
  <c r="L11" i="50" s="1"/>
  <c r="L47" i="50" l="1"/>
  <c r="C14" i="51" l="1"/>
  <c r="M47" i="50"/>
  <c r="C16" i="51"/>
  <c r="E14" i="51"/>
  <c r="E16" i="51" s="1"/>
  <c r="H14" i="51"/>
  <c r="H15" i="51" s="1"/>
  <c r="G15" i="51" s="1"/>
  <c r="O47" i="50"/>
  <c r="G14" i="51" l="1"/>
  <c r="G16" i="51" s="1"/>
  <c r="H16" i="51"/>
  <c r="P30" i="40"/>
  <c r="N30" i="40" s="1"/>
  <c r="P32" i="40"/>
  <c r="N32" i="40" s="1"/>
  <c r="P34" i="40"/>
  <c r="N34" i="40" s="1"/>
  <c r="P36" i="40"/>
  <c r="N36" i="40" s="1"/>
  <c r="P37" i="40"/>
  <c r="N37" i="40" s="1"/>
  <c r="P38" i="40"/>
  <c r="N38" i="40" s="1"/>
  <c r="P40" i="40"/>
  <c r="N40" i="40" s="1"/>
  <c r="P42" i="40"/>
  <c r="N42" i="40" s="1"/>
  <c r="P44" i="40"/>
  <c r="N44" i="40" s="1"/>
  <c r="P46" i="40"/>
  <c r="N46" i="40" s="1"/>
  <c r="P48" i="40"/>
  <c r="N48" i="40" s="1"/>
  <c r="P50" i="40"/>
  <c r="N50" i="40" s="1"/>
  <c r="P51" i="40"/>
  <c r="N51" i="40" s="1"/>
  <c r="P52" i="40"/>
  <c r="N52" i="40" s="1"/>
  <c r="P54" i="40"/>
  <c r="N54" i="40" s="1"/>
  <c r="P56" i="40"/>
  <c r="N56" i="40" s="1"/>
  <c r="P58" i="40"/>
  <c r="N58" i="40" s="1"/>
  <c r="P60" i="40"/>
  <c r="N60" i="40" s="1"/>
  <c r="P61" i="40"/>
  <c r="N61" i="40" s="1"/>
  <c r="P62" i="40"/>
  <c r="N62" i="40" s="1"/>
  <c r="P64" i="40"/>
  <c r="N64" i="40" s="1"/>
  <c r="P66" i="40"/>
  <c r="N66" i="40" s="1"/>
  <c r="P67" i="40"/>
  <c r="N67" i="40" s="1"/>
  <c r="P68" i="40"/>
  <c r="N68" i="40" s="1"/>
  <c r="P70" i="40"/>
  <c r="N70" i="40" s="1"/>
  <c r="P72" i="40"/>
  <c r="N72" i="40" s="1"/>
  <c r="P74" i="40"/>
  <c r="N74" i="40" s="1"/>
  <c r="P76" i="40"/>
  <c r="N76" i="40" s="1"/>
  <c r="P77" i="40"/>
  <c r="N77" i="40" s="1"/>
  <c r="P78" i="40"/>
  <c r="N78" i="40" s="1"/>
  <c r="P80" i="40"/>
  <c r="N80" i="40" s="1"/>
  <c r="P81" i="40"/>
  <c r="N81" i="40" s="1"/>
  <c r="P82" i="40"/>
  <c r="N82" i="40" s="1"/>
  <c r="P83" i="40"/>
  <c r="N83" i="40" s="1"/>
  <c r="P84" i="40"/>
  <c r="N84" i="40" s="1"/>
  <c r="P86" i="40"/>
  <c r="N86" i="40" s="1"/>
  <c r="P88" i="40"/>
  <c r="N88" i="40" s="1"/>
  <c r="P89" i="40"/>
  <c r="N89" i="40" s="1"/>
  <c r="P90" i="40"/>
  <c r="N90" i="40" s="1"/>
  <c r="P92" i="40"/>
  <c r="N92" i="40" s="1"/>
  <c r="P94" i="40"/>
  <c r="N94" i="40" s="1"/>
  <c r="P95" i="40"/>
  <c r="N95" i="40" s="1"/>
  <c r="P96" i="40"/>
  <c r="N96" i="40" s="1"/>
  <c r="P98" i="40"/>
  <c r="N98" i="40" s="1"/>
  <c r="P100" i="40"/>
  <c r="N100" i="40" s="1"/>
  <c r="P101" i="40"/>
  <c r="N101" i="40" s="1"/>
  <c r="P102" i="40"/>
  <c r="N102" i="40" s="1"/>
  <c r="P103" i="40"/>
  <c r="N103" i="40" s="1"/>
  <c r="P104" i="40"/>
  <c r="N104" i="40" s="1"/>
  <c r="P106" i="40"/>
  <c r="N106" i="40" s="1"/>
  <c r="P108" i="40"/>
  <c r="N108" i="40" s="1"/>
  <c r="P110" i="40"/>
  <c r="N110" i="40" s="1"/>
  <c r="P111" i="40"/>
  <c r="N111" i="40" s="1"/>
  <c r="P112" i="40"/>
  <c r="N112" i="40" s="1"/>
  <c r="P113" i="40"/>
  <c r="N113" i="40" s="1"/>
  <c r="P114" i="40"/>
  <c r="N114" i="40" s="1"/>
  <c r="P116" i="40"/>
  <c r="N116" i="40" s="1"/>
  <c r="P117" i="40"/>
  <c r="N117" i="40" s="1"/>
  <c r="P118" i="40"/>
  <c r="N118" i="40" s="1"/>
  <c r="P120" i="40"/>
  <c r="N120" i="40" s="1"/>
  <c r="P121" i="40"/>
  <c r="N121" i="40" s="1"/>
  <c r="P122" i="40"/>
  <c r="N122" i="40" s="1"/>
  <c r="P124" i="40"/>
  <c r="N124" i="40" s="1"/>
  <c r="P126" i="40"/>
  <c r="N126" i="40" s="1"/>
  <c r="P128" i="40"/>
  <c r="N128" i="40" s="1"/>
  <c r="P129" i="40"/>
  <c r="N129" i="40" s="1"/>
  <c r="P130" i="40"/>
  <c r="N130" i="40" s="1"/>
  <c r="P132" i="40"/>
  <c r="N132" i="40" s="1"/>
  <c r="P134" i="40"/>
  <c r="N134" i="40" s="1"/>
  <c r="P136" i="40"/>
  <c r="N136" i="40" s="1"/>
  <c r="P137" i="40"/>
  <c r="N137" i="40" s="1"/>
  <c r="P138" i="40"/>
  <c r="N138" i="40" s="1"/>
  <c r="P140" i="40"/>
  <c r="N140" i="40" s="1"/>
  <c r="P142" i="40"/>
  <c r="N142" i="40" s="1"/>
  <c r="P143" i="40"/>
  <c r="N143" i="40" s="1"/>
  <c r="P144" i="40"/>
  <c r="N144" i="40" s="1"/>
  <c r="P145" i="40"/>
  <c r="N145" i="40" s="1"/>
  <c r="P146" i="40"/>
  <c r="N146" i="40" s="1"/>
  <c r="P147" i="40"/>
  <c r="N147" i="40" s="1"/>
  <c r="P148" i="40"/>
  <c r="N148" i="40" s="1"/>
  <c r="P149" i="40"/>
  <c r="N149" i="40" s="1"/>
  <c r="P150" i="40"/>
  <c r="N150" i="40" s="1"/>
  <c r="P151" i="40"/>
  <c r="N151" i="40" s="1"/>
  <c r="P152" i="40"/>
  <c r="N152" i="40" s="1"/>
  <c r="P154" i="40"/>
  <c r="N154" i="40" s="1"/>
  <c r="P156" i="40"/>
  <c r="N156" i="40" s="1"/>
  <c r="P158" i="40"/>
  <c r="N158" i="40" s="1"/>
  <c r="P160" i="40"/>
  <c r="N160" i="40" s="1"/>
  <c r="P161" i="40"/>
  <c r="N161" i="40" s="1"/>
  <c r="P162" i="40"/>
  <c r="N162" i="40" s="1"/>
  <c r="P164" i="40"/>
  <c r="N164" i="40" s="1"/>
  <c r="P166" i="40"/>
  <c r="N166" i="40" s="1"/>
  <c r="P168" i="40"/>
  <c r="N168" i="40" s="1"/>
  <c r="P170" i="40"/>
  <c r="N170" i="40" s="1"/>
  <c r="P172" i="40"/>
  <c r="N172" i="40" s="1"/>
  <c r="P174" i="40"/>
  <c r="N174" i="40" s="1"/>
  <c r="P175" i="40"/>
  <c r="N175" i="40" s="1"/>
  <c r="P176" i="40"/>
  <c r="N176" i="40" s="1"/>
  <c r="P178" i="40"/>
  <c r="N178" i="40" s="1"/>
  <c r="P180" i="40"/>
  <c r="N180" i="40" s="1"/>
  <c r="P182" i="40"/>
  <c r="N182" i="40" s="1"/>
  <c r="P184" i="40"/>
  <c r="N184" i="40" s="1"/>
  <c r="P185" i="40"/>
  <c r="N185" i="40" s="1"/>
  <c r="P186" i="40"/>
  <c r="N186" i="40" s="1"/>
  <c r="P188" i="40"/>
  <c r="N188" i="40" s="1"/>
  <c r="P190" i="40"/>
  <c r="N190" i="40" s="1"/>
  <c r="P191" i="40"/>
  <c r="N191" i="40" s="1"/>
  <c r="P192" i="40"/>
  <c r="N192" i="40" s="1"/>
  <c r="P194" i="40"/>
  <c r="N194" i="40" s="1"/>
  <c r="P196" i="40"/>
  <c r="N196" i="40" s="1"/>
  <c r="P198" i="40"/>
  <c r="N198" i="40" s="1"/>
  <c r="P200" i="40"/>
  <c r="N200" i="40" s="1"/>
  <c r="P201" i="40"/>
  <c r="N201" i="40" s="1"/>
  <c r="P202" i="40"/>
  <c r="N202" i="40" s="1"/>
  <c r="P204" i="40"/>
  <c r="N204" i="40" s="1"/>
  <c r="P205" i="40"/>
  <c r="N205" i="40" s="1"/>
  <c r="P206" i="40"/>
  <c r="N206" i="40" s="1"/>
  <c r="P207" i="40"/>
  <c r="N207" i="40" s="1"/>
  <c r="P208" i="40"/>
  <c r="N208" i="40" s="1"/>
  <c r="P210" i="40"/>
  <c r="N210" i="40" s="1"/>
  <c r="P212" i="40"/>
  <c r="N212" i="40" s="1"/>
  <c r="P213" i="40"/>
  <c r="N213" i="40" s="1"/>
  <c r="P214" i="40"/>
  <c r="N214" i="40" s="1"/>
  <c r="P216" i="40"/>
  <c r="N216" i="40" s="1"/>
  <c r="P218" i="40"/>
  <c r="N218" i="40" s="1"/>
  <c r="P219" i="40"/>
  <c r="N219" i="40" s="1"/>
  <c r="P220" i="40"/>
  <c r="N220" i="40" s="1"/>
  <c r="P222" i="40"/>
  <c r="N222" i="40" s="1"/>
  <c r="P224" i="40"/>
  <c r="N224" i="40" s="1"/>
  <c r="P225" i="40"/>
  <c r="N225" i="40" s="1"/>
  <c r="P226" i="40"/>
  <c r="N226" i="40" s="1"/>
  <c r="P227" i="40"/>
  <c r="N227" i="40" s="1"/>
  <c r="P228" i="40"/>
  <c r="N228" i="40" s="1"/>
  <c r="P230" i="40"/>
  <c r="N230" i="40" s="1"/>
  <c r="P232" i="40"/>
  <c r="N232" i="40" s="1"/>
  <c r="P234" i="40"/>
  <c r="N234" i="40" s="1"/>
  <c r="P235" i="40"/>
  <c r="N235" i="40" s="1"/>
  <c r="P236" i="40"/>
  <c r="N236" i="40" s="1"/>
  <c r="P237" i="40"/>
  <c r="N237" i="40" s="1"/>
  <c r="P238" i="40"/>
  <c r="N238" i="40" s="1"/>
  <c r="P240" i="40"/>
  <c r="N240" i="40" s="1"/>
  <c r="P241" i="40"/>
  <c r="N241" i="40" s="1"/>
  <c r="P242" i="40"/>
  <c r="N242" i="40" s="1"/>
  <c r="P244" i="40"/>
  <c r="N244" i="40" s="1"/>
  <c r="P245" i="40"/>
  <c r="N245" i="40" s="1"/>
  <c r="P246" i="40"/>
  <c r="N246" i="40" s="1"/>
  <c r="P248" i="40"/>
  <c r="N248" i="40" s="1"/>
  <c r="P250" i="40"/>
  <c r="N250" i="40" s="1"/>
  <c r="P252" i="40"/>
  <c r="N252" i="40" s="1"/>
  <c r="P253" i="40"/>
  <c r="N253" i="40" s="1"/>
  <c r="P254" i="40"/>
  <c r="N254" i="40" s="1"/>
  <c r="P256" i="40"/>
  <c r="N256" i="40" s="1"/>
  <c r="P258" i="40"/>
  <c r="N258" i="40" s="1"/>
  <c r="P259" i="40"/>
  <c r="N259" i="40" s="1"/>
  <c r="P260" i="40"/>
  <c r="N260" i="40" s="1"/>
  <c r="P261" i="40"/>
  <c r="N261" i="40" s="1"/>
  <c r="P262" i="40"/>
  <c r="N262" i="40" s="1"/>
  <c r="P264" i="40"/>
  <c r="N264" i="40" s="1"/>
  <c r="P266" i="40"/>
  <c r="N266" i="40" s="1"/>
  <c r="P267" i="40"/>
  <c r="N267" i="40" s="1"/>
  <c r="P268" i="40"/>
  <c r="N268" i="40" s="1"/>
  <c r="P269" i="40"/>
  <c r="N269" i="40" s="1"/>
  <c r="P270" i="40"/>
  <c r="N270" i="40" s="1"/>
  <c r="P271" i="40"/>
  <c r="N271" i="40" s="1"/>
  <c r="P272" i="40"/>
  <c r="N272" i="40" s="1"/>
  <c r="P273" i="40"/>
  <c r="N273" i="40" s="1"/>
  <c r="P274" i="40"/>
  <c r="N274" i="40" s="1"/>
  <c r="P275" i="40"/>
  <c r="N275" i="40" s="1"/>
  <c r="P276" i="40"/>
  <c r="N276" i="40" s="1"/>
  <c r="P278" i="40"/>
  <c r="N278" i="40" s="1"/>
  <c r="P280" i="40"/>
  <c r="N280" i="40" s="1"/>
  <c r="P282" i="40"/>
  <c r="N282" i="40" s="1"/>
  <c r="P284" i="40"/>
  <c r="N284" i="40" s="1"/>
  <c r="P285" i="40"/>
  <c r="N285" i="40" s="1"/>
  <c r="P286" i="40"/>
  <c r="N286" i="40" s="1"/>
  <c r="P288" i="40"/>
  <c r="N288" i="40" s="1"/>
  <c r="P290" i="40"/>
  <c r="N290" i="40" s="1"/>
  <c r="P292" i="40"/>
  <c r="N292" i="40" s="1"/>
  <c r="P294" i="40"/>
  <c r="N294" i="40" s="1"/>
  <c r="P296" i="40"/>
  <c r="N296" i="40" s="1"/>
  <c r="P298" i="40"/>
  <c r="N298" i="40" s="1"/>
  <c r="P299" i="40"/>
  <c r="N299" i="40" s="1"/>
  <c r="P300" i="40"/>
  <c r="N300" i="40" s="1"/>
  <c r="P302" i="40"/>
  <c r="N302" i="40" s="1"/>
  <c r="P304" i="40"/>
  <c r="N304" i="40" s="1"/>
  <c r="P306" i="40"/>
  <c r="N306" i="40" s="1"/>
  <c r="P308" i="40"/>
  <c r="N308" i="40" s="1"/>
  <c r="P309" i="40"/>
  <c r="N309" i="40" s="1"/>
  <c r="P310" i="40"/>
  <c r="N310" i="40" s="1"/>
  <c r="P312" i="40"/>
  <c r="N312" i="40" s="1"/>
  <c r="P314" i="40"/>
  <c r="N314" i="40" s="1"/>
  <c r="P315" i="40"/>
  <c r="N315" i="40" s="1"/>
  <c r="P316" i="40"/>
  <c r="N316" i="40" s="1"/>
  <c r="P318" i="40"/>
  <c r="N318" i="40" s="1"/>
  <c r="P320" i="40"/>
  <c r="N320" i="40" s="1"/>
  <c r="P322" i="40"/>
  <c r="N322" i="40" s="1"/>
  <c r="P324" i="40"/>
  <c r="N324" i="40" s="1"/>
  <c r="P325" i="40"/>
  <c r="N325" i="40" s="1"/>
  <c r="P326" i="40"/>
  <c r="N326" i="40" s="1"/>
  <c r="P328" i="40"/>
  <c r="N328" i="40" s="1"/>
  <c r="P329" i="40"/>
  <c r="N329" i="40" s="1"/>
  <c r="P330" i="40"/>
  <c r="N330" i="40" s="1"/>
  <c r="P331" i="40"/>
  <c r="N331" i="40" s="1"/>
  <c r="P332" i="40"/>
  <c r="N332" i="40" s="1"/>
  <c r="P334" i="40"/>
  <c r="N334" i="40" s="1"/>
  <c r="P336" i="40"/>
  <c r="N336" i="40" s="1"/>
  <c r="P337" i="40"/>
  <c r="N337" i="40" s="1"/>
  <c r="P338" i="40"/>
  <c r="N338" i="40" s="1"/>
  <c r="P340" i="40"/>
  <c r="N340" i="40" s="1"/>
  <c r="P342" i="40"/>
  <c r="N342" i="40" s="1"/>
  <c r="P343" i="40"/>
  <c r="N343" i="40" s="1"/>
  <c r="P344" i="40"/>
  <c r="N344" i="40" s="1"/>
  <c r="P346" i="40"/>
  <c r="N346" i="40" s="1"/>
  <c r="P348" i="40"/>
  <c r="N348" i="40" s="1"/>
  <c r="P349" i="40"/>
  <c r="N349" i="40" s="1"/>
  <c r="P350" i="40"/>
  <c r="N350" i="40" s="1"/>
  <c r="P351" i="40"/>
  <c r="N351" i="40" s="1"/>
  <c r="P352" i="40"/>
  <c r="N352" i="40" s="1"/>
  <c r="P354" i="40"/>
  <c r="N354" i="40" s="1"/>
  <c r="P356" i="40"/>
  <c r="N356" i="40" s="1"/>
  <c r="P358" i="40"/>
  <c r="N358" i="40" s="1"/>
  <c r="P359" i="40"/>
  <c r="N359" i="40" s="1"/>
  <c r="P360" i="40"/>
  <c r="N360" i="40" s="1"/>
  <c r="P361" i="40"/>
  <c r="N361" i="40" s="1"/>
  <c r="P362" i="40"/>
  <c r="N362" i="40" s="1"/>
  <c r="P364" i="40"/>
  <c r="N364" i="40" s="1"/>
  <c r="P366" i="40"/>
  <c r="N366" i="40" s="1"/>
  <c r="P367" i="40"/>
  <c r="N367" i="40" s="1"/>
  <c r="P368" i="40"/>
  <c r="N368" i="40" s="1"/>
  <c r="P370" i="40"/>
  <c r="N370" i="40" s="1"/>
  <c r="P372" i="40"/>
  <c r="N372" i="40" s="1"/>
  <c r="P373" i="40"/>
  <c r="N373" i="40" s="1"/>
  <c r="P374" i="40"/>
  <c r="N374" i="40" s="1"/>
  <c r="P376" i="40"/>
  <c r="N376" i="40" s="1"/>
  <c r="P378" i="40"/>
  <c r="N378" i="40" s="1"/>
  <c r="P380" i="40"/>
  <c r="N380" i="40" s="1"/>
  <c r="P381" i="40"/>
  <c r="N381" i="40" s="1"/>
  <c r="P382" i="40"/>
  <c r="N382" i="40" s="1"/>
  <c r="P384" i="40"/>
  <c r="N384" i="40" s="1"/>
  <c r="P385" i="40"/>
  <c r="N385" i="40" s="1"/>
  <c r="P386" i="40"/>
  <c r="N386" i="40" s="1"/>
  <c r="P388" i="40"/>
  <c r="N388" i="40" s="1"/>
  <c r="P389" i="40"/>
  <c r="N389" i="40" s="1"/>
  <c r="P390" i="40"/>
  <c r="N390" i="40" s="1"/>
  <c r="P392" i="40"/>
  <c r="N392" i="40" s="1"/>
  <c r="P394" i="40"/>
  <c r="N394" i="40" s="1"/>
  <c r="P395" i="40"/>
  <c r="N395" i="40" s="1"/>
  <c r="P396" i="40"/>
  <c r="N396" i="40" s="1"/>
  <c r="P397" i="40"/>
  <c r="N397" i="40" s="1"/>
  <c r="P398" i="40"/>
  <c r="N398" i="40" s="1"/>
  <c r="P399" i="40"/>
  <c r="N399" i="40" s="1"/>
  <c r="P400" i="40"/>
  <c r="N400" i="40" s="1"/>
  <c r="P401" i="40"/>
  <c r="N401" i="40" s="1"/>
  <c r="P402" i="40"/>
  <c r="N402" i="40" s="1"/>
  <c r="P403" i="40"/>
  <c r="N403" i="40" s="1"/>
  <c r="P404" i="40"/>
  <c r="N404" i="40" s="1"/>
  <c r="P406" i="40"/>
  <c r="N406" i="40" s="1"/>
  <c r="P408" i="40"/>
  <c r="N408" i="40" s="1"/>
  <c r="P410" i="40"/>
  <c r="N410" i="40" s="1"/>
  <c r="P412" i="40"/>
  <c r="N412" i="40" s="1"/>
  <c r="P413" i="40"/>
  <c r="N413" i="40" s="1"/>
  <c r="P414" i="40"/>
  <c r="N414" i="40" s="1"/>
  <c r="P416" i="40"/>
  <c r="N416" i="40" s="1"/>
  <c r="P418" i="40"/>
  <c r="N418" i="40" s="1"/>
  <c r="P420" i="40"/>
  <c r="N420" i="40" s="1"/>
  <c r="P422" i="40"/>
  <c r="N422" i="40" s="1"/>
  <c r="P424" i="40"/>
  <c r="N424" i="40" s="1"/>
  <c r="P426" i="40"/>
  <c r="N426" i="40" s="1"/>
  <c r="P427" i="40"/>
  <c r="N427" i="40" s="1"/>
  <c r="P428" i="40"/>
  <c r="N428" i="40" s="1"/>
  <c r="P430" i="40"/>
  <c r="N430" i="40" s="1"/>
  <c r="P432" i="40"/>
  <c r="N432" i="40" s="1"/>
  <c r="P434" i="40"/>
  <c r="N434" i="40" s="1"/>
  <c r="P436" i="40"/>
  <c r="N436" i="40" s="1"/>
  <c r="P437" i="40"/>
  <c r="N437" i="40" s="1"/>
  <c r="P438" i="40"/>
  <c r="N438" i="40" s="1"/>
  <c r="P440" i="40"/>
  <c r="N440" i="40" s="1"/>
  <c r="P442" i="40"/>
  <c r="N442" i="40" s="1"/>
  <c r="P443" i="40"/>
  <c r="N443" i="40" s="1"/>
  <c r="P444" i="40"/>
  <c r="N444" i="40" s="1"/>
  <c r="P446" i="40"/>
  <c r="N446" i="40" s="1"/>
  <c r="P448" i="40"/>
  <c r="N448" i="40" s="1"/>
  <c r="P450" i="40"/>
  <c r="N450" i="40" s="1"/>
  <c r="P452" i="40"/>
  <c r="N452" i="40" s="1"/>
  <c r="P453" i="40"/>
  <c r="N453" i="40" s="1"/>
  <c r="P454" i="40"/>
  <c r="N454" i="40" s="1"/>
  <c r="P456" i="40"/>
  <c r="N456" i="40" s="1"/>
  <c r="P457" i="40"/>
  <c r="N457" i="40" s="1"/>
  <c r="P458" i="40"/>
  <c r="N458" i="40" s="1"/>
  <c r="P459" i="40"/>
  <c r="N459" i="40" s="1"/>
  <c r="P460" i="40"/>
  <c r="N460" i="40" s="1"/>
  <c r="P462" i="40"/>
  <c r="N462" i="40" s="1"/>
  <c r="P464" i="40"/>
  <c r="N464" i="40" s="1"/>
  <c r="P465" i="40"/>
  <c r="N465" i="40" s="1"/>
  <c r="P466" i="40"/>
  <c r="N466" i="40" s="1"/>
  <c r="P468" i="40"/>
  <c r="N468" i="40" s="1"/>
  <c r="P470" i="40"/>
  <c r="N470" i="40" s="1"/>
  <c r="P471" i="40"/>
  <c r="N471" i="40" s="1"/>
  <c r="P472" i="40"/>
  <c r="N472" i="40" s="1"/>
  <c r="P474" i="40"/>
  <c r="N474" i="40" s="1"/>
  <c r="P476" i="40"/>
  <c r="N476" i="40" s="1"/>
  <c r="P477" i="40"/>
  <c r="N477" i="40" s="1"/>
  <c r="P478" i="40"/>
  <c r="N478" i="40" s="1"/>
  <c r="P479" i="40"/>
  <c r="N479" i="40" s="1"/>
  <c r="P480" i="40"/>
  <c r="N480" i="40" s="1"/>
  <c r="P482" i="40"/>
  <c r="N482" i="40" s="1"/>
  <c r="P484" i="40"/>
  <c r="N484" i="40" s="1"/>
  <c r="P486" i="40"/>
  <c r="N486" i="40" s="1"/>
  <c r="P487" i="40"/>
  <c r="N487" i="40" s="1"/>
  <c r="P488" i="40"/>
  <c r="N488" i="40" s="1"/>
  <c r="P489" i="40"/>
  <c r="N489" i="40" s="1"/>
  <c r="P490" i="40"/>
  <c r="N490" i="40" s="1"/>
  <c r="P492" i="40"/>
  <c r="N492" i="40" s="1"/>
  <c r="P494" i="40"/>
  <c r="N494" i="40" s="1"/>
  <c r="P495" i="40"/>
  <c r="N495" i="40" s="1"/>
  <c r="P496" i="40"/>
  <c r="N496" i="40" s="1"/>
  <c r="P498" i="40"/>
  <c r="N498" i="40" s="1"/>
  <c r="P500" i="40"/>
  <c r="N500" i="40" s="1"/>
  <c r="P501" i="40"/>
  <c r="N501" i="40" s="1"/>
  <c r="P502" i="40"/>
  <c r="N502" i="40" s="1"/>
  <c r="P504" i="40"/>
  <c r="N504" i="40" s="1"/>
  <c r="P506" i="40"/>
  <c r="N506" i="40" s="1"/>
  <c r="P508" i="40"/>
  <c r="N508" i="40" s="1"/>
  <c r="P509" i="40"/>
  <c r="N509" i="40" s="1"/>
  <c r="P510" i="40"/>
  <c r="N510" i="40" s="1"/>
  <c r="P512" i="40"/>
  <c r="N512" i="40" s="1"/>
  <c r="P514" i="40"/>
  <c r="N514" i="40" s="1"/>
  <c r="P515" i="40"/>
  <c r="N515" i="40" s="1"/>
  <c r="P516" i="40"/>
  <c r="N516" i="40" s="1"/>
  <c r="P518" i="40"/>
  <c r="N518" i="40" s="1"/>
  <c r="P520" i="40"/>
  <c r="N520" i="40" s="1"/>
  <c r="P521" i="40"/>
  <c r="N521" i="40" s="1"/>
  <c r="P522" i="40"/>
  <c r="N522" i="40" s="1"/>
  <c r="P523" i="40"/>
  <c r="N523" i="40" s="1"/>
  <c r="P524" i="40"/>
  <c r="N524" i="40" s="1"/>
  <c r="P525" i="40"/>
  <c r="N525" i="40" s="1"/>
  <c r="P526" i="40"/>
  <c r="N526" i="40" s="1"/>
  <c r="P527" i="40"/>
  <c r="N527" i="40" s="1"/>
  <c r="P528" i="40"/>
  <c r="N528" i="40" s="1"/>
  <c r="P529" i="40"/>
  <c r="N529" i="40" s="1"/>
  <c r="P530" i="40"/>
  <c r="N530" i="40" s="1"/>
  <c r="P532" i="40"/>
  <c r="N532" i="40" s="1"/>
  <c r="P534" i="40"/>
  <c r="N534" i="40" s="1"/>
  <c r="P536" i="40"/>
  <c r="N536" i="40" s="1"/>
  <c r="P538" i="40"/>
  <c r="N538" i="40" s="1"/>
  <c r="P540" i="40"/>
  <c r="N540" i="40" s="1"/>
  <c r="P541" i="40"/>
  <c r="N541" i="40" s="1"/>
  <c r="P542" i="40"/>
  <c r="N542" i="40" s="1"/>
  <c r="P544" i="40"/>
  <c r="N544" i="40" s="1"/>
  <c r="P546" i="40"/>
  <c r="N546" i="40" s="1"/>
  <c r="P548" i="40"/>
  <c r="N548" i="40" s="1"/>
  <c r="P550" i="40"/>
  <c r="N550" i="40" s="1"/>
  <c r="P552" i="40"/>
  <c r="N552" i="40" s="1"/>
  <c r="P554" i="40"/>
  <c r="N554" i="40" s="1"/>
  <c r="P555" i="40"/>
  <c r="N555" i="40" s="1"/>
  <c r="P556" i="40"/>
  <c r="N556" i="40" s="1"/>
  <c r="P558" i="40"/>
  <c r="N558" i="40" s="1"/>
  <c r="P560" i="40"/>
  <c r="N560" i="40" s="1"/>
  <c r="P562" i="40"/>
  <c r="N562" i="40" s="1"/>
  <c r="P564" i="40"/>
  <c r="N564" i="40" s="1"/>
  <c r="P565" i="40"/>
  <c r="N565" i="40" s="1"/>
  <c r="P566" i="40"/>
  <c r="N566" i="40" s="1"/>
  <c r="P568" i="40"/>
  <c r="N568" i="40" s="1"/>
  <c r="P570" i="40"/>
  <c r="N570" i="40" s="1"/>
  <c r="P571" i="40"/>
  <c r="N571" i="40" s="1"/>
  <c r="P572" i="40"/>
  <c r="N572" i="40" s="1"/>
  <c r="P574" i="40"/>
  <c r="N574" i="40" s="1"/>
  <c r="P576" i="40"/>
  <c r="N576" i="40" s="1"/>
  <c r="P578" i="40"/>
  <c r="N578" i="40" s="1"/>
  <c r="P580" i="40"/>
  <c r="N580" i="40" s="1"/>
  <c r="P581" i="40"/>
  <c r="N581" i="40" s="1"/>
  <c r="P582" i="40"/>
  <c r="N582" i="40" s="1"/>
  <c r="P584" i="40"/>
  <c r="N584" i="40" s="1"/>
  <c r="P585" i="40"/>
  <c r="N585" i="40" s="1"/>
  <c r="P586" i="40"/>
  <c r="N586" i="40" s="1"/>
  <c r="P587" i="40"/>
  <c r="N587" i="40" s="1"/>
  <c r="P588" i="40"/>
  <c r="N588" i="40" s="1"/>
  <c r="P590" i="40"/>
  <c r="N590" i="40" s="1"/>
  <c r="P592" i="40"/>
  <c r="N592" i="40" s="1"/>
  <c r="P593" i="40"/>
  <c r="N593" i="40" s="1"/>
  <c r="P594" i="40"/>
  <c r="N594" i="40" s="1"/>
  <c r="P596" i="40"/>
  <c r="N596" i="40" s="1"/>
  <c r="P598" i="40"/>
  <c r="N598" i="40" s="1"/>
  <c r="P599" i="40"/>
  <c r="N599" i="40" s="1"/>
  <c r="P600" i="40"/>
  <c r="N600" i="40" s="1"/>
  <c r="P602" i="40"/>
  <c r="N602" i="40" s="1"/>
  <c r="P604" i="40"/>
  <c r="N604" i="40" s="1"/>
  <c r="P605" i="40"/>
  <c r="N605" i="40" s="1"/>
  <c r="P606" i="40"/>
  <c r="N606" i="40" s="1"/>
  <c r="P607" i="40"/>
  <c r="N607" i="40" s="1"/>
  <c r="P608" i="40"/>
  <c r="N608" i="40" s="1"/>
  <c r="P610" i="40"/>
  <c r="N610" i="40" s="1"/>
  <c r="P612" i="40"/>
  <c r="N612" i="40" s="1"/>
  <c r="P614" i="40"/>
  <c r="N614" i="40" s="1"/>
  <c r="P616" i="40"/>
  <c r="N616" i="40" s="1"/>
  <c r="P617" i="40"/>
  <c r="N617" i="40" s="1"/>
  <c r="P618" i="40"/>
  <c r="N618" i="40" s="1"/>
  <c r="P619" i="40"/>
  <c r="N619" i="40" s="1"/>
  <c r="P620" i="40"/>
  <c r="N620" i="40" s="1"/>
  <c r="P621" i="40"/>
  <c r="N621" i="40" s="1"/>
  <c r="P622" i="40"/>
  <c r="N622" i="40" s="1"/>
  <c r="P623" i="40"/>
  <c r="N623" i="40" s="1"/>
  <c r="P624" i="40"/>
  <c r="N624" i="40" s="1"/>
  <c r="P626" i="40"/>
  <c r="N626" i="40" s="1"/>
  <c r="P627" i="40"/>
  <c r="N627" i="40" s="1"/>
  <c r="P628" i="40"/>
  <c r="N628" i="40" s="1"/>
  <c r="P630" i="40"/>
  <c r="N630" i="40" s="1"/>
  <c r="P632" i="40"/>
  <c r="N632" i="40" s="1"/>
  <c r="P633" i="40"/>
  <c r="N633" i="40" s="1"/>
  <c r="P634" i="40"/>
  <c r="N634" i="40" s="1"/>
  <c r="P636" i="40"/>
  <c r="N636" i="40" s="1"/>
  <c r="P638" i="40"/>
  <c r="N638" i="40" s="1"/>
  <c r="P640" i="40"/>
  <c r="N640" i="40" s="1"/>
  <c r="P642" i="40"/>
  <c r="N642" i="40" s="1"/>
  <c r="P644" i="40"/>
  <c r="N644" i="40" s="1"/>
  <c r="P645" i="40"/>
  <c r="N645" i="40" s="1"/>
  <c r="P646" i="40"/>
  <c r="N646" i="40" s="1"/>
  <c r="P648" i="40"/>
  <c r="N648" i="40" s="1"/>
  <c r="P650" i="40"/>
  <c r="N650" i="40" s="1"/>
  <c r="P652" i="40"/>
  <c r="N652" i="40" s="1"/>
  <c r="P653" i="40"/>
  <c r="N653" i="40" s="1"/>
  <c r="P654" i="40"/>
  <c r="N654" i="40" s="1"/>
  <c r="P656" i="40"/>
  <c r="N656" i="40" s="1"/>
  <c r="P657" i="40"/>
  <c r="N657" i="40" s="1"/>
  <c r="P658" i="40"/>
  <c r="N658" i="40" s="1"/>
  <c r="P660" i="40"/>
  <c r="N660" i="40" s="1"/>
  <c r="P662" i="40"/>
  <c r="N662" i="40" s="1"/>
  <c r="P663" i="40"/>
  <c r="N663" i="40" s="1"/>
  <c r="P664" i="40"/>
  <c r="N664" i="40" s="1"/>
  <c r="P665" i="40"/>
  <c r="N665" i="40" s="1"/>
  <c r="P666" i="40"/>
  <c r="N666" i="40" s="1"/>
  <c r="P667" i="40"/>
  <c r="N667" i="40" s="1"/>
  <c r="P668" i="40"/>
  <c r="N668" i="40" s="1"/>
  <c r="P669" i="40"/>
  <c r="N669" i="40" s="1"/>
  <c r="P670" i="40"/>
  <c r="N670" i="40" s="1"/>
  <c r="P671" i="40"/>
  <c r="N671" i="40" s="1"/>
  <c r="P672" i="40"/>
  <c r="N672" i="40" s="1"/>
  <c r="P674" i="40"/>
  <c r="N674" i="40" s="1"/>
  <c r="P676" i="40"/>
  <c r="N676" i="40" s="1"/>
  <c r="P678" i="40"/>
  <c r="N678" i="40" s="1"/>
  <c r="P680" i="40"/>
  <c r="N680" i="40" s="1"/>
  <c r="P682" i="40"/>
  <c r="N682" i="40" s="1"/>
  <c r="P683" i="40"/>
  <c r="N683" i="40" s="1"/>
  <c r="P684" i="40"/>
  <c r="N684" i="40" s="1"/>
  <c r="P686" i="40"/>
  <c r="N686" i="40" s="1"/>
  <c r="P688" i="40"/>
  <c r="N688" i="40" s="1"/>
  <c r="P690" i="40"/>
  <c r="N690" i="40" s="1"/>
  <c r="P692" i="40"/>
  <c r="N692" i="40" s="1"/>
  <c r="P694" i="40"/>
  <c r="N694" i="40" s="1"/>
  <c r="P696" i="40"/>
  <c r="N696" i="40" s="1"/>
  <c r="P697" i="40"/>
  <c r="N697" i="40" s="1"/>
  <c r="P698" i="40"/>
  <c r="N698" i="40" s="1"/>
  <c r="P700" i="40"/>
  <c r="N700" i="40" s="1"/>
  <c r="P702" i="40"/>
  <c r="N702" i="40" s="1"/>
  <c r="P704" i="40"/>
  <c r="N704" i="40" s="1"/>
  <c r="P706" i="40"/>
  <c r="N706" i="40" s="1"/>
  <c r="P707" i="40"/>
  <c r="N707" i="40" s="1"/>
  <c r="P708" i="40"/>
  <c r="N708" i="40" s="1"/>
  <c r="P710" i="40"/>
  <c r="N710" i="40" s="1"/>
  <c r="P712" i="40"/>
  <c r="N712" i="40" s="1"/>
  <c r="P713" i="40"/>
  <c r="N713" i="40" s="1"/>
  <c r="P714" i="40"/>
  <c r="N714" i="40" s="1"/>
  <c r="P716" i="40"/>
  <c r="N716" i="40" s="1"/>
  <c r="P718" i="40"/>
  <c r="N718" i="40" s="1"/>
  <c r="P720" i="40"/>
  <c r="N720" i="40" s="1"/>
  <c r="P722" i="40"/>
  <c r="N722" i="40" s="1"/>
  <c r="P723" i="40"/>
  <c r="N723" i="40" s="1"/>
  <c r="P724" i="40"/>
  <c r="N724" i="40" s="1"/>
  <c r="P726" i="40"/>
  <c r="N726" i="40" s="1"/>
  <c r="P727" i="40"/>
  <c r="N727" i="40" s="1"/>
  <c r="P728" i="40"/>
  <c r="N728" i="40" s="1"/>
  <c r="P729" i="40"/>
  <c r="N729" i="40" s="1"/>
  <c r="P730" i="40"/>
  <c r="N730" i="40" s="1"/>
  <c r="P732" i="40"/>
  <c r="N732" i="40" s="1"/>
  <c r="P734" i="40"/>
  <c r="N734" i="40" s="1"/>
  <c r="P735" i="40"/>
  <c r="N735" i="40" s="1"/>
  <c r="P736" i="40"/>
  <c r="N736" i="40" s="1"/>
  <c r="P738" i="40"/>
  <c r="N738" i="40" s="1"/>
  <c r="P740" i="40"/>
  <c r="N740" i="40" s="1"/>
  <c r="P741" i="40"/>
  <c r="N741" i="40" s="1"/>
  <c r="P742" i="40"/>
  <c r="N742" i="40" s="1"/>
  <c r="P744" i="40"/>
  <c r="N744" i="40" s="1"/>
  <c r="P746" i="40"/>
  <c r="N746" i="40" s="1"/>
  <c r="P747" i="40"/>
  <c r="N747" i="40" s="1"/>
  <c r="P748" i="40"/>
  <c r="N748" i="40" s="1"/>
  <c r="P749" i="40"/>
  <c r="N749" i="40" s="1"/>
  <c r="P750" i="40"/>
  <c r="N750" i="40" s="1"/>
  <c r="P752" i="40"/>
  <c r="N752" i="40" s="1"/>
  <c r="P754" i="40"/>
  <c r="N754" i="40" s="1"/>
  <c r="P756" i="40"/>
  <c r="N756" i="40" s="1"/>
  <c r="P758" i="40"/>
  <c r="N758" i="40" s="1"/>
  <c r="P759" i="40"/>
  <c r="N759" i="40" s="1"/>
  <c r="P760" i="40"/>
  <c r="N760" i="40" s="1"/>
  <c r="P761" i="40"/>
  <c r="N761" i="40" s="1"/>
  <c r="P762" i="40"/>
  <c r="N762" i="40" s="1"/>
  <c r="P763" i="40"/>
  <c r="N763" i="40" s="1"/>
  <c r="P764" i="40"/>
  <c r="N764" i="40" s="1"/>
  <c r="P765" i="40"/>
  <c r="N765" i="40" s="1"/>
  <c r="P766" i="40"/>
  <c r="N766" i="40" s="1"/>
  <c r="P768" i="40"/>
  <c r="N768" i="40" s="1"/>
  <c r="P769" i="40"/>
  <c r="N769" i="40" s="1"/>
  <c r="P770" i="40"/>
  <c r="N770" i="40" s="1"/>
  <c r="P772" i="40"/>
  <c r="N772" i="40" s="1"/>
  <c r="P774" i="40"/>
  <c r="N774" i="40" s="1"/>
  <c r="P775" i="40"/>
  <c r="N775" i="40" s="1"/>
  <c r="P776" i="40"/>
  <c r="N776" i="40" s="1"/>
  <c r="P778" i="40"/>
  <c r="N778" i="40" s="1"/>
  <c r="P780" i="40"/>
  <c r="N780" i="40" s="1"/>
  <c r="P782" i="40"/>
  <c r="N782" i="40" s="1"/>
  <c r="P784" i="40"/>
  <c r="N784" i="40" s="1"/>
  <c r="P786" i="40"/>
  <c r="N786" i="40" s="1"/>
  <c r="P787" i="40"/>
  <c r="N787" i="40" s="1"/>
  <c r="P788" i="40"/>
  <c r="N788" i="40" s="1"/>
  <c r="P790" i="40"/>
  <c r="N790" i="40" s="1"/>
  <c r="P792" i="40"/>
  <c r="N792" i="40" s="1"/>
  <c r="P794" i="40"/>
  <c r="N794" i="40" s="1"/>
  <c r="P795" i="40"/>
  <c r="N795" i="40" s="1"/>
  <c r="P796" i="40"/>
  <c r="N796" i="40" s="1"/>
  <c r="P798" i="40"/>
  <c r="N798" i="40" s="1"/>
  <c r="P799" i="40"/>
  <c r="N799" i="40" s="1"/>
  <c r="P800" i="40"/>
  <c r="N800" i="40" s="1"/>
  <c r="P802" i="40"/>
  <c r="N802" i="40" s="1"/>
  <c r="P804" i="40"/>
  <c r="N804" i="40" s="1"/>
  <c r="P805" i="40"/>
  <c r="N805" i="40" s="1"/>
  <c r="P806" i="40"/>
  <c r="N806" i="40" s="1"/>
  <c r="P807" i="40"/>
  <c r="N807" i="40" s="1"/>
  <c r="P808" i="40"/>
  <c r="N808" i="40" s="1"/>
  <c r="P809" i="40"/>
  <c r="N809" i="40" s="1"/>
  <c r="P810" i="40"/>
  <c r="N810" i="40" s="1"/>
  <c r="P811" i="40"/>
  <c r="N811" i="40" s="1"/>
  <c r="P812" i="40"/>
  <c r="N812" i="40" s="1"/>
  <c r="P813" i="40"/>
  <c r="N813" i="40" s="1"/>
  <c r="P814" i="40"/>
  <c r="N814" i="40" s="1"/>
  <c r="P816" i="40"/>
  <c r="N816" i="40" s="1"/>
  <c r="P818" i="40"/>
  <c r="N818" i="40" s="1"/>
  <c r="P820" i="40"/>
  <c r="N820" i="40" s="1"/>
  <c r="P822" i="40"/>
  <c r="N822" i="40" s="1"/>
  <c r="P824" i="40"/>
  <c r="N824" i="40" s="1"/>
  <c r="P825" i="40"/>
  <c r="N825" i="40" s="1"/>
  <c r="P826" i="40"/>
  <c r="N826" i="40" s="1"/>
  <c r="P828" i="40"/>
  <c r="N828" i="40" s="1"/>
  <c r="P830" i="40"/>
  <c r="N830" i="40" s="1"/>
  <c r="P832" i="40"/>
  <c r="N832" i="40" s="1"/>
  <c r="P834" i="40"/>
  <c r="N834" i="40" s="1"/>
  <c r="P836" i="40"/>
  <c r="N836" i="40" s="1"/>
  <c r="P838" i="40"/>
  <c r="N838" i="40" s="1"/>
  <c r="P840" i="40"/>
  <c r="N840" i="40" s="1"/>
  <c r="P841" i="40"/>
  <c r="N841" i="40" s="1"/>
  <c r="P842" i="40"/>
  <c r="N842" i="40" s="1"/>
  <c r="P844" i="40"/>
  <c r="N844" i="40" s="1"/>
  <c r="P846" i="40"/>
  <c r="N846" i="40" s="1"/>
  <c r="P848" i="40"/>
  <c r="N848" i="40" s="1"/>
  <c r="P850" i="40"/>
  <c r="N850" i="40" s="1"/>
  <c r="P851" i="40"/>
  <c r="N851" i="40" s="1"/>
  <c r="P852" i="40"/>
  <c r="N852" i="40" s="1"/>
  <c r="P854" i="40"/>
  <c r="N854" i="40" s="1"/>
  <c r="P856" i="40"/>
  <c r="N856" i="40" s="1"/>
  <c r="P857" i="40"/>
  <c r="N857" i="40" s="1"/>
  <c r="P858" i="40"/>
  <c r="N858" i="40" s="1"/>
  <c r="P860" i="40"/>
  <c r="N860" i="40" s="1"/>
  <c r="P862" i="40"/>
  <c r="N862" i="40" s="1"/>
  <c r="P864" i="40"/>
  <c r="N864" i="40" s="1"/>
  <c r="P866" i="40"/>
  <c r="N866" i="40" s="1"/>
  <c r="P867" i="40"/>
  <c r="N867" i="40" s="1"/>
  <c r="P868" i="40"/>
  <c r="N868" i="40" s="1"/>
  <c r="P870" i="40"/>
  <c r="N870" i="40" s="1"/>
  <c r="P871" i="40"/>
  <c r="N871" i="40" s="1"/>
  <c r="P872" i="40"/>
  <c r="N872" i="40" s="1"/>
  <c r="P873" i="40"/>
  <c r="N873" i="40" s="1"/>
  <c r="P874" i="40"/>
  <c r="N874" i="40" s="1"/>
  <c r="P876" i="40"/>
  <c r="N876" i="40" s="1"/>
  <c r="P878" i="40"/>
  <c r="N878" i="40" s="1"/>
  <c r="P879" i="40"/>
  <c r="N879" i="40" s="1"/>
  <c r="P880" i="40"/>
  <c r="N880" i="40" s="1"/>
  <c r="P882" i="40"/>
  <c r="N882" i="40" s="1"/>
  <c r="P884" i="40"/>
  <c r="N884" i="40" s="1"/>
  <c r="P885" i="40"/>
  <c r="N885" i="40" s="1"/>
  <c r="P886" i="40"/>
  <c r="N886" i="40" s="1"/>
  <c r="P888" i="40"/>
  <c r="N888" i="40" s="1"/>
  <c r="P890" i="40"/>
  <c r="N890" i="40" s="1"/>
  <c r="P891" i="40"/>
  <c r="N891" i="40" s="1"/>
  <c r="P892" i="40"/>
  <c r="N892" i="40" s="1"/>
  <c r="P893" i="40"/>
  <c r="N893" i="40" s="1"/>
  <c r="P894" i="40"/>
  <c r="N894" i="40" s="1"/>
  <c r="P896" i="40"/>
  <c r="N896" i="40" s="1"/>
  <c r="P898" i="40"/>
  <c r="N898" i="40" s="1"/>
  <c r="P900" i="40"/>
  <c r="N900" i="40" s="1"/>
  <c r="P902" i="40"/>
  <c r="N902" i="40" s="1"/>
  <c r="P903" i="40"/>
  <c r="N903" i="40" s="1"/>
  <c r="P904" i="40"/>
  <c r="N904" i="40" s="1"/>
  <c r="P905" i="40"/>
  <c r="N905" i="40" s="1"/>
  <c r="P906" i="40"/>
  <c r="N906" i="40" s="1"/>
  <c r="P907" i="40"/>
  <c r="N907" i="40" s="1"/>
  <c r="P908" i="40"/>
  <c r="N908" i="40" s="1"/>
  <c r="P909" i="40"/>
  <c r="N909" i="40" s="1"/>
  <c r="P910" i="40"/>
  <c r="N910" i="40" s="1"/>
  <c r="P912" i="40"/>
  <c r="N912" i="40" s="1"/>
  <c r="P913" i="40"/>
  <c r="N913" i="40" s="1"/>
  <c r="P914" i="40"/>
  <c r="N914" i="40" s="1"/>
  <c r="P916" i="40"/>
  <c r="N916" i="40" s="1"/>
  <c r="P918" i="40"/>
  <c r="N918" i="40" s="1"/>
  <c r="P920" i="40"/>
  <c r="N920" i="40" s="1"/>
  <c r="P921" i="40"/>
  <c r="N921" i="40" s="1"/>
  <c r="P922" i="40"/>
  <c r="N922" i="40" s="1"/>
  <c r="P924" i="40"/>
  <c r="N924" i="40" s="1"/>
  <c r="P926" i="40"/>
  <c r="N926" i="40" s="1"/>
  <c r="P928" i="40"/>
  <c r="N928" i="40" s="1"/>
  <c r="P929" i="40"/>
  <c r="N929" i="40" s="1"/>
  <c r="P930" i="40"/>
  <c r="N930" i="40" s="1"/>
  <c r="P932" i="40"/>
  <c r="N932" i="40" s="1"/>
  <c r="P933" i="40"/>
  <c r="N933" i="40" s="1"/>
  <c r="P934" i="40"/>
  <c r="N934" i="40" s="1"/>
  <c r="P936" i="40"/>
  <c r="N936" i="40" s="1"/>
  <c r="P938" i="40"/>
  <c r="N938" i="40" s="1"/>
  <c r="P940" i="40"/>
  <c r="N940" i="40" s="1"/>
  <c r="P941" i="40"/>
  <c r="N941" i="40" s="1"/>
  <c r="P942" i="40"/>
  <c r="N942" i="40" s="1"/>
  <c r="P944" i="40"/>
  <c r="N944" i="40" s="1"/>
  <c r="P946" i="40"/>
  <c r="N946" i="40" s="1"/>
  <c r="P947" i="40"/>
  <c r="N947" i="40" s="1"/>
  <c r="P948" i="40"/>
  <c r="N948" i="40" s="1"/>
  <c r="P950" i="40"/>
  <c r="N950" i="40" s="1"/>
  <c r="P951" i="40"/>
  <c r="P952" i="40"/>
  <c r="N952" i="40" s="1"/>
  <c r="P953" i="40"/>
  <c r="N953" i="40" s="1"/>
  <c r="P954" i="40"/>
  <c r="N954" i="40" s="1"/>
  <c r="P955" i="40"/>
  <c r="N955" i="40" s="1"/>
  <c r="P956" i="40"/>
  <c r="N956" i="40" s="1"/>
  <c r="P957" i="40"/>
  <c r="N957" i="40" s="1"/>
  <c r="P958" i="40"/>
  <c r="N958" i="40" s="1"/>
  <c r="P959" i="40"/>
  <c r="N959" i="40" s="1"/>
  <c r="P960" i="40"/>
  <c r="N960" i="40" s="1"/>
  <c r="P961" i="40"/>
  <c r="N961" i="40" s="1"/>
  <c r="P962" i="40"/>
  <c r="N962" i="40" s="1"/>
  <c r="P964" i="40"/>
  <c r="N964" i="40" s="1"/>
  <c r="P966" i="40"/>
  <c r="N966" i="40" s="1"/>
  <c r="P968" i="40"/>
  <c r="N968" i="40" s="1"/>
  <c r="P970" i="40"/>
  <c r="N970" i="40" s="1"/>
  <c r="P971" i="40"/>
  <c r="N971" i="40" s="1"/>
  <c r="P972" i="40"/>
  <c r="N972" i="40" s="1"/>
  <c r="P974" i="40"/>
  <c r="N974" i="40" s="1"/>
  <c r="P976" i="40"/>
  <c r="N976" i="40" s="1"/>
  <c r="P978" i="40"/>
  <c r="N978" i="40" s="1"/>
  <c r="P980" i="40"/>
  <c r="N980" i="40" s="1"/>
  <c r="P982" i="40"/>
  <c r="N982" i="40" s="1"/>
  <c r="P984" i="40"/>
  <c r="N984" i="40" s="1"/>
  <c r="P985" i="40"/>
  <c r="N985" i="40" s="1"/>
  <c r="P986" i="40"/>
  <c r="N986" i="40" s="1"/>
  <c r="P988" i="40"/>
  <c r="N988" i="40" s="1"/>
  <c r="P990" i="40"/>
  <c r="N990" i="40" s="1"/>
  <c r="P992" i="40"/>
  <c r="N992" i="40" s="1"/>
  <c r="P994" i="40"/>
  <c r="N994" i="40" s="1"/>
  <c r="P995" i="40"/>
  <c r="N995" i="40" s="1"/>
  <c r="P996" i="40"/>
  <c r="N996" i="40" s="1"/>
  <c r="P998" i="40"/>
  <c r="N998" i="40" s="1"/>
  <c r="P1000" i="40"/>
  <c r="N1000" i="40" s="1"/>
  <c r="P1001" i="40"/>
  <c r="N1001" i="40" s="1"/>
  <c r="P1002" i="40"/>
  <c r="N1002" i="40" s="1"/>
  <c r="P1004" i="40"/>
  <c r="N1004" i="40" s="1"/>
  <c r="P1006" i="40"/>
  <c r="N1006" i="40" s="1"/>
  <c r="P1008" i="40"/>
  <c r="N1008" i="40" s="1"/>
  <c r="P1010" i="40"/>
  <c r="N1010" i="40" s="1"/>
  <c r="P1011" i="40"/>
  <c r="N1011" i="40" s="1"/>
  <c r="P1012" i="40"/>
  <c r="N1012" i="40" s="1"/>
  <c r="P1014" i="40"/>
  <c r="N1014" i="40" s="1"/>
  <c r="P1015" i="40"/>
  <c r="N1015" i="40" s="1"/>
  <c r="P1016" i="40"/>
  <c r="N1016" i="40" s="1"/>
  <c r="P1017" i="40"/>
  <c r="N1017" i="40" s="1"/>
  <c r="P1018" i="40"/>
  <c r="N1018" i="40" s="1"/>
  <c r="P1020" i="40"/>
  <c r="N1020" i="40" s="1"/>
  <c r="P1022" i="40"/>
  <c r="N1022" i="40" s="1"/>
  <c r="P1023" i="40"/>
  <c r="N1023" i="40" s="1"/>
  <c r="P1024" i="40"/>
  <c r="N1024" i="40" s="1"/>
  <c r="P1026" i="40"/>
  <c r="N1026" i="40" s="1"/>
  <c r="P1028" i="40"/>
  <c r="N1028" i="40" s="1"/>
  <c r="P1029" i="40"/>
  <c r="N1029" i="40" s="1"/>
  <c r="P1030" i="40"/>
  <c r="N1030" i="40" s="1"/>
  <c r="P1032" i="40"/>
  <c r="N1032" i="40" s="1"/>
  <c r="P1034" i="40"/>
  <c r="N1034" i="40" s="1"/>
  <c r="P1035" i="40"/>
  <c r="N1035" i="40" s="1"/>
  <c r="P1036" i="40"/>
  <c r="N1036" i="40" s="1"/>
  <c r="P1037" i="40"/>
  <c r="N1037" i="40" s="1"/>
  <c r="P1038" i="40"/>
  <c r="N1038" i="40" s="1"/>
  <c r="P1040" i="40"/>
  <c r="N1040" i="40" s="1"/>
  <c r="P1042" i="40"/>
  <c r="N1042" i="40" s="1"/>
  <c r="P1044" i="40"/>
  <c r="N1044" i="40" s="1"/>
  <c r="P1045" i="40"/>
  <c r="N1045" i="40" s="1"/>
  <c r="P1046" i="40"/>
  <c r="N1046" i="40" s="1"/>
  <c r="P1047" i="40"/>
  <c r="N1047" i="40" s="1"/>
  <c r="P1048" i="40"/>
  <c r="N1048" i="40" s="1"/>
  <c r="P1050" i="40"/>
  <c r="N1050" i="40" s="1"/>
  <c r="P1052" i="40"/>
  <c r="N1052" i="40" s="1"/>
  <c r="P1054" i="40"/>
  <c r="N1054" i="40" s="1"/>
  <c r="P1055" i="40"/>
  <c r="N1055" i="40" s="1"/>
  <c r="P1056" i="40"/>
  <c r="N1056" i="40" s="1"/>
  <c r="P1058" i="40"/>
  <c r="N1058" i="40" s="1"/>
  <c r="P1059" i="40"/>
  <c r="N1059" i="40" s="1"/>
  <c r="P1060" i="40"/>
  <c r="N1060" i="40" s="1"/>
  <c r="P1062" i="40"/>
  <c r="N1062" i="40" s="1"/>
  <c r="P1064" i="40"/>
  <c r="N1064" i="40" s="1"/>
  <c r="P1066" i="40"/>
  <c r="N1066" i="40" s="1"/>
  <c r="P1068" i="40"/>
  <c r="N1068" i="40" s="1"/>
  <c r="P1069" i="40"/>
  <c r="N1069" i="40" s="1"/>
  <c r="P1070" i="40"/>
  <c r="N1070" i="40" s="1"/>
  <c r="P1072" i="40"/>
  <c r="N1072" i="40" s="1"/>
  <c r="P1073" i="40"/>
  <c r="N1073" i="40" s="1"/>
  <c r="P1074" i="40"/>
  <c r="N1074" i="40" s="1"/>
  <c r="P1076" i="40"/>
  <c r="N1076" i="40" s="1"/>
  <c r="P1078" i="40"/>
  <c r="N1078" i="40" s="1"/>
  <c r="P1080" i="40"/>
  <c r="N1080" i="40" s="1"/>
  <c r="P1081" i="40"/>
  <c r="N1081" i="40" s="1"/>
  <c r="P1082" i="40"/>
  <c r="N1082" i="40" s="1"/>
  <c r="P1084" i="40"/>
  <c r="N1084" i="40" s="1"/>
  <c r="P1086" i="40"/>
  <c r="N1086" i="40" s="1"/>
  <c r="P1087" i="40"/>
  <c r="N1087" i="40" s="1"/>
  <c r="P1088" i="40"/>
  <c r="N1088" i="40" s="1"/>
  <c r="P1090" i="40"/>
  <c r="N1090" i="40" s="1"/>
  <c r="P1092" i="40"/>
  <c r="N1092" i="40" s="1"/>
  <c r="P1093" i="40"/>
  <c r="N1093" i="40" s="1"/>
  <c r="P1094" i="40"/>
  <c r="N1094" i="40" s="1"/>
  <c r="P1095" i="40"/>
  <c r="N1095" i="40" s="1"/>
  <c r="P1096" i="40"/>
  <c r="N1096" i="40" s="1"/>
  <c r="P1097" i="40"/>
  <c r="N1097" i="40" s="1"/>
  <c r="P1098" i="40"/>
  <c r="N1098" i="40" s="1"/>
  <c r="P1099" i="40"/>
  <c r="N1099" i="40" s="1"/>
  <c r="P1100" i="40"/>
  <c r="N1100" i="40" s="1"/>
  <c r="P1101" i="40"/>
  <c r="N1101" i="40" s="1"/>
  <c r="P1102" i="40"/>
  <c r="N1102" i="40" s="1"/>
  <c r="P1104" i="40"/>
  <c r="N1104" i="40" s="1"/>
  <c r="P1106" i="40"/>
  <c r="N1106" i="40" s="1"/>
  <c r="P1108" i="40"/>
  <c r="N1108" i="40" s="1"/>
  <c r="P1110" i="40"/>
  <c r="N1110" i="40" s="1"/>
  <c r="P1112" i="40"/>
  <c r="N1112" i="40" s="1"/>
  <c r="P1114" i="40"/>
  <c r="N1114" i="40" s="1"/>
  <c r="P1115" i="40"/>
  <c r="N1115" i="40" s="1"/>
  <c r="P1116" i="40"/>
  <c r="N1116" i="40" s="1"/>
  <c r="P1118" i="40"/>
  <c r="N1118" i="40" s="1"/>
  <c r="P1120" i="40"/>
  <c r="N1120" i="40" s="1"/>
  <c r="P1122" i="40"/>
  <c r="N1122" i="40" s="1"/>
  <c r="P1124" i="40"/>
  <c r="N1124" i="40" s="1"/>
  <c r="P1126" i="40"/>
  <c r="N1126" i="40" s="1"/>
  <c r="P1128" i="40"/>
  <c r="N1128" i="40" s="1"/>
  <c r="P1129" i="40"/>
  <c r="N1129" i="40" s="1"/>
  <c r="P1130" i="40"/>
  <c r="N1130" i="40" s="1"/>
  <c r="P1132" i="40"/>
  <c r="N1132" i="40" s="1"/>
  <c r="P1134" i="40"/>
  <c r="N1134" i="40" s="1"/>
  <c r="P1136" i="40"/>
  <c r="N1136" i="40" s="1"/>
  <c r="P1138" i="40"/>
  <c r="N1138" i="40" s="1"/>
  <c r="P1139" i="40"/>
  <c r="N1139" i="40" s="1"/>
  <c r="P1140" i="40"/>
  <c r="N1140" i="40" s="1"/>
  <c r="P1142" i="40"/>
  <c r="N1142" i="40" s="1"/>
  <c r="P1144" i="40"/>
  <c r="N1144" i="40" s="1"/>
  <c r="P1145" i="40"/>
  <c r="N1145" i="40" s="1"/>
  <c r="P1146" i="40"/>
  <c r="N1146" i="40" s="1"/>
  <c r="P1148" i="40"/>
  <c r="N1148" i="40" s="1"/>
  <c r="P1150" i="40"/>
  <c r="N1150" i="40" s="1"/>
  <c r="P1152" i="40"/>
  <c r="N1152" i="40" s="1"/>
  <c r="P1154" i="40"/>
  <c r="N1154" i="40" s="1"/>
  <c r="P1155" i="40"/>
  <c r="N1155" i="40" s="1"/>
  <c r="P1156" i="40"/>
  <c r="N1156" i="40" s="1"/>
  <c r="P1158" i="40"/>
  <c r="N1158" i="40" s="1"/>
  <c r="P1159" i="40"/>
  <c r="N1159" i="40" s="1"/>
  <c r="P1160" i="40"/>
  <c r="N1160" i="40" s="1"/>
  <c r="P1161" i="40"/>
  <c r="N1161" i="40" s="1"/>
  <c r="P1162" i="40"/>
  <c r="N1162" i="40" s="1"/>
  <c r="P1164" i="40"/>
  <c r="N1164" i="40" s="1"/>
  <c r="P1166" i="40"/>
  <c r="N1166" i="40" s="1"/>
  <c r="P1167" i="40"/>
  <c r="N1167" i="40" s="1"/>
  <c r="P1168" i="40"/>
  <c r="N1168" i="40" s="1"/>
  <c r="P1170" i="40"/>
  <c r="N1170" i="40" s="1"/>
  <c r="P1172" i="40"/>
  <c r="N1172" i="40" s="1"/>
  <c r="P1173" i="40"/>
  <c r="N1173" i="40" s="1"/>
  <c r="P1174" i="40"/>
  <c r="N1174" i="40" s="1"/>
  <c r="P1176" i="40"/>
  <c r="N1176" i="40" s="1"/>
  <c r="P1178" i="40"/>
  <c r="N1178" i="40" s="1"/>
  <c r="P1179" i="40"/>
  <c r="N1179" i="40" s="1"/>
  <c r="P1180" i="40"/>
  <c r="N1180" i="40" s="1"/>
  <c r="P1181" i="40"/>
  <c r="N1181" i="40" s="1"/>
  <c r="P1182" i="40"/>
  <c r="N1182" i="40" s="1"/>
  <c r="P1184" i="40"/>
  <c r="N1184" i="40" s="1"/>
  <c r="P1186" i="40"/>
  <c r="N1186" i="40" s="1"/>
  <c r="P1188" i="40"/>
  <c r="N1188" i="40" s="1"/>
  <c r="P1190" i="40"/>
  <c r="N1190" i="40" s="1"/>
  <c r="P1191" i="40"/>
  <c r="N1191" i="40" s="1"/>
  <c r="P1192" i="40"/>
  <c r="N1192" i="40" s="1"/>
  <c r="P1193" i="40"/>
  <c r="N1193" i="40" s="1"/>
  <c r="P1194" i="40"/>
  <c r="N1194" i="40" s="1"/>
  <c r="P1195" i="40"/>
  <c r="N1195" i="40" s="1"/>
  <c r="P1196" i="40"/>
  <c r="N1196" i="40" s="1"/>
  <c r="P1197" i="40"/>
  <c r="N1197" i="40" s="1"/>
  <c r="P1198" i="40"/>
  <c r="N1198" i="40" s="1"/>
  <c r="P1200" i="40"/>
  <c r="N1200" i="40" s="1"/>
  <c r="P1202" i="40"/>
  <c r="N1202" i="40" s="1"/>
  <c r="P1204" i="40"/>
  <c r="N1204" i="40" s="1"/>
  <c r="P1205" i="40"/>
  <c r="N1205" i="40" s="1"/>
  <c r="P1206" i="40"/>
  <c r="N1206" i="40" s="1"/>
  <c r="P1208" i="40"/>
  <c r="N1208" i="40" s="1"/>
  <c r="P1209" i="40"/>
  <c r="N1209" i="40" s="1"/>
  <c r="P1210" i="40"/>
  <c r="N1210" i="40" s="1"/>
  <c r="P1212" i="40"/>
  <c r="N1212" i="40" s="1"/>
  <c r="P1214" i="40"/>
  <c r="N1214" i="40" s="1"/>
  <c r="P1216" i="40"/>
  <c r="N1216" i="40" s="1"/>
  <c r="P1217" i="40"/>
  <c r="N1217" i="40" s="1"/>
  <c r="P1218" i="40"/>
  <c r="N1218" i="40" s="1"/>
  <c r="P1220" i="40"/>
  <c r="N1220" i="40" s="1"/>
  <c r="P1221" i="40"/>
  <c r="N1221" i="40" s="1"/>
  <c r="P1222" i="40"/>
  <c r="N1222" i="40" s="1"/>
  <c r="P1224" i="40"/>
  <c r="N1224" i="40" s="1"/>
  <c r="P1226" i="40"/>
  <c r="N1226" i="40" s="1"/>
  <c r="P1228" i="40"/>
  <c r="N1228" i="40" s="1"/>
  <c r="P1229" i="40"/>
  <c r="N1229" i="40" s="1"/>
  <c r="P1230" i="40"/>
  <c r="N1230" i="40" s="1"/>
  <c r="P1232" i="40"/>
  <c r="N1232" i="40" s="1"/>
  <c r="P1234" i="40"/>
  <c r="N1234" i="40" s="1"/>
  <c r="P1235" i="40"/>
  <c r="N1235" i="40" s="1"/>
  <c r="P1236" i="40"/>
  <c r="N1236" i="40" s="1"/>
  <c r="P1238" i="40"/>
  <c r="N1238" i="40" s="1"/>
  <c r="P1240" i="40"/>
  <c r="N1240" i="40" s="1"/>
  <c r="P1241" i="40"/>
  <c r="N1241" i="40" s="1"/>
  <c r="P1242" i="40"/>
  <c r="N1242" i="40" s="1"/>
  <c r="P1243" i="40"/>
  <c r="N1243" i="40" s="1"/>
  <c r="P1244" i="40"/>
  <c r="N1244" i="40" s="1"/>
  <c r="P1245" i="40"/>
  <c r="N1245" i="40" s="1"/>
  <c r="P1246" i="40"/>
  <c r="N1246" i="40" s="1"/>
  <c r="P1247" i="40"/>
  <c r="N1247" i="40" s="1"/>
  <c r="P1248" i="40"/>
  <c r="N1248" i="40" s="1"/>
  <c r="P1249" i="40"/>
  <c r="N1249" i="40" s="1"/>
  <c r="P1250" i="40"/>
  <c r="N1250" i="40" s="1"/>
  <c r="P1252" i="40"/>
  <c r="N1252" i="40" s="1"/>
  <c r="P1254" i="40"/>
  <c r="N1254" i="40" s="1"/>
  <c r="P1256" i="40"/>
  <c r="N1256" i="40" s="1"/>
  <c r="P1257" i="40"/>
  <c r="N1257" i="40" s="1"/>
  <c r="P1258" i="40"/>
  <c r="N1258" i="40" s="1"/>
  <c r="P1260" i="40"/>
  <c r="N1260" i="40" s="1"/>
  <c r="P1262" i="40"/>
  <c r="N1262" i="40" s="1"/>
  <c r="P1264" i="40"/>
  <c r="N1264" i="40" s="1"/>
  <c r="P1266" i="40"/>
  <c r="N1266" i="40" s="1"/>
  <c r="P1268" i="40"/>
  <c r="N1268" i="40" s="1"/>
  <c r="P1270" i="40"/>
  <c r="N1270" i="40" s="1"/>
  <c r="P1271" i="40"/>
  <c r="N1271" i="40" s="1"/>
  <c r="P1272" i="40"/>
  <c r="N1272" i="40" s="1"/>
  <c r="P1274" i="40"/>
  <c r="N1274" i="40" s="1"/>
  <c r="P1276" i="40"/>
  <c r="N1276" i="40" s="1"/>
  <c r="P1278" i="40"/>
  <c r="N1278" i="40" s="1"/>
  <c r="P1280" i="40"/>
  <c r="N1280" i="40" s="1"/>
  <c r="P1281" i="40"/>
  <c r="N1281" i="40" s="1"/>
  <c r="P1282" i="40"/>
  <c r="N1282" i="40" s="1"/>
  <c r="P1284" i="40"/>
  <c r="N1284" i="40" s="1"/>
  <c r="P1286" i="40"/>
  <c r="N1286" i="40" s="1"/>
  <c r="P1288" i="40"/>
  <c r="N1288" i="40" s="1"/>
  <c r="P1290" i="40"/>
  <c r="N1290" i="40" s="1"/>
  <c r="P1292" i="40"/>
  <c r="N1292" i="40" s="1"/>
  <c r="P1294" i="40"/>
  <c r="N1294" i="40" s="1"/>
  <c r="P1296" i="40"/>
  <c r="N1296" i="40" s="1"/>
  <c r="P1297" i="40"/>
  <c r="N1297" i="40" s="1"/>
  <c r="P1298" i="40"/>
  <c r="N1298" i="40" s="1"/>
  <c r="P1300" i="40"/>
  <c r="N1300" i="40" s="1"/>
  <c r="P1302" i="40"/>
  <c r="N1302" i="40" s="1"/>
  <c r="P1304" i="40"/>
  <c r="N1304" i="40" s="1"/>
  <c r="P1306" i="40"/>
  <c r="N1306" i="40" s="1"/>
  <c r="P1307" i="40"/>
  <c r="N1307" i="40" s="1"/>
  <c r="P1308" i="40"/>
  <c r="N1308" i="40" s="1"/>
  <c r="P1310" i="40"/>
  <c r="N1310" i="40" s="1"/>
  <c r="P1312" i="40"/>
  <c r="N1312" i="40" s="1"/>
  <c r="P1313" i="40"/>
  <c r="N1313" i="40" s="1"/>
  <c r="P1314" i="40"/>
  <c r="N1314" i="40" s="1"/>
  <c r="P1316" i="40"/>
  <c r="N1316" i="40" s="1"/>
  <c r="P1318" i="40"/>
  <c r="N1318" i="40" s="1"/>
  <c r="P1320" i="40"/>
  <c r="N1320" i="40" s="1"/>
  <c r="P1322" i="40"/>
  <c r="N1322" i="40" s="1"/>
  <c r="P1323" i="40"/>
  <c r="N1323" i="40" s="1"/>
  <c r="P1324" i="40"/>
  <c r="N1324" i="40" s="1"/>
  <c r="P1326" i="40"/>
  <c r="N1326" i="40" s="1"/>
  <c r="P1327" i="40"/>
  <c r="N1327" i="40" s="1"/>
  <c r="P1328" i="40"/>
  <c r="N1328" i="40" s="1"/>
  <c r="P1329" i="40"/>
  <c r="N1329" i="40" s="1"/>
  <c r="P1330" i="40"/>
  <c r="N1330" i="40" s="1"/>
  <c r="P1331" i="40"/>
  <c r="N1331" i="40" s="1"/>
  <c r="P1332" i="40"/>
  <c r="N1332" i="40" s="1"/>
  <c r="P1333" i="40"/>
  <c r="N1333" i="40" s="1"/>
  <c r="P1334" i="40"/>
  <c r="N1334" i="40" s="1"/>
  <c r="P1336" i="40"/>
  <c r="N1336" i="40" s="1"/>
  <c r="P1337" i="40"/>
  <c r="N1337" i="40" s="1"/>
  <c r="P1338" i="40"/>
  <c r="N1338" i="40" s="1"/>
  <c r="P1340" i="40"/>
  <c r="N1340" i="40" s="1"/>
  <c r="P1342" i="40"/>
  <c r="N1342" i="40" s="1"/>
  <c r="P1343" i="40"/>
  <c r="N1343" i="40" s="1"/>
  <c r="P1344" i="40"/>
  <c r="N1344" i="40" s="1"/>
  <c r="P1346" i="40"/>
  <c r="N1346" i="40" s="1"/>
  <c r="P1348" i="40"/>
  <c r="N1348" i="40" s="1"/>
  <c r="P1349" i="40"/>
  <c r="N1349" i="40" s="1"/>
  <c r="P1350" i="40"/>
  <c r="N1350" i="40" s="1"/>
  <c r="P1352" i="40"/>
  <c r="N1352" i="40" s="1"/>
  <c r="P1354" i="40"/>
  <c r="N1354" i="40" s="1"/>
  <c r="P1355" i="40"/>
  <c r="N1355" i="40" s="1"/>
  <c r="P1356" i="40"/>
  <c r="N1356" i="40" s="1"/>
  <c r="P1357" i="40"/>
  <c r="N1357" i="40" s="1"/>
  <c r="P1358" i="40"/>
  <c r="N1358" i="40" s="1"/>
  <c r="P1360" i="40"/>
  <c r="N1360" i="40" s="1"/>
  <c r="P1362" i="40"/>
  <c r="N1362" i="40" s="1"/>
  <c r="P1364" i="40"/>
  <c r="N1364" i="40" s="1"/>
  <c r="P1366" i="40"/>
  <c r="N1366" i="40" s="1"/>
  <c r="P1368" i="40"/>
  <c r="N1368" i="40" s="1"/>
  <c r="P1369" i="40"/>
  <c r="N1369" i="40" s="1"/>
  <c r="P1370" i="40"/>
  <c r="N1370" i="40" s="1"/>
  <c r="P1371" i="40"/>
  <c r="N1371" i="40" s="1"/>
  <c r="P1372" i="40"/>
  <c r="N1372" i="40" s="1"/>
  <c r="P1374" i="40"/>
  <c r="N1374" i="40" s="1"/>
  <c r="P1375" i="40"/>
  <c r="N1375" i="40" s="1"/>
  <c r="P1376" i="40"/>
  <c r="N1376" i="40" s="1"/>
  <c r="P1378" i="40"/>
  <c r="N1378" i="40" s="1"/>
  <c r="P1380" i="40"/>
  <c r="N1380" i="40" s="1"/>
  <c r="P1382" i="40"/>
  <c r="N1382" i="40" s="1"/>
  <c r="P1383" i="40"/>
  <c r="N1383" i="40" s="1"/>
  <c r="P1384" i="40"/>
  <c r="N1384" i="40" s="1"/>
  <c r="P1386" i="40"/>
  <c r="N1386" i="40" s="1"/>
  <c r="P1387" i="40"/>
  <c r="N1387" i="40" s="1"/>
  <c r="P1388" i="40"/>
  <c r="N1388" i="40" s="1"/>
  <c r="P1390" i="40"/>
  <c r="N1390" i="40" s="1"/>
  <c r="P1392" i="40"/>
  <c r="N1392" i="40" s="1"/>
  <c r="P1394" i="40"/>
  <c r="N1394" i="40" s="1"/>
  <c r="P1395" i="40"/>
  <c r="N1395" i="40" s="1"/>
  <c r="P1396" i="40"/>
  <c r="N1396" i="40" s="1"/>
  <c r="P1398" i="40"/>
  <c r="N1398" i="40" s="1"/>
  <c r="P1400" i="40"/>
  <c r="N1400" i="40" s="1"/>
  <c r="P1401" i="40"/>
  <c r="N1401" i="40" s="1"/>
  <c r="P1402" i="40"/>
  <c r="N1402" i="40" s="1"/>
  <c r="P1404" i="40"/>
  <c r="N1404" i="40" s="1"/>
  <c r="P1406" i="40"/>
  <c r="N1406" i="40" s="1"/>
  <c r="P1408" i="40"/>
  <c r="N1408" i="40" s="1"/>
  <c r="P1409" i="40"/>
  <c r="N1409" i="40" s="1"/>
  <c r="P1410" i="40"/>
  <c r="N1410" i="40" s="1"/>
  <c r="P1412" i="40"/>
  <c r="N1412" i="40" s="1"/>
  <c r="P1414" i="40"/>
  <c r="N1414" i="40" s="1"/>
  <c r="P1415" i="40"/>
  <c r="N1415" i="40" s="1"/>
  <c r="P1416" i="40"/>
  <c r="N1416" i="40" s="1"/>
  <c r="P1417" i="40"/>
  <c r="N1417" i="40" s="1"/>
  <c r="P1418" i="40"/>
  <c r="N1418" i="40" s="1"/>
  <c r="P1419" i="40"/>
  <c r="N1419" i="40" s="1"/>
  <c r="P1420" i="40"/>
  <c r="N1420" i="40" s="1"/>
  <c r="P1421" i="40"/>
  <c r="N1421" i="40" s="1"/>
  <c r="P1422" i="40"/>
  <c r="N1422" i="40" s="1"/>
  <c r="P1423" i="40"/>
  <c r="N1423" i="40" s="1"/>
  <c r="P1424" i="40"/>
  <c r="N1424" i="40" s="1"/>
  <c r="P1426" i="40"/>
  <c r="N1426" i="40" s="1"/>
  <c r="P1428" i="40"/>
  <c r="N1428" i="40" s="1"/>
  <c r="P1430" i="40"/>
  <c r="N1430" i="40" s="1"/>
  <c r="P1432" i="40"/>
  <c r="N1432" i="40" s="1"/>
  <c r="P1434" i="40"/>
  <c r="N1434" i="40" s="1"/>
  <c r="P1435" i="40"/>
  <c r="N1435" i="40" s="1"/>
  <c r="P1436" i="40"/>
  <c r="N1436" i="40" s="1"/>
  <c r="P1438" i="40"/>
  <c r="N1438" i="40" s="1"/>
  <c r="P1440" i="40"/>
  <c r="N1440" i="40" s="1"/>
  <c r="P1442" i="40"/>
  <c r="N1442" i="40" s="1"/>
  <c r="P1444" i="40"/>
  <c r="N1444" i="40" s="1"/>
  <c r="P1446" i="40"/>
  <c r="N1446" i="40" s="1"/>
  <c r="P1448" i="40"/>
  <c r="N1448" i="40" s="1"/>
  <c r="P1449" i="40"/>
  <c r="N1449" i="40" s="1"/>
  <c r="P1450" i="40"/>
  <c r="N1450" i="40" s="1"/>
  <c r="P1452" i="40"/>
  <c r="N1452" i="40" s="1"/>
  <c r="P1454" i="40"/>
  <c r="N1454" i="40" s="1"/>
  <c r="P1456" i="40"/>
  <c r="N1456" i="40" s="1"/>
  <c r="P1458" i="40"/>
  <c r="N1458" i="40" s="1"/>
  <c r="P1459" i="40"/>
  <c r="N1459" i="40" s="1"/>
  <c r="P1460" i="40"/>
  <c r="N1460" i="40" s="1"/>
  <c r="P1462" i="40"/>
  <c r="N1462" i="40" s="1"/>
  <c r="P1464" i="40"/>
  <c r="N1464" i="40" s="1"/>
  <c r="P1466" i="40"/>
  <c r="N1466" i="40" s="1"/>
  <c r="P1468" i="40"/>
  <c r="N1468" i="40" s="1"/>
  <c r="P1470" i="40"/>
  <c r="N1470" i="40" s="1"/>
  <c r="P1472" i="40"/>
  <c r="N1472" i="40" s="1"/>
  <c r="P1474" i="40"/>
  <c r="N1474" i="40" s="1"/>
  <c r="P1476" i="40"/>
  <c r="N1476" i="40" s="1"/>
  <c r="P1477" i="40"/>
  <c r="N1477" i="40" s="1"/>
  <c r="P1478" i="40"/>
  <c r="N1478" i="40" s="1"/>
  <c r="P1480" i="40"/>
  <c r="N1480" i="40" s="1"/>
  <c r="P1482" i="40"/>
  <c r="N1482" i="40" s="1"/>
  <c r="P1484" i="40"/>
  <c r="N1484" i="40" s="1"/>
  <c r="P1486" i="40"/>
  <c r="N1486" i="40" s="1"/>
  <c r="P1487" i="40"/>
  <c r="N1487" i="40" s="1"/>
  <c r="P1488" i="40"/>
  <c r="N1488" i="40" s="1"/>
  <c r="P1490" i="40"/>
  <c r="N1490" i="40" s="1"/>
  <c r="P1492" i="40"/>
  <c r="N1492" i="40" s="1"/>
  <c r="P1493" i="40"/>
  <c r="N1493" i="40" s="1"/>
  <c r="P1494" i="40"/>
  <c r="N1494" i="40" s="1"/>
  <c r="P1496" i="40"/>
  <c r="N1496" i="40" s="1"/>
  <c r="P1498" i="40"/>
  <c r="N1498" i="40" s="1"/>
  <c r="P1500" i="40"/>
  <c r="N1500" i="40" s="1"/>
  <c r="P1502" i="40"/>
  <c r="N1502" i="40" s="1"/>
  <c r="P1503" i="40"/>
  <c r="N1503" i="40" s="1"/>
  <c r="P1504" i="40"/>
  <c r="N1504" i="40" s="1"/>
  <c r="P1506" i="40"/>
  <c r="N1506" i="40" s="1"/>
  <c r="P1507" i="40"/>
  <c r="N1507" i="40" s="1"/>
  <c r="P1508" i="40"/>
  <c r="N1508" i="40" s="1"/>
  <c r="P1509" i="40"/>
  <c r="N1509" i="40" s="1"/>
  <c r="P1510" i="40"/>
  <c r="N1510" i="40" s="1"/>
  <c r="P1512" i="40"/>
  <c r="N1512" i="40" s="1"/>
  <c r="P1514" i="40"/>
  <c r="N1514" i="40" s="1"/>
  <c r="P1515" i="40"/>
  <c r="N1515" i="40" s="1"/>
  <c r="P1516" i="40"/>
  <c r="N1516" i="40" s="1"/>
  <c r="P1518" i="40"/>
  <c r="N1518" i="40" s="1"/>
  <c r="P1520" i="40"/>
  <c r="N1520" i="40" s="1"/>
  <c r="P1521" i="40"/>
  <c r="N1521" i="40" s="1"/>
  <c r="P1522" i="40"/>
  <c r="N1522" i="40" s="1"/>
  <c r="P1524" i="40"/>
  <c r="N1524" i="40" s="1"/>
  <c r="P1526" i="40"/>
  <c r="N1526" i="40" s="1"/>
  <c r="P1527" i="40"/>
  <c r="N1527" i="40" s="1"/>
  <c r="P1528" i="40"/>
  <c r="N1528" i="40" s="1"/>
  <c r="P1530" i="40"/>
  <c r="N1530" i="40" s="1"/>
  <c r="P1532" i="40"/>
  <c r="N1532" i="40" s="1"/>
  <c r="P1533" i="40"/>
  <c r="N1533" i="40" s="1"/>
  <c r="P1534" i="40"/>
  <c r="N1534" i="40" s="1"/>
  <c r="P1535" i="40"/>
  <c r="N1535" i="40" s="1"/>
  <c r="P1536" i="40"/>
  <c r="N1536" i="40" s="1"/>
  <c r="P1538" i="40"/>
  <c r="N1538" i="40" s="1"/>
  <c r="P1540" i="40"/>
  <c r="N1540" i="40" s="1"/>
  <c r="P1542" i="40"/>
  <c r="N1542" i="40" s="1"/>
  <c r="P1544" i="40"/>
  <c r="N1544" i="40" s="1"/>
  <c r="P1546" i="40"/>
  <c r="N1546" i="40" s="1"/>
  <c r="P1547" i="40"/>
  <c r="N1547" i="40" s="1"/>
  <c r="P1548" i="40"/>
  <c r="N1548" i="40" s="1"/>
  <c r="P1549" i="40"/>
  <c r="N1549" i="40" s="1"/>
  <c r="P1550" i="40"/>
  <c r="N1550" i="40" s="1"/>
  <c r="P1552" i="40"/>
  <c r="N1552" i="40" s="1"/>
  <c r="P1554" i="40"/>
  <c r="N1554" i="40" s="1"/>
  <c r="P1555" i="40"/>
  <c r="N1555" i="40" s="1"/>
  <c r="P1556" i="40"/>
  <c r="N1556" i="40" s="1"/>
  <c r="P1558" i="40"/>
  <c r="N1558" i="40" s="1"/>
  <c r="P1559" i="40"/>
  <c r="N1559" i="40" s="1"/>
  <c r="P1560" i="40"/>
  <c r="N1560" i="40" s="1"/>
  <c r="P1562" i="40"/>
  <c r="N1562" i="40" s="1"/>
  <c r="P1564" i="40"/>
  <c r="N1564" i="40" s="1"/>
  <c r="P1566" i="40"/>
  <c r="N1566" i="40" s="1"/>
  <c r="P1567" i="40"/>
  <c r="N1567" i="40" s="1"/>
  <c r="P1568" i="40"/>
  <c r="N1568" i="40" s="1"/>
  <c r="P1570" i="40"/>
  <c r="N1570" i="40" s="1"/>
  <c r="P1571" i="40"/>
  <c r="N1571" i="40" s="1"/>
  <c r="P1572" i="40"/>
  <c r="N1572" i="40" s="1"/>
  <c r="P1574" i="40"/>
  <c r="N1574" i="40" s="1"/>
  <c r="P1576" i="40"/>
  <c r="N1576" i="40" s="1"/>
  <c r="P1578" i="40"/>
  <c r="N1578" i="40" s="1"/>
  <c r="P1579" i="40"/>
  <c r="N1579" i="40" s="1"/>
  <c r="P1580" i="40"/>
  <c r="N1580" i="40" s="1"/>
  <c r="P1582" i="40"/>
  <c r="N1582" i="40" s="1"/>
  <c r="P1584" i="40"/>
  <c r="N1584" i="40" s="1"/>
  <c r="P1585" i="40"/>
  <c r="N1585" i="40" s="1"/>
  <c r="P1586" i="40"/>
  <c r="N1586" i="40" s="1"/>
  <c r="P1588" i="40"/>
  <c r="N1588" i="40" s="1"/>
  <c r="P1590" i="40"/>
  <c r="N1590" i="40" s="1"/>
  <c r="P1592" i="40"/>
  <c r="N1592" i="40" s="1"/>
  <c r="P1593" i="40"/>
  <c r="N1593" i="40" s="1"/>
  <c r="P1594" i="40"/>
  <c r="N1594" i="40" s="1"/>
  <c r="P1596" i="40"/>
  <c r="N1596" i="40" s="1"/>
  <c r="P1598" i="40"/>
  <c r="N1598" i="40" s="1"/>
  <c r="P1599" i="40"/>
  <c r="N1599" i="40" s="1"/>
  <c r="P1600" i="40"/>
  <c r="N1600" i="40" s="1"/>
  <c r="P1601" i="40"/>
  <c r="N1601" i="40" s="1"/>
  <c r="P1602" i="40"/>
  <c r="N1602" i="40" s="1"/>
  <c r="P1603" i="40"/>
  <c r="N1603" i="40" s="1"/>
  <c r="P1604" i="40"/>
  <c r="N1604" i="40" s="1"/>
  <c r="P1605" i="40"/>
  <c r="N1605" i="40" s="1"/>
  <c r="P1606" i="40"/>
  <c r="N1606" i="40" s="1"/>
  <c r="P1607" i="40"/>
  <c r="N1607" i="40" s="1"/>
  <c r="P1608" i="40"/>
  <c r="N1608" i="40" s="1"/>
  <c r="P1610" i="40"/>
  <c r="N1610" i="40" s="1"/>
  <c r="P1612" i="40"/>
  <c r="N1612" i="40" s="1"/>
  <c r="P1614" i="40"/>
  <c r="N1614" i="40" s="1"/>
  <c r="P1616" i="40"/>
  <c r="N1616" i="40" s="1"/>
  <c r="P1618" i="40"/>
  <c r="N1618" i="40" s="1"/>
  <c r="P1619" i="40"/>
  <c r="N1619" i="40" s="1"/>
  <c r="P1620" i="40"/>
  <c r="N1620" i="40" s="1"/>
  <c r="P1622" i="40"/>
  <c r="N1622" i="40" s="1"/>
  <c r="P1624" i="40"/>
  <c r="N1624" i="40" s="1"/>
  <c r="P1626" i="40"/>
  <c r="N1626" i="40" s="1"/>
  <c r="P1628" i="40"/>
  <c r="N1628" i="40" s="1"/>
  <c r="P1630" i="40"/>
  <c r="N1630" i="40" s="1"/>
  <c r="P1632" i="40"/>
  <c r="N1632" i="40" s="1"/>
  <c r="P1633" i="40"/>
  <c r="N1633" i="40" s="1"/>
  <c r="P1634" i="40"/>
  <c r="N1634" i="40" s="1"/>
  <c r="P1636" i="40"/>
  <c r="N1636" i="40" s="1"/>
  <c r="P1638" i="40"/>
  <c r="N1638" i="40" s="1"/>
  <c r="P1640" i="40"/>
  <c r="N1640" i="40" s="1"/>
  <c r="P1642" i="40"/>
  <c r="N1642" i="40" s="1"/>
  <c r="P1643" i="40"/>
  <c r="N1643" i="40" s="1"/>
  <c r="P1644" i="40"/>
  <c r="N1644" i="40" s="1"/>
  <c r="P1646" i="40"/>
  <c r="N1646" i="40" s="1"/>
  <c r="P1648" i="40"/>
  <c r="N1648" i="40" s="1"/>
  <c r="P1650" i="40"/>
  <c r="N1650" i="40" s="1"/>
  <c r="P1652" i="40"/>
  <c r="N1652" i="40" s="1"/>
  <c r="P1654" i="40"/>
  <c r="N1654" i="40" s="1"/>
  <c r="P1656" i="40"/>
  <c r="N1656" i="40" s="1"/>
  <c r="P1658" i="40"/>
  <c r="N1658" i="40" s="1"/>
  <c r="P1660" i="40"/>
  <c r="N1660" i="40" s="1"/>
  <c r="P1661" i="40"/>
  <c r="N1661" i="40" s="1"/>
  <c r="P1662" i="40"/>
  <c r="N1662" i="40" s="1"/>
  <c r="P1664" i="40"/>
  <c r="N1664" i="40" s="1"/>
  <c r="P1666" i="40"/>
  <c r="N1666" i="40" s="1"/>
  <c r="P1668" i="40"/>
  <c r="N1668" i="40" s="1"/>
  <c r="P1670" i="40"/>
  <c r="N1670" i="40" s="1"/>
  <c r="P1671" i="40"/>
  <c r="N1671" i="40" s="1"/>
  <c r="P1672" i="40"/>
  <c r="N1672" i="40" s="1"/>
  <c r="P1674" i="40"/>
  <c r="N1674" i="40" s="1"/>
  <c r="P1676" i="40"/>
  <c r="N1676" i="40" s="1"/>
  <c r="P1677" i="40"/>
  <c r="N1677" i="40" s="1"/>
  <c r="P1678" i="40"/>
  <c r="N1678" i="40" s="1"/>
  <c r="P1680" i="40"/>
  <c r="N1680" i="40" s="1"/>
  <c r="P1682" i="40"/>
  <c r="N1682" i="40" s="1"/>
  <c r="P1684" i="40"/>
  <c r="N1684" i="40" s="1"/>
  <c r="P1686" i="40"/>
  <c r="N1686" i="40" s="1"/>
  <c r="P1687" i="40"/>
  <c r="N1687" i="40" s="1"/>
  <c r="P1688" i="40"/>
  <c r="N1688" i="40" s="1"/>
  <c r="P1690" i="40"/>
  <c r="N1690" i="40" s="1"/>
  <c r="P1691" i="40"/>
  <c r="N1691" i="40" s="1"/>
  <c r="P1692" i="40"/>
  <c r="N1692" i="40" s="1"/>
  <c r="P1693" i="40"/>
  <c r="N1693" i="40" s="1"/>
  <c r="P1694" i="40"/>
  <c r="N1694" i="40" s="1"/>
  <c r="P1696" i="40"/>
  <c r="N1696" i="40" s="1"/>
  <c r="P1698" i="40"/>
  <c r="N1698" i="40" s="1"/>
  <c r="P1699" i="40"/>
  <c r="N1699" i="40" s="1"/>
  <c r="P1700" i="40"/>
  <c r="N1700" i="40" s="1"/>
  <c r="P1702" i="40"/>
  <c r="N1702" i="40" s="1"/>
  <c r="P1704" i="40"/>
  <c r="N1704" i="40" s="1"/>
  <c r="P1705" i="40"/>
  <c r="N1705" i="40" s="1"/>
  <c r="P1706" i="40"/>
  <c r="N1706" i="40" s="1"/>
  <c r="P1708" i="40"/>
  <c r="N1708" i="40" s="1"/>
  <c r="P1710" i="40"/>
  <c r="N1710" i="40" s="1"/>
  <c r="P1711" i="40"/>
  <c r="N1711" i="40" s="1"/>
  <c r="P1712" i="40"/>
  <c r="N1712" i="40" s="1"/>
  <c r="P1714" i="40"/>
  <c r="N1714" i="40" s="1"/>
  <c r="P1716" i="40"/>
  <c r="N1716" i="40" s="1"/>
  <c r="P1717" i="40"/>
  <c r="N1717" i="40" s="1"/>
  <c r="P1718" i="40"/>
  <c r="N1718" i="40" s="1"/>
  <c r="P1719" i="40"/>
  <c r="N1719" i="40" s="1"/>
  <c r="P1720" i="40"/>
  <c r="N1720" i="40" s="1"/>
  <c r="P1722" i="40"/>
  <c r="N1722" i="40" s="1"/>
  <c r="P1724" i="40"/>
  <c r="N1724" i="40" s="1"/>
  <c r="P1726" i="40"/>
  <c r="N1726" i="40" s="1"/>
  <c r="P1728" i="40"/>
  <c r="N1728" i="40" s="1"/>
  <c r="P1730" i="40"/>
  <c r="N1730" i="40" s="1"/>
  <c r="P1731" i="40"/>
  <c r="N1731" i="40" s="1"/>
  <c r="P1732" i="40"/>
  <c r="N1732" i="40" s="1"/>
  <c r="P1733" i="40"/>
  <c r="N1733" i="40" s="1"/>
  <c r="P1734" i="40"/>
  <c r="N1734" i="40" s="1"/>
  <c r="P1736" i="40"/>
  <c r="N1736" i="40" s="1"/>
  <c r="P1738" i="40"/>
  <c r="N1738" i="40" s="1"/>
  <c r="P1739" i="40"/>
  <c r="N1739" i="40" s="1"/>
  <c r="P1740" i="40"/>
  <c r="N1740" i="40" s="1"/>
  <c r="P1742" i="40"/>
  <c r="N1742" i="40" s="1"/>
  <c r="P1743" i="40"/>
  <c r="N1743" i="40" s="1"/>
  <c r="P1744" i="40"/>
  <c r="N1744" i="40" s="1"/>
  <c r="P1746" i="40"/>
  <c r="N1746" i="40" s="1"/>
  <c r="P1748" i="40"/>
  <c r="N1748" i="40" s="1"/>
  <c r="P1750" i="40"/>
  <c r="N1750" i="40" s="1"/>
  <c r="P1751" i="40"/>
  <c r="N1751" i="40" s="1"/>
  <c r="P1752" i="40"/>
  <c r="N1752" i="40" s="1"/>
  <c r="P1754" i="40"/>
  <c r="N1754" i="40" s="1"/>
  <c r="P1755" i="40"/>
  <c r="N1755" i="40" s="1"/>
  <c r="P1756" i="40"/>
  <c r="N1756" i="40" s="1"/>
  <c r="P1758" i="40"/>
  <c r="N1758" i="40" s="1"/>
  <c r="P1760" i="40"/>
  <c r="N1760" i="40" s="1"/>
  <c r="P1762" i="40"/>
  <c r="N1762" i="40" s="1"/>
  <c r="P1763" i="40"/>
  <c r="N1763" i="40" s="1"/>
  <c r="P1764" i="40"/>
  <c r="N1764" i="40" s="1"/>
  <c r="P1766" i="40"/>
  <c r="N1766" i="40" s="1"/>
  <c r="P1768" i="40"/>
  <c r="N1768" i="40" s="1"/>
  <c r="P1769" i="40"/>
  <c r="N1769" i="40" s="1"/>
  <c r="P1770" i="40"/>
  <c r="N1770" i="40" s="1"/>
  <c r="P1772" i="40"/>
  <c r="N1772" i="40" s="1"/>
  <c r="P1774" i="40"/>
  <c r="N1774" i="40" s="1"/>
  <c r="P1776" i="40"/>
  <c r="N1776" i="40" s="1"/>
  <c r="P1777" i="40"/>
  <c r="N1777" i="40" s="1"/>
  <c r="P1778" i="40"/>
  <c r="N1778" i="40" s="1"/>
  <c r="P1780" i="40"/>
  <c r="N1780" i="40" s="1"/>
  <c r="P1782" i="40"/>
  <c r="N1782" i="40" s="1"/>
  <c r="P1783" i="40"/>
  <c r="N1783" i="40" s="1"/>
  <c r="P1784" i="40"/>
  <c r="N1784" i="40" s="1"/>
  <c r="P1785" i="40"/>
  <c r="N1785" i="40" s="1"/>
  <c r="P1786" i="40"/>
  <c r="N1786" i="40" s="1"/>
  <c r="P1787" i="40"/>
  <c r="N1787" i="40" s="1"/>
  <c r="P1788" i="40"/>
  <c r="N1788" i="40" s="1"/>
  <c r="P1789" i="40"/>
  <c r="N1789" i="40" s="1"/>
  <c r="P1790" i="40"/>
  <c r="N1790" i="40" s="1"/>
  <c r="P1791" i="40"/>
  <c r="N1791" i="40" s="1"/>
  <c r="P1792" i="40"/>
  <c r="N1792" i="40" s="1"/>
  <c r="P1794" i="40"/>
  <c r="N1794" i="40" s="1"/>
  <c r="P1796" i="40"/>
  <c r="N1796" i="40" s="1"/>
  <c r="P1798" i="40"/>
  <c r="N1798" i="40" s="1"/>
  <c r="P1800" i="40"/>
  <c r="N1800" i="40" s="1"/>
  <c r="P1801" i="40"/>
  <c r="N1801" i="40" s="1"/>
  <c r="P1802" i="40"/>
  <c r="N1802" i="40" s="1"/>
  <c r="P1804" i="40"/>
  <c r="N1804" i="40" s="1"/>
  <c r="P1806" i="40"/>
  <c r="N1806" i="40" s="1"/>
  <c r="P1808" i="40"/>
  <c r="N1808" i="40" s="1"/>
  <c r="P1810" i="40"/>
  <c r="N1810" i="40" s="1"/>
  <c r="P1812" i="40"/>
  <c r="N1812" i="40" s="1"/>
  <c r="P1813" i="40"/>
  <c r="N1813" i="40" s="1"/>
  <c r="P1814" i="40"/>
  <c r="N1814" i="40" s="1"/>
  <c r="P1816" i="40"/>
  <c r="N1816" i="40" s="1"/>
  <c r="P1818" i="40"/>
  <c r="N1818" i="40" s="1"/>
  <c r="P1820" i="40"/>
  <c r="N1820" i="40" s="1"/>
  <c r="P1822" i="40"/>
  <c r="N1822" i="40" s="1"/>
  <c r="P1823" i="40"/>
  <c r="N1823" i="40" s="1"/>
  <c r="P1824" i="40"/>
  <c r="N1824" i="40" s="1"/>
  <c r="P1826" i="40"/>
  <c r="N1826" i="40" s="1"/>
  <c r="P1828" i="40"/>
  <c r="N1828" i="40" s="1"/>
  <c r="P1830" i="40"/>
  <c r="N1830" i="40" s="1"/>
  <c r="P1832" i="40"/>
  <c r="N1832" i="40" s="1"/>
  <c r="P1834" i="40"/>
  <c r="N1834" i="40" s="1"/>
  <c r="P1836" i="40"/>
  <c r="N1836" i="40" s="1"/>
  <c r="P1838" i="40"/>
  <c r="N1838" i="40" s="1"/>
  <c r="P1840" i="40"/>
  <c r="N1840" i="40" s="1"/>
  <c r="P1841" i="40"/>
  <c r="N1841" i="40" s="1"/>
  <c r="P1842" i="40"/>
  <c r="N1842" i="40" s="1"/>
  <c r="P1844" i="40"/>
  <c r="N1844" i="40" s="1"/>
  <c r="P1846" i="40"/>
  <c r="N1846" i="40" s="1"/>
  <c r="P1848" i="40"/>
  <c r="N1848" i="40" s="1"/>
  <c r="P1850" i="40"/>
  <c r="N1850" i="40" s="1"/>
  <c r="P1851" i="40"/>
  <c r="N1851" i="40" s="1"/>
  <c r="P1852" i="40"/>
  <c r="N1852" i="40" s="1"/>
  <c r="P1854" i="40"/>
  <c r="N1854" i="40" s="1"/>
  <c r="P1856" i="40"/>
  <c r="N1856" i="40" s="1"/>
  <c r="P1857" i="40"/>
  <c r="N1857" i="40" s="1"/>
  <c r="P1858" i="40"/>
  <c r="N1858" i="40" s="1"/>
  <c r="P1860" i="40"/>
  <c r="N1860" i="40" s="1"/>
  <c r="P1862" i="40"/>
  <c r="N1862" i="40" s="1"/>
  <c r="P1864" i="40"/>
  <c r="N1864" i="40" s="1"/>
  <c r="P1866" i="40"/>
  <c r="N1866" i="40" s="1"/>
  <c r="P1867" i="40"/>
  <c r="N1867" i="40" s="1"/>
  <c r="P1868" i="40"/>
  <c r="N1868" i="40" s="1"/>
  <c r="P1870" i="40"/>
  <c r="N1870" i="40" s="1"/>
  <c r="P1871" i="40"/>
  <c r="N1871" i="40" s="1"/>
  <c r="P1872" i="40"/>
  <c r="N1872" i="40" s="1"/>
  <c r="P1873" i="40"/>
  <c r="N1873" i="40" s="1"/>
  <c r="P1874" i="40"/>
  <c r="N1874" i="40" s="1"/>
  <c r="P1876" i="40"/>
  <c r="N1876" i="40" s="1"/>
  <c r="P1878" i="40"/>
  <c r="N1878" i="40" s="1"/>
  <c r="P1879" i="40"/>
  <c r="N1879" i="40" s="1"/>
  <c r="P1880" i="40"/>
  <c r="N1880" i="40" s="1"/>
  <c r="P1882" i="40"/>
  <c r="N1882" i="40" s="1"/>
  <c r="P1884" i="40"/>
  <c r="N1884" i="40" s="1"/>
  <c r="P1885" i="40"/>
  <c r="N1885" i="40" s="1"/>
  <c r="P1886" i="40"/>
  <c r="N1886" i="40" s="1"/>
  <c r="P1888" i="40"/>
  <c r="N1888" i="40" s="1"/>
  <c r="P1890" i="40"/>
  <c r="N1890" i="40" s="1"/>
  <c r="P1891" i="40"/>
  <c r="N1891" i="40" s="1"/>
  <c r="P1892" i="40"/>
  <c r="N1892" i="40" s="1"/>
  <c r="P1894" i="40"/>
  <c r="N1894" i="40" s="1"/>
  <c r="P1896" i="40"/>
  <c r="N1896" i="40" s="1"/>
  <c r="P1897" i="40"/>
  <c r="N1897" i="40" s="1"/>
  <c r="P1898" i="40"/>
  <c r="N1898" i="40" s="1"/>
  <c r="P1899" i="40"/>
  <c r="N1899" i="40" s="1"/>
  <c r="P1900" i="40"/>
  <c r="N1900" i="40" s="1"/>
  <c r="P1902" i="40"/>
  <c r="N1902" i="40" s="1"/>
  <c r="P1904" i="40"/>
  <c r="N1904" i="40" s="1"/>
  <c r="P1906" i="40"/>
  <c r="N1906" i="40" s="1"/>
  <c r="P1908" i="40"/>
  <c r="N1908" i="40" s="1"/>
  <c r="P1910" i="40"/>
  <c r="N1910" i="40" s="1"/>
  <c r="P1911" i="40"/>
  <c r="N1911" i="40" s="1"/>
  <c r="P1912" i="40"/>
  <c r="N1912" i="40" s="1"/>
  <c r="P1913" i="40"/>
  <c r="N1913" i="40" s="1"/>
  <c r="P1914" i="40"/>
  <c r="N1914" i="40" s="1"/>
  <c r="P1916" i="40"/>
  <c r="N1916" i="40" s="1"/>
  <c r="P1917" i="40"/>
  <c r="N1917" i="40" s="1"/>
  <c r="P1918" i="40"/>
  <c r="N1918" i="40" s="1"/>
  <c r="P1920" i="40"/>
  <c r="N1920" i="40" s="1"/>
  <c r="P1921" i="40"/>
  <c r="N1921" i="40" s="1"/>
  <c r="P1922" i="40"/>
  <c r="N1922" i="40" s="1"/>
  <c r="P1924" i="40"/>
  <c r="N1924" i="40" s="1"/>
  <c r="P1925" i="40"/>
  <c r="N1925" i="40" s="1"/>
  <c r="P1926" i="40"/>
  <c r="N1926" i="40" s="1"/>
  <c r="P1928" i="40"/>
  <c r="N1928" i="40" s="1"/>
  <c r="P1930" i="40"/>
  <c r="N1930" i="40" s="1"/>
  <c r="P1932" i="40"/>
  <c r="N1932" i="40" s="1"/>
  <c r="P1933" i="40"/>
  <c r="N1933" i="40" s="1"/>
  <c r="P1934" i="40"/>
  <c r="N1934" i="40" s="1"/>
  <c r="P1936" i="40"/>
  <c r="N1936" i="40" s="1"/>
  <c r="P1938" i="40"/>
  <c r="N1938" i="40" s="1"/>
  <c r="P1939" i="40"/>
  <c r="N1939" i="40" s="1"/>
  <c r="P1940" i="40"/>
  <c r="N1940" i="40" s="1"/>
  <c r="P1942" i="40"/>
  <c r="N1942" i="40" s="1"/>
  <c r="P1944" i="40"/>
  <c r="N1944" i="40" s="1"/>
  <c r="P1946" i="40"/>
  <c r="N1946" i="40" s="1"/>
  <c r="P1947" i="40"/>
  <c r="N1947" i="40" s="1"/>
  <c r="P1948" i="40"/>
  <c r="N1948" i="40" s="1"/>
  <c r="P1950" i="40"/>
  <c r="N1950" i="40" s="1"/>
  <c r="P1952" i="40"/>
  <c r="N1952" i="40" s="1"/>
  <c r="P1953" i="40"/>
  <c r="N1953" i="40" s="1"/>
  <c r="P1954" i="40"/>
  <c r="N1954" i="40" s="1"/>
  <c r="P1955" i="40"/>
  <c r="N1955" i="40" s="1"/>
  <c r="P1956" i="40"/>
  <c r="N1956" i="40" s="1"/>
  <c r="P1957" i="40"/>
  <c r="N1957" i="40" s="1"/>
  <c r="P1958" i="40"/>
  <c r="N1958" i="40" s="1"/>
  <c r="P1959" i="40"/>
  <c r="N1959" i="40" s="1"/>
  <c r="P1960" i="40"/>
  <c r="N1960" i="40" s="1"/>
  <c r="P1961" i="40"/>
  <c r="N1961" i="40" s="1"/>
  <c r="P1962" i="40"/>
  <c r="N1962" i="40" s="1"/>
  <c r="P1964" i="40"/>
  <c r="N1964" i="40" s="1"/>
  <c r="P1966" i="40"/>
  <c r="N1966" i="40" s="1"/>
  <c r="P1968" i="40"/>
  <c r="N1968" i="40" s="1"/>
  <c r="P1970" i="40"/>
  <c r="N1970" i="40" s="1"/>
  <c r="P1971" i="40"/>
  <c r="N1971" i="40" s="1"/>
  <c r="P1972" i="40"/>
  <c r="N1972" i="40" s="1"/>
  <c r="P1974" i="40"/>
  <c r="N1974" i="40" s="1"/>
  <c r="P1976" i="40"/>
  <c r="N1976" i="40" s="1"/>
  <c r="P1978" i="40"/>
  <c r="N1978" i="40" s="1"/>
  <c r="P1980" i="40"/>
  <c r="N1980" i="40" s="1"/>
  <c r="P1982" i="40"/>
  <c r="N1982" i="40" s="1"/>
  <c r="P1983" i="40"/>
  <c r="N1983" i="40" s="1"/>
  <c r="P1984" i="40"/>
  <c r="N1984" i="40" s="1"/>
  <c r="P1986" i="40"/>
  <c r="N1986" i="40" s="1"/>
  <c r="P1988" i="40"/>
  <c r="N1988" i="40" s="1"/>
  <c r="P1990" i="40"/>
  <c r="N1990" i="40" s="1"/>
  <c r="P1992" i="40"/>
  <c r="N1992" i="40" s="1"/>
  <c r="P1993" i="40"/>
  <c r="N1993" i="40" s="1"/>
  <c r="P1994" i="40"/>
  <c r="N1994" i="40" s="1"/>
  <c r="P1996" i="40"/>
  <c r="N1996" i="40" s="1"/>
  <c r="P1998" i="40"/>
  <c r="N1998" i="40" s="1"/>
  <c r="P2000" i="40"/>
  <c r="N2000" i="40" s="1"/>
  <c r="P2002" i="40"/>
  <c r="N2002" i="40" s="1"/>
  <c r="P2004" i="40"/>
  <c r="N2004" i="40" s="1"/>
  <c r="P2006" i="40"/>
  <c r="N2006" i="40" s="1"/>
  <c r="P2008" i="40"/>
  <c r="N2008" i="40" s="1"/>
  <c r="P2010" i="40"/>
  <c r="N2010" i="40" s="1"/>
  <c r="P2011" i="40"/>
  <c r="N2011" i="40" s="1"/>
  <c r="P2012" i="40"/>
  <c r="N2012" i="40" s="1"/>
  <c r="P2014" i="40"/>
  <c r="N2014" i="40" s="1"/>
  <c r="P2016" i="40"/>
  <c r="N2016" i="40" s="1"/>
  <c r="P2018" i="40"/>
  <c r="N2018" i="40" s="1"/>
  <c r="P2020" i="40"/>
  <c r="N2020" i="40" s="1"/>
  <c r="P2021" i="40"/>
  <c r="N2021" i="40" s="1"/>
  <c r="P2022" i="40"/>
  <c r="N2022" i="40" s="1"/>
  <c r="P2024" i="40"/>
  <c r="N2024" i="40" s="1"/>
  <c r="P2026" i="40"/>
  <c r="N2026" i="40" s="1"/>
  <c r="P2027" i="40"/>
  <c r="N2027" i="40" s="1"/>
  <c r="P2028" i="40"/>
  <c r="N2028" i="40" s="1"/>
  <c r="P2030" i="40"/>
  <c r="N2030" i="40" s="1"/>
  <c r="P2032" i="40"/>
  <c r="N2032" i="40" s="1"/>
  <c r="P2034" i="40"/>
  <c r="N2034" i="40" s="1"/>
  <c r="P2036" i="40"/>
  <c r="N2036" i="40" s="1"/>
  <c r="P2037" i="40"/>
  <c r="N2037" i="40" s="1"/>
  <c r="P2038" i="40"/>
  <c r="N2038" i="40" s="1"/>
  <c r="P2040" i="40"/>
  <c r="N2040" i="40" s="1"/>
  <c r="P2041" i="40"/>
  <c r="N2041" i="40" s="1"/>
  <c r="P2042" i="40"/>
  <c r="N2042" i="40" s="1"/>
  <c r="P2043" i="40"/>
  <c r="N2043" i="40" s="1"/>
  <c r="P2044" i="40"/>
  <c r="N2044" i="40" s="1"/>
  <c r="P2046" i="40"/>
  <c r="N2046" i="40" s="1"/>
  <c r="P2048" i="40"/>
  <c r="N2048" i="40" s="1"/>
  <c r="P2049" i="40"/>
  <c r="N2049" i="40" s="1"/>
  <c r="P2050" i="40"/>
  <c r="N2050" i="40" s="1"/>
  <c r="P2052" i="40"/>
  <c r="N2052" i="40" s="1"/>
  <c r="P2054" i="40"/>
  <c r="N2054" i="40" s="1"/>
  <c r="P2055" i="40"/>
  <c r="N2055" i="40" s="1"/>
  <c r="P2056" i="40"/>
  <c r="N2056" i="40" s="1"/>
  <c r="P2058" i="40"/>
  <c r="N2058" i="40" s="1"/>
  <c r="P2060" i="40"/>
  <c r="N2060" i="40" s="1"/>
  <c r="P2061" i="40"/>
  <c r="N2061" i="40" s="1"/>
  <c r="P2062" i="40"/>
  <c r="N2062" i="40" s="1"/>
  <c r="P2064" i="40"/>
  <c r="N2064" i="40" s="1"/>
  <c r="P2066" i="40"/>
  <c r="N2066" i="40" s="1"/>
  <c r="P2067" i="40"/>
  <c r="N2067" i="40" s="1"/>
  <c r="P2068" i="40"/>
  <c r="N2068" i="40" s="1"/>
  <c r="P2069" i="40"/>
  <c r="N2069" i="40" s="1"/>
  <c r="P2070" i="40"/>
  <c r="N2070" i="40" s="1"/>
  <c r="P2072" i="40"/>
  <c r="N2072" i="40" s="1"/>
  <c r="P2074" i="40"/>
  <c r="N2074" i="40" s="1"/>
  <c r="P2076" i="40"/>
  <c r="N2076" i="40" s="1"/>
  <c r="P2078" i="40"/>
  <c r="N2078" i="40" s="1"/>
  <c r="P2080" i="40"/>
  <c r="N2080" i="40" s="1"/>
  <c r="P2081" i="40"/>
  <c r="N2081" i="40" s="1"/>
  <c r="P2082" i="40"/>
  <c r="N2082" i="40" s="1"/>
  <c r="P2083" i="40"/>
  <c r="N2083" i="40" s="1"/>
  <c r="P2084" i="40"/>
  <c r="N2084" i="40" s="1"/>
  <c r="P2086" i="40"/>
  <c r="N2086" i="40" s="1"/>
  <c r="P2087" i="40"/>
  <c r="N2087" i="40" s="1"/>
  <c r="P2088" i="40"/>
  <c r="N2088" i="40" s="1"/>
  <c r="P2090" i="40"/>
  <c r="N2090" i="40" s="1"/>
  <c r="P2091" i="40"/>
  <c r="N2091" i="40" s="1"/>
  <c r="P2092" i="40"/>
  <c r="N2092" i="40" s="1"/>
  <c r="P2094" i="40"/>
  <c r="N2094" i="40" s="1"/>
  <c r="P2095" i="40"/>
  <c r="N2095" i="40" s="1"/>
  <c r="P2096" i="40"/>
  <c r="N2096" i="40" s="1"/>
  <c r="P2098" i="40"/>
  <c r="N2098" i="40" s="1"/>
  <c r="P2100" i="40"/>
  <c r="N2100" i="40" s="1"/>
  <c r="P2102" i="40"/>
  <c r="N2102" i="40" s="1"/>
  <c r="P2103" i="40"/>
  <c r="N2103" i="40" s="1"/>
  <c r="P2104" i="40"/>
  <c r="N2104" i="40" s="1"/>
  <c r="P2106" i="40"/>
  <c r="N2106" i="40" s="1"/>
  <c r="P2108" i="40"/>
  <c r="N2108" i="40" s="1"/>
  <c r="P2109" i="40"/>
  <c r="N2109" i="40" s="1"/>
  <c r="P2110" i="40"/>
  <c r="N2110" i="40" s="1"/>
  <c r="P2112" i="40"/>
  <c r="N2112" i="40" s="1"/>
  <c r="P2114" i="40"/>
  <c r="N2114" i="40" s="1"/>
  <c r="P2116" i="40"/>
  <c r="N2116" i="40" s="1"/>
  <c r="P2117" i="40"/>
  <c r="N2117" i="40" s="1"/>
  <c r="P2118" i="40"/>
  <c r="N2118" i="40" s="1"/>
  <c r="P2120" i="40"/>
  <c r="N2120" i="40" s="1"/>
  <c r="P2122" i="40"/>
  <c r="N2122" i="40" s="1"/>
  <c r="P2123" i="40"/>
  <c r="N2123" i="40" s="1"/>
  <c r="P2124" i="40"/>
  <c r="N2124" i="40" s="1"/>
  <c r="P2125" i="40"/>
  <c r="N2125" i="40" s="1"/>
  <c r="P2126" i="40"/>
  <c r="N2126" i="40" s="1"/>
  <c r="P2127" i="40"/>
  <c r="N2127" i="40" s="1"/>
  <c r="P2128" i="40"/>
  <c r="N2128" i="40" s="1"/>
  <c r="P2129" i="40"/>
  <c r="N2129" i="40" s="1"/>
  <c r="P2130" i="40"/>
  <c r="N2130" i="40" s="1"/>
  <c r="P2131" i="40"/>
  <c r="N2131" i="40" s="1"/>
  <c r="P2132" i="40"/>
  <c r="N2132" i="40" s="1"/>
  <c r="P2134" i="40"/>
  <c r="N2134" i="40" s="1"/>
  <c r="P2136" i="40"/>
  <c r="N2136" i="40" s="1"/>
  <c r="P2138" i="40"/>
  <c r="N2138" i="40" s="1"/>
  <c r="P2140" i="40"/>
  <c r="N2140" i="40" s="1"/>
  <c r="P2141" i="40"/>
  <c r="N2141" i="40" s="1"/>
  <c r="P2142" i="40"/>
  <c r="N2142" i="40" s="1"/>
  <c r="P2144" i="40"/>
  <c r="N2144" i="40" s="1"/>
  <c r="P2146" i="40"/>
  <c r="N2146" i="40" s="1"/>
  <c r="P2147" i="40"/>
  <c r="N2147" i="40" s="1"/>
  <c r="P2148" i="40"/>
  <c r="N2148" i="40" s="1"/>
  <c r="P2150" i="40"/>
  <c r="N2150" i="40" s="1"/>
  <c r="P2152" i="40"/>
  <c r="N2152" i="40" s="1"/>
  <c r="P2154" i="40"/>
  <c r="N2154" i="40" s="1"/>
  <c r="P2156" i="40"/>
  <c r="N2156" i="40" s="1"/>
  <c r="P2157" i="40"/>
  <c r="N2157" i="40" s="1"/>
  <c r="P2158" i="40"/>
  <c r="N2158" i="40" s="1"/>
  <c r="P2160" i="40"/>
  <c r="N2160" i="40" s="1"/>
  <c r="P2162" i="40"/>
  <c r="N2162" i="40" s="1"/>
  <c r="P2164" i="40"/>
  <c r="N2164" i="40" s="1"/>
  <c r="P2165" i="40"/>
  <c r="N2165" i="40" s="1"/>
  <c r="P2166" i="40"/>
  <c r="N2166" i="40" s="1"/>
  <c r="P2168" i="40"/>
  <c r="N2168" i="40" s="1"/>
  <c r="P2170" i="40"/>
  <c r="N2170" i="40" s="1"/>
  <c r="P2172" i="40"/>
  <c r="N2172" i="40" s="1"/>
  <c r="P2174" i="40"/>
  <c r="N2174" i="40" s="1"/>
  <c r="P2175" i="40"/>
  <c r="N2175" i="40" s="1"/>
  <c r="P2176" i="40"/>
  <c r="N2176" i="40" s="1"/>
  <c r="P2178" i="40"/>
  <c r="N2178" i="40" s="1"/>
  <c r="P2180" i="40"/>
  <c r="N2180" i="40" s="1"/>
  <c r="P2182" i="40"/>
  <c r="N2182" i="40" s="1"/>
  <c r="P2183" i="40"/>
  <c r="N2183" i="40" s="1"/>
  <c r="P2184" i="40"/>
  <c r="N2184" i="40" s="1"/>
  <c r="P2186" i="40"/>
  <c r="N2186" i="40" s="1"/>
  <c r="P2187" i="40"/>
  <c r="N2187" i="40" s="1"/>
  <c r="P2188" i="40"/>
  <c r="N2188" i="40" s="1"/>
  <c r="P2190" i="40"/>
  <c r="N2190" i="40" s="1"/>
  <c r="P2191" i="40"/>
  <c r="N2191" i="40" s="1"/>
  <c r="P2192" i="40"/>
  <c r="N2192" i="40" s="1"/>
  <c r="P2193" i="40"/>
  <c r="N2193" i="40" s="1"/>
  <c r="P2194" i="40"/>
  <c r="N2194" i="40" s="1"/>
  <c r="P2195" i="40"/>
  <c r="N2195" i="40" s="1"/>
  <c r="P2196" i="40"/>
  <c r="N2196" i="40" s="1"/>
  <c r="P2197" i="40"/>
  <c r="N2197" i="40" s="1"/>
  <c r="P2198" i="40"/>
  <c r="N2198" i="40" s="1"/>
  <c r="P2199" i="40"/>
  <c r="N2199" i="40" s="1"/>
  <c r="P2200" i="40"/>
  <c r="N2200" i="40" s="1"/>
  <c r="P2201" i="40"/>
  <c r="N2201" i="40" s="1"/>
  <c r="P2202" i="40"/>
  <c r="N2202" i="40" s="1"/>
  <c r="P2203" i="40"/>
  <c r="N2203" i="40" s="1"/>
  <c r="P2204" i="40"/>
  <c r="N2204" i="40" s="1"/>
  <c r="P2205" i="40"/>
  <c r="N2205" i="40" s="1"/>
  <c r="P2206" i="40"/>
  <c r="N2206" i="40" s="1"/>
  <c r="P2207" i="40"/>
  <c r="N2207" i="40" s="1"/>
  <c r="P2208" i="40"/>
  <c r="N2208" i="40" s="1"/>
  <c r="P2210" i="40"/>
  <c r="N2210" i="40" s="1"/>
  <c r="P2212" i="40"/>
  <c r="N2212" i="40" s="1"/>
  <c r="P2214" i="40"/>
  <c r="N2214" i="40" s="1"/>
  <c r="P2215" i="40"/>
  <c r="N2215" i="40" s="1"/>
  <c r="P2216" i="40"/>
  <c r="N2216" i="40" s="1"/>
  <c r="P2218" i="40"/>
  <c r="N2218" i="40" s="1"/>
  <c r="P2220" i="40"/>
  <c r="N2220" i="40" s="1"/>
  <c r="P2222" i="40"/>
  <c r="N2222" i="40" s="1"/>
  <c r="P2223" i="40"/>
  <c r="N2223" i="40" s="1"/>
  <c r="P2224" i="40"/>
  <c r="N2224" i="40" s="1"/>
  <c r="P2226" i="40"/>
  <c r="N2226" i="40" s="1"/>
  <c r="P2228" i="40"/>
  <c r="N2228" i="40" s="1"/>
  <c r="P2229" i="40"/>
  <c r="N2229" i="40" s="1"/>
  <c r="P2230" i="40"/>
  <c r="N2230" i="40" s="1"/>
  <c r="P2232" i="40"/>
  <c r="N2232" i="40" s="1"/>
  <c r="P2234" i="40"/>
  <c r="N2234" i="40" s="1"/>
  <c r="P2236" i="40"/>
  <c r="N2236" i="40" s="1"/>
  <c r="P2238" i="40"/>
  <c r="N2238" i="40" s="1"/>
  <c r="P2239" i="40"/>
  <c r="N2239" i="40" s="1"/>
  <c r="P2240" i="40"/>
  <c r="N2240" i="40" s="1"/>
  <c r="P2241" i="40"/>
  <c r="N2241" i="40" s="1"/>
  <c r="P2242" i="40"/>
  <c r="N2242" i="40" s="1"/>
  <c r="P2244" i="40"/>
  <c r="N2244" i="40" s="1"/>
  <c r="P2246" i="40"/>
  <c r="N2246" i="40" s="1"/>
  <c r="P2248" i="40"/>
  <c r="N2248" i="40" s="1"/>
  <c r="P2250" i="40"/>
  <c r="N2250" i="40" s="1"/>
  <c r="P2251" i="40"/>
  <c r="N2251" i="40" s="1"/>
  <c r="P2252" i="40"/>
  <c r="N2252" i="40" s="1"/>
  <c r="P2253" i="40"/>
  <c r="N2253" i="40" s="1"/>
  <c r="P2254" i="40"/>
  <c r="N2254" i="40" s="1"/>
  <c r="P2256" i="40"/>
  <c r="N2256" i="40" s="1"/>
  <c r="P2257" i="40"/>
  <c r="N2257" i="40" s="1"/>
  <c r="P2258" i="40"/>
  <c r="N2258" i="40" s="1"/>
  <c r="P2259" i="40"/>
  <c r="N2259" i="40" s="1"/>
  <c r="P2260" i="40"/>
  <c r="N2260" i="40" s="1"/>
  <c r="P2261" i="40"/>
  <c r="N2261" i="40" s="1"/>
  <c r="P2262" i="40"/>
  <c r="N2262" i="40" s="1"/>
  <c r="P2263" i="40"/>
  <c r="N2263" i="40" s="1"/>
  <c r="P2264" i="40"/>
  <c r="N2264" i="40" s="1"/>
  <c r="P2265" i="40"/>
  <c r="N2265" i="40" s="1"/>
  <c r="P2266" i="40"/>
  <c r="N2266" i="40" s="1"/>
  <c r="P2267" i="40"/>
  <c r="N2267" i="40" s="1"/>
  <c r="P2268" i="40"/>
  <c r="N2268" i="40" s="1"/>
  <c r="P2270" i="40"/>
  <c r="N2270" i="40" s="1"/>
  <c r="P2271" i="40"/>
  <c r="N2271" i="40" s="1"/>
  <c r="P2272" i="40"/>
  <c r="N2272" i="40" s="1"/>
  <c r="P2274" i="40"/>
  <c r="N2274" i="40" s="1"/>
  <c r="P2275" i="40"/>
  <c r="N2275" i="40" s="1"/>
  <c r="P2276" i="40"/>
  <c r="N2276" i="40" s="1"/>
  <c r="P2277" i="40"/>
  <c r="N2277" i="40" s="1"/>
  <c r="P2278" i="40"/>
  <c r="N2278" i="40" s="1"/>
  <c r="P2279" i="40"/>
  <c r="N2279" i="40" s="1"/>
  <c r="P2280" i="40"/>
  <c r="N2280" i="40" s="1"/>
  <c r="P2281" i="40"/>
  <c r="N2281" i="40" s="1"/>
  <c r="P2282" i="40"/>
  <c r="N2282" i="40" s="1"/>
  <c r="P2283" i="40"/>
  <c r="N2283" i="40" s="1"/>
  <c r="P2284" i="40"/>
  <c r="N2284" i="40" s="1"/>
  <c r="P2286" i="40"/>
  <c r="N2286" i="40" s="1"/>
  <c r="P2287" i="40"/>
  <c r="N2287" i="40" s="1"/>
  <c r="P2288" i="40"/>
  <c r="N2288" i="40" s="1"/>
  <c r="P2289" i="40"/>
  <c r="N2289" i="40" s="1"/>
  <c r="P2290" i="40"/>
  <c r="N2290" i="40" s="1"/>
  <c r="P2291" i="40"/>
  <c r="N2291" i="40" s="1"/>
  <c r="P2292" i="40"/>
  <c r="N2292" i="40" s="1"/>
  <c r="P2294" i="40"/>
  <c r="N2294" i="40" s="1"/>
  <c r="P2295" i="40"/>
  <c r="N2295" i="40" s="1"/>
  <c r="P2296" i="40"/>
  <c r="N2296" i="40" s="1"/>
  <c r="P2297" i="40"/>
  <c r="N2297" i="40" s="1"/>
  <c r="P2298" i="40"/>
  <c r="N2298" i="40" s="1"/>
  <c r="P2299" i="40"/>
  <c r="N2299" i="40" s="1"/>
  <c r="P2300" i="40"/>
  <c r="N2300" i="40" s="1"/>
  <c r="P2302" i="40"/>
  <c r="N2302" i="40" s="1"/>
  <c r="P2304" i="40"/>
  <c r="N2304" i="40" s="1"/>
  <c r="P2306" i="40"/>
  <c r="N2306" i="40" s="1"/>
  <c r="P2307" i="40"/>
  <c r="N2307" i="40" s="1"/>
  <c r="P2308" i="40"/>
  <c r="N2308" i="40" s="1"/>
  <c r="P2310" i="40"/>
  <c r="N2310" i="40" s="1"/>
  <c r="P2312" i="40"/>
  <c r="N2312" i="40" s="1"/>
  <c r="P2313" i="40"/>
  <c r="N2313" i="40" s="1"/>
  <c r="P2314" i="40"/>
  <c r="N2314" i="40" s="1"/>
  <c r="P2316" i="40"/>
  <c r="P2318" i="40"/>
  <c r="N2318" i="40" s="1"/>
  <c r="P2319" i="40"/>
  <c r="N2319" i="40" s="1"/>
  <c r="P2320" i="40"/>
  <c r="N2320" i="40" s="1"/>
  <c r="P2321" i="40"/>
  <c r="N2321" i="40" s="1"/>
  <c r="P2322" i="40"/>
  <c r="N2322" i="40" s="1"/>
  <c r="P2323" i="40"/>
  <c r="N2323" i="40" s="1"/>
  <c r="P2324" i="40"/>
  <c r="N2324" i="40" s="1"/>
  <c r="P2325" i="40"/>
  <c r="N2325" i="40" s="1"/>
  <c r="P2326" i="40"/>
  <c r="N2326" i="40" s="1"/>
  <c r="P2327" i="40"/>
  <c r="N2327" i="40" s="1"/>
  <c r="P2328" i="40"/>
  <c r="N2328" i="40" s="1"/>
  <c r="P2330" i="40"/>
  <c r="N2330" i="40" s="1"/>
  <c r="P2332" i="40"/>
  <c r="N2332" i="40" s="1"/>
  <c r="P2334" i="40"/>
  <c r="N2334" i="40" s="1"/>
  <c r="P2336" i="40"/>
  <c r="N2336" i="40" s="1"/>
  <c r="P2338" i="40"/>
  <c r="N2338" i="40" s="1"/>
  <c r="P2339" i="40"/>
  <c r="N2339" i="40" s="1"/>
  <c r="P2340" i="40"/>
  <c r="N2340" i="40" s="1"/>
  <c r="P2342" i="40"/>
  <c r="N2342" i="40" s="1"/>
  <c r="P2344" i="40"/>
  <c r="N2344" i="40" s="1"/>
  <c r="P2346" i="40"/>
  <c r="N2346" i="40" s="1"/>
  <c r="P2348" i="40"/>
  <c r="N2348" i="40" s="1"/>
  <c r="P2350" i="40"/>
  <c r="N2350" i="40" s="1"/>
  <c r="P2352" i="40"/>
  <c r="N2352" i="40" s="1"/>
  <c r="P2353" i="40"/>
  <c r="N2353" i="40" s="1"/>
  <c r="P2354" i="40"/>
  <c r="N2354" i="40" s="1"/>
  <c r="P2356" i="40"/>
  <c r="N2356" i="40" s="1"/>
  <c r="P2358" i="40"/>
  <c r="N2358" i="40" s="1"/>
  <c r="P2360" i="40"/>
  <c r="N2360" i="40" s="1"/>
  <c r="P2362" i="40"/>
  <c r="N2362" i="40" s="1"/>
  <c r="P2363" i="40"/>
  <c r="N2363" i="40" s="1"/>
  <c r="P2364" i="40"/>
  <c r="N2364" i="40" s="1"/>
  <c r="P2366" i="40"/>
  <c r="N2366" i="40" s="1"/>
  <c r="P2368" i="40"/>
  <c r="N2368" i="40" s="1"/>
  <c r="P2370" i="40"/>
  <c r="N2370" i="40" s="1"/>
  <c r="P2372" i="40"/>
  <c r="N2372" i="40" s="1"/>
  <c r="P2374" i="40"/>
  <c r="N2374" i="40" s="1"/>
  <c r="P2376" i="40"/>
  <c r="N2376" i="40" s="1"/>
  <c r="P2378" i="40"/>
  <c r="N2378" i="40" s="1"/>
  <c r="P2380" i="40"/>
  <c r="N2380" i="40" s="1"/>
  <c r="P2381" i="40"/>
  <c r="N2381" i="40" s="1"/>
  <c r="P2382" i="40"/>
  <c r="N2382" i="40" s="1"/>
  <c r="P2384" i="40"/>
  <c r="N2384" i="40" s="1"/>
  <c r="P2386" i="40"/>
  <c r="N2386" i="40" s="1"/>
  <c r="P2388" i="40"/>
  <c r="N2388" i="40" s="1"/>
  <c r="P2390" i="40"/>
  <c r="N2390" i="40" s="1"/>
  <c r="P2392" i="40"/>
  <c r="N2392" i="40" s="1"/>
  <c r="P2394" i="40"/>
  <c r="N2394" i="40" s="1"/>
  <c r="P2395" i="40"/>
  <c r="N2395" i="40" s="1"/>
  <c r="P2396" i="40"/>
  <c r="N2396" i="40" s="1"/>
  <c r="P2398" i="40"/>
  <c r="N2398" i="40" s="1"/>
  <c r="P2400" i="40"/>
  <c r="N2400" i="40" s="1"/>
  <c r="P2402" i="40"/>
  <c r="N2402" i="40" s="1"/>
  <c r="P2404" i="40"/>
  <c r="N2404" i="40" s="1"/>
  <c r="P2406" i="40"/>
  <c r="N2406" i="40" s="1"/>
  <c r="P2407" i="40"/>
  <c r="N2407" i="40" s="1"/>
  <c r="P2408" i="40"/>
  <c r="N2408" i="40" s="1"/>
  <c r="P2410" i="40"/>
  <c r="N2410" i="40" s="1"/>
  <c r="P2412" i="40"/>
  <c r="N2412" i="40" s="1"/>
  <c r="P2413" i="40"/>
  <c r="N2413" i="40" s="1"/>
  <c r="P2414" i="40"/>
  <c r="N2414" i="40" s="1"/>
  <c r="P2416" i="40"/>
  <c r="N2416" i="40" s="1"/>
  <c r="P2418" i="40"/>
  <c r="N2418" i="40" s="1"/>
  <c r="P2420" i="40"/>
  <c r="N2420" i="40" s="1"/>
  <c r="P2422" i="40"/>
  <c r="N2422" i="40" s="1"/>
  <c r="P2423" i="40"/>
  <c r="N2423" i="40" s="1"/>
  <c r="P2424" i="40"/>
  <c r="N2424" i="40" s="1"/>
  <c r="P2426" i="40"/>
  <c r="N2426" i="40" s="1"/>
  <c r="P2427" i="40"/>
  <c r="N2427" i="40" s="1"/>
  <c r="P2428" i="40"/>
  <c r="N2428" i="40" s="1"/>
  <c r="P2429" i="40"/>
  <c r="N2429" i="40" s="1"/>
  <c r="P2430" i="40"/>
  <c r="N2430" i="40" s="1"/>
  <c r="P2432" i="40"/>
  <c r="N2432" i="40" s="1"/>
  <c r="P2434" i="40"/>
  <c r="N2434" i="40" s="1"/>
  <c r="P2435" i="40"/>
  <c r="N2435" i="40" s="1"/>
  <c r="P2436" i="40"/>
  <c r="N2436" i="40" s="1"/>
  <c r="P2438" i="40"/>
  <c r="N2438" i="40" s="1"/>
  <c r="P2440" i="40"/>
  <c r="N2440" i="40" s="1"/>
  <c r="P2441" i="40"/>
  <c r="N2441" i="40" s="1"/>
  <c r="P2442" i="40"/>
  <c r="N2442" i="40" s="1"/>
  <c r="P2444" i="40"/>
  <c r="N2444" i="40" s="1"/>
  <c r="P2446" i="40"/>
  <c r="N2446" i="40" s="1"/>
  <c r="P2447" i="40"/>
  <c r="N2447" i="40" s="1"/>
  <c r="P2448" i="40"/>
  <c r="N2448" i="40" s="1"/>
  <c r="P2450" i="40"/>
  <c r="N2450" i="40" s="1"/>
  <c r="P2452" i="40"/>
  <c r="N2452" i="40" s="1"/>
  <c r="P2453" i="40"/>
  <c r="N2453" i="40" s="1"/>
  <c r="P2454" i="40"/>
  <c r="N2454" i="40" s="1"/>
  <c r="P2455" i="40"/>
  <c r="N2455" i="40" s="1"/>
  <c r="P2456" i="40"/>
  <c r="N2456" i="40" s="1"/>
  <c r="P2458" i="40"/>
  <c r="N2458" i="40" s="1"/>
  <c r="P2460" i="40"/>
  <c r="N2460" i="40" s="1"/>
  <c r="P2462" i="40"/>
  <c r="N2462" i="40" s="1"/>
  <c r="P2464" i="40"/>
  <c r="N2464" i="40" s="1"/>
  <c r="P2466" i="40"/>
  <c r="N2466" i="40" s="1"/>
  <c r="P2468" i="40"/>
  <c r="N2468" i="40" s="1"/>
  <c r="P2469" i="40"/>
  <c r="N2469" i="40" s="1"/>
  <c r="P2470" i="40"/>
  <c r="N2470" i="40" s="1"/>
  <c r="P2471" i="40"/>
  <c r="N2471" i="40" s="1"/>
  <c r="P2472" i="40"/>
  <c r="N2472" i="40" s="1"/>
  <c r="P2474" i="40"/>
  <c r="N2474" i="40" s="1"/>
  <c r="P2475" i="40"/>
  <c r="N2475" i="40" s="1"/>
  <c r="P2476" i="40"/>
  <c r="N2476" i="40" s="1"/>
  <c r="P2478" i="40"/>
  <c r="N2478" i="40" s="1"/>
  <c r="P2479" i="40"/>
  <c r="N2479" i="40" s="1"/>
  <c r="P2480" i="40"/>
  <c r="N2480" i="40" s="1"/>
  <c r="P2482" i="40"/>
  <c r="N2482" i="40" s="1"/>
  <c r="P2484" i="40"/>
  <c r="N2484" i="40" s="1"/>
  <c r="P2485" i="40"/>
  <c r="N2485" i="40" s="1"/>
  <c r="P2486" i="40"/>
  <c r="N2486" i="40" s="1"/>
  <c r="P2488" i="40"/>
  <c r="N2488" i="40" s="1"/>
  <c r="P2490" i="40"/>
  <c r="N2490" i="40" s="1"/>
  <c r="P2492" i="40"/>
  <c r="N2492" i="40" s="1"/>
  <c r="P2494" i="40"/>
  <c r="N2494" i="40" s="1"/>
  <c r="P2495" i="40"/>
  <c r="N2495" i="40" s="1"/>
  <c r="P2496" i="40"/>
  <c r="N2496" i="40" s="1"/>
  <c r="P2498" i="40"/>
  <c r="N2498" i="40" s="1"/>
  <c r="P2500" i="40"/>
  <c r="N2500" i="40" s="1"/>
  <c r="P2502" i="40"/>
  <c r="N2502" i="40" s="1"/>
  <c r="P2503" i="40"/>
  <c r="N2503" i="40" s="1"/>
  <c r="P2504" i="40"/>
  <c r="N2504" i="40" s="1"/>
  <c r="P2506" i="40"/>
  <c r="N2506" i="40" s="1"/>
  <c r="P2508" i="40"/>
  <c r="N2508" i="40" s="1"/>
  <c r="P2509" i="40"/>
  <c r="N2509" i="40" s="1"/>
  <c r="P2510" i="40"/>
  <c r="N2510" i="40" s="1"/>
  <c r="P2512" i="40"/>
  <c r="N2512" i="40" s="1"/>
  <c r="P2514" i="40"/>
  <c r="N2514" i="40" s="1"/>
  <c r="P2516" i="40"/>
  <c r="N2516" i="40" s="1"/>
  <c r="P2517" i="40"/>
  <c r="N2517" i="40" s="1"/>
  <c r="P2518" i="40"/>
  <c r="N2518" i="40" s="1"/>
  <c r="P2520" i="40"/>
  <c r="P2522" i="40"/>
  <c r="N2522" i="40" s="1"/>
  <c r="P2523" i="40"/>
  <c r="N2523" i="40" s="1"/>
  <c r="P2524" i="40"/>
  <c r="N2524" i="40" s="1"/>
  <c r="P2525" i="40"/>
  <c r="N2525" i="40" s="1"/>
  <c r="P2526" i="40"/>
  <c r="N2526" i="40" s="1"/>
  <c r="P2527" i="40"/>
  <c r="N2527" i="40" s="1"/>
  <c r="P2528" i="40"/>
  <c r="N2528" i="40" s="1"/>
  <c r="P2529" i="40"/>
  <c r="N2529" i="40" s="1"/>
  <c r="P2530" i="40"/>
  <c r="N2530" i="40" s="1"/>
  <c r="P2531" i="40"/>
  <c r="N2531" i="40" s="1"/>
  <c r="P2532" i="40"/>
  <c r="N2532" i="40" s="1"/>
  <c r="P2534" i="40"/>
  <c r="N2534" i="40" s="1"/>
  <c r="P2536" i="40"/>
  <c r="N2536" i="40" s="1"/>
  <c r="P2537" i="40"/>
  <c r="P2538" i="40"/>
  <c r="N2538" i="40" s="1"/>
  <c r="P2540" i="40"/>
  <c r="N2540" i="40" s="1"/>
  <c r="P2541" i="40"/>
  <c r="N2541" i="40" s="1"/>
  <c r="P2542" i="40"/>
  <c r="N2542" i="40" s="1"/>
  <c r="P2544" i="40"/>
  <c r="N2544" i="40" s="1"/>
  <c r="P2546" i="40"/>
  <c r="N2546" i="40" s="1"/>
  <c r="P2548" i="40"/>
  <c r="N2548" i="40" s="1"/>
  <c r="P2550" i="40"/>
  <c r="N2550" i="40" s="1"/>
  <c r="P2552" i="40"/>
  <c r="N2552" i="40" s="1"/>
  <c r="P2553" i="40"/>
  <c r="N2553" i="40" s="1"/>
  <c r="P2554" i="40"/>
  <c r="N2554" i="40" s="1"/>
  <c r="P2556" i="40"/>
  <c r="N2556" i="40" s="1"/>
  <c r="P2558" i="40"/>
  <c r="N2558" i="40" s="1"/>
  <c r="P2560" i="40"/>
  <c r="N2560" i="40" s="1"/>
  <c r="P2562" i="40"/>
  <c r="N2562" i="40" s="1"/>
  <c r="P2563" i="40"/>
  <c r="N2563" i="40" s="1"/>
  <c r="P2564" i="40"/>
  <c r="N2564" i="40" s="1"/>
  <c r="P2566" i="40"/>
  <c r="N2566" i="40" s="1"/>
  <c r="P2568" i="40"/>
  <c r="N2568" i="40" s="1"/>
  <c r="P2570" i="40"/>
  <c r="N2570" i="40" s="1"/>
  <c r="P2572" i="40"/>
  <c r="N2572" i="40" s="1"/>
  <c r="P2574" i="40"/>
  <c r="N2574" i="40" s="1"/>
  <c r="P2576" i="40"/>
  <c r="N2576" i="40" s="1"/>
  <c r="P2578" i="40"/>
  <c r="N2578" i="40" s="1"/>
  <c r="P2579" i="40"/>
  <c r="N2579" i="40" s="1"/>
  <c r="P2580" i="40"/>
  <c r="N2580" i="40" s="1"/>
  <c r="P2582" i="40"/>
  <c r="N2582" i="40" s="1"/>
  <c r="P2584" i="40"/>
  <c r="N2584" i="40" s="1"/>
  <c r="P2586" i="40"/>
  <c r="N2586" i="40" s="1"/>
  <c r="P2588" i="40"/>
  <c r="N2588" i="40" s="1"/>
  <c r="P2590" i="40"/>
  <c r="N2590" i="40" s="1"/>
  <c r="P2591" i="40"/>
  <c r="N2591" i="40" s="1"/>
  <c r="P2592" i="40"/>
  <c r="N2592" i="40" s="1"/>
  <c r="P2594" i="40"/>
  <c r="N2594" i="40" s="1"/>
  <c r="P2596" i="40"/>
  <c r="N2596" i="40" s="1"/>
  <c r="P2597" i="40"/>
  <c r="N2597" i="40" s="1"/>
  <c r="P2598" i="40"/>
  <c r="N2598" i="40" s="1"/>
  <c r="P2600" i="40"/>
  <c r="N2600" i="40" s="1"/>
  <c r="P2602" i="40"/>
  <c r="N2602" i="40" s="1"/>
  <c r="P2604" i="40"/>
  <c r="N2604" i="40" s="1"/>
  <c r="P2606" i="40"/>
  <c r="N2606" i="40" s="1"/>
  <c r="P2607" i="40"/>
  <c r="N2607" i="40" s="1"/>
  <c r="P2608" i="40"/>
  <c r="N2608" i="40" s="1"/>
  <c r="P2610" i="40"/>
  <c r="N2610" i="40" s="1"/>
  <c r="P2611" i="40"/>
  <c r="N2611" i="40" s="1"/>
  <c r="P2612" i="40"/>
  <c r="N2612" i="40" s="1"/>
  <c r="P2613" i="40"/>
  <c r="N2613" i="40" s="1"/>
  <c r="P2614" i="40"/>
  <c r="N2614" i="40" s="1"/>
  <c r="P2616" i="40"/>
  <c r="N2616" i="40" s="1"/>
  <c r="P2618" i="40"/>
  <c r="N2618" i="40" s="1"/>
  <c r="P2619" i="40"/>
  <c r="N2619" i="40" s="1"/>
  <c r="P2620" i="40"/>
  <c r="N2620" i="40" s="1"/>
  <c r="P2622" i="40"/>
  <c r="N2622" i="40" s="1"/>
  <c r="P2624" i="40"/>
  <c r="N2624" i="40" s="1"/>
  <c r="P2625" i="40"/>
  <c r="N2625" i="40" s="1"/>
  <c r="P2626" i="40"/>
  <c r="N2626" i="40" s="1"/>
  <c r="P2628" i="40"/>
  <c r="N2628" i="40" s="1"/>
  <c r="P2630" i="40"/>
  <c r="N2630" i="40" s="1"/>
  <c r="P2631" i="40"/>
  <c r="N2631" i="40" s="1"/>
  <c r="P2632" i="40"/>
  <c r="N2632" i="40" s="1"/>
  <c r="P2634" i="40"/>
  <c r="N2634" i="40" s="1"/>
  <c r="P2636" i="40"/>
  <c r="N2636" i="40" s="1"/>
  <c r="P2637" i="40"/>
  <c r="N2637" i="40" s="1"/>
  <c r="P2638" i="40"/>
  <c r="N2638" i="40" s="1"/>
  <c r="P2639" i="40"/>
  <c r="N2639" i="40" s="1"/>
  <c r="P2640" i="40"/>
  <c r="N2640" i="40" s="1"/>
  <c r="P2642" i="40"/>
  <c r="N2642" i="40" s="1"/>
  <c r="P2644" i="40"/>
  <c r="N2644" i="40" s="1"/>
  <c r="P2646" i="40"/>
  <c r="N2646" i="40" s="1"/>
  <c r="P2648" i="40"/>
  <c r="N2648" i="40" s="1"/>
  <c r="P2650" i="40"/>
  <c r="N2650" i="40" s="1"/>
  <c r="P2652" i="40"/>
  <c r="N2652" i="40" s="1"/>
  <c r="P2653" i="40"/>
  <c r="N2653" i="40" s="1"/>
  <c r="P2654" i="40"/>
  <c r="N2654" i="40" s="1"/>
  <c r="P2655" i="40"/>
  <c r="N2655" i="40" s="1"/>
  <c r="P2656" i="40"/>
  <c r="N2656" i="40" s="1"/>
  <c r="P2658" i="40"/>
  <c r="N2658" i="40" s="1"/>
  <c r="P2659" i="40"/>
  <c r="N2659" i="40" s="1"/>
  <c r="P2660" i="40"/>
  <c r="N2660" i="40" s="1"/>
  <c r="P2662" i="40"/>
  <c r="N2662" i="40" s="1"/>
  <c r="P2664" i="40"/>
  <c r="N2664" i="40" s="1"/>
  <c r="P2665" i="40"/>
  <c r="N2665" i="40" s="1"/>
  <c r="P2666" i="40"/>
  <c r="N2666" i="40" s="1"/>
  <c r="P2668" i="40"/>
  <c r="N2668" i="40" s="1"/>
  <c r="P2669" i="40"/>
  <c r="N2669" i="40" s="1"/>
  <c r="P2670" i="40"/>
  <c r="N2670" i="40" s="1"/>
  <c r="P2672" i="40"/>
  <c r="N2672" i="40" s="1"/>
  <c r="P2674" i="40"/>
  <c r="N2674" i="40" s="1"/>
  <c r="P2676" i="40"/>
  <c r="N2676" i="40" s="1"/>
  <c r="P2677" i="40"/>
  <c r="N2677" i="40" s="1"/>
  <c r="P2678" i="40"/>
  <c r="N2678" i="40" s="1"/>
  <c r="P2680" i="40"/>
  <c r="N2680" i="40" s="1"/>
  <c r="P2682" i="40"/>
  <c r="N2682" i="40" s="1"/>
  <c r="P2683" i="40"/>
  <c r="N2683" i="40" s="1"/>
  <c r="P2684" i="40"/>
  <c r="N2684" i="40" s="1"/>
  <c r="P2686" i="40"/>
  <c r="N2686" i="40" s="1"/>
  <c r="P2688" i="40"/>
  <c r="N2688" i="40" s="1"/>
  <c r="P2690" i="40"/>
  <c r="N2690" i="40" s="1"/>
  <c r="P2691" i="40"/>
  <c r="N2691" i="40" s="1"/>
  <c r="P2692" i="40"/>
  <c r="N2692" i="40" s="1"/>
  <c r="P2694" i="40"/>
  <c r="N2694" i="40" s="1"/>
  <c r="P2696" i="40"/>
  <c r="N2696" i="40" s="1"/>
  <c r="P2697" i="40"/>
  <c r="N2697" i="40" s="1"/>
  <c r="P2698" i="40"/>
  <c r="N2698" i="40" s="1"/>
  <c r="P2699" i="40"/>
  <c r="N2699" i="40" s="1"/>
  <c r="P2700" i="40"/>
  <c r="N2700" i="40" s="1"/>
  <c r="P2701" i="40"/>
  <c r="N2701" i="40" s="1"/>
  <c r="P2702" i="40"/>
  <c r="N2702" i="40" s="1"/>
  <c r="P2703" i="40"/>
  <c r="N2703" i="40" s="1"/>
  <c r="P2704" i="40"/>
  <c r="N2704" i="40" s="1"/>
  <c r="P2705" i="40"/>
  <c r="N2705" i="40" s="1"/>
  <c r="P2706" i="40"/>
  <c r="N2706" i="40" s="1"/>
  <c r="P2708" i="40"/>
  <c r="N2708" i="40" s="1"/>
  <c r="P2710" i="40"/>
  <c r="N2710" i="40" s="1"/>
  <c r="P2712" i="40"/>
  <c r="N2712" i="40" s="1"/>
  <c r="P2714" i="40"/>
  <c r="N2714" i="40" s="1"/>
  <c r="P2715" i="40"/>
  <c r="N2715" i="40" s="1"/>
  <c r="P2716" i="40"/>
  <c r="N2716" i="40" s="1"/>
  <c r="P2718" i="40"/>
  <c r="N2718" i="40" s="1"/>
  <c r="P2720" i="40"/>
  <c r="N2720" i="40" s="1"/>
  <c r="P2722" i="40"/>
  <c r="N2722" i="40" s="1"/>
  <c r="P2724" i="40"/>
  <c r="N2724" i="40" s="1"/>
  <c r="P2726" i="40"/>
  <c r="N2726" i="40" s="1"/>
  <c r="P2728" i="40"/>
  <c r="N2728" i="40" s="1"/>
  <c r="P2729" i="40"/>
  <c r="N2729" i="40" s="1"/>
  <c r="P2730" i="40"/>
  <c r="N2730" i="40" s="1"/>
  <c r="P2732" i="40"/>
  <c r="N2732" i="40" s="1"/>
  <c r="P2734" i="40"/>
  <c r="N2734" i="40" s="1"/>
  <c r="P2736" i="40"/>
  <c r="N2736" i="40" s="1"/>
  <c r="P2738" i="40"/>
  <c r="N2738" i="40" s="1"/>
  <c r="P2740" i="40"/>
  <c r="N2740" i="40" s="1"/>
  <c r="P2741" i="40"/>
  <c r="N2741" i="40" s="1"/>
  <c r="P2742" i="40"/>
  <c r="N2742" i="40" s="1"/>
  <c r="P2744" i="40"/>
  <c r="N2744" i="40" s="1"/>
  <c r="P2746" i="40"/>
  <c r="N2746" i="40" s="1"/>
  <c r="P2748" i="40"/>
  <c r="N2748" i="40" s="1"/>
  <c r="P2750" i="40"/>
  <c r="N2750" i="40" s="1"/>
  <c r="P2752" i="40"/>
  <c r="N2752" i="40" s="1"/>
  <c r="P2754" i="40"/>
  <c r="N2754" i="40" s="1"/>
  <c r="P2755" i="40"/>
  <c r="N2755" i="40" s="1"/>
  <c r="P2756" i="40"/>
  <c r="N2756" i="40" s="1"/>
  <c r="P2758" i="40"/>
  <c r="N2758" i="40" s="1"/>
  <c r="P2760" i="40"/>
  <c r="N2760" i="40" s="1"/>
  <c r="P2761" i="40"/>
  <c r="N2761" i="40" s="1"/>
  <c r="P2762" i="40"/>
  <c r="N2762" i="40" s="1"/>
  <c r="P2764" i="40"/>
  <c r="N2764" i="40" s="1"/>
  <c r="P2766" i="40"/>
  <c r="N2766" i="40" s="1"/>
  <c r="P2768" i="40"/>
  <c r="N2768" i="40" s="1"/>
  <c r="P2770" i="40"/>
  <c r="N2770" i="40" s="1"/>
  <c r="P2771" i="40"/>
  <c r="N2771" i="40" s="1"/>
  <c r="P2772" i="40"/>
  <c r="N2772" i="40" s="1"/>
  <c r="P2774" i="40"/>
  <c r="N2774" i="40" s="1"/>
  <c r="P2776" i="40"/>
  <c r="N2776" i="40" s="1"/>
  <c r="P2777" i="40"/>
  <c r="N2777" i="40" s="1"/>
  <c r="P2778" i="40"/>
  <c r="N2778" i="40" s="1"/>
  <c r="P2780" i="40"/>
  <c r="N2780" i="40" s="1"/>
  <c r="P2782" i="40"/>
  <c r="N2782" i="40" s="1"/>
  <c r="P2784" i="40"/>
  <c r="N2784" i="40" s="1"/>
  <c r="P2786" i="40"/>
  <c r="N2786" i="40" s="1"/>
  <c r="P2787" i="40"/>
  <c r="N2787" i="40" s="1"/>
  <c r="P2788" i="40"/>
  <c r="N2788" i="40" s="1"/>
  <c r="P2790" i="40"/>
  <c r="N2790" i="40" s="1"/>
  <c r="P2791" i="40"/>
  <c r="N2791" i="40" s="1"/>
  <c r="P2792" i="40"/>
  <c r="N2792" i="40" s="1"/>
  <c r="P2793" i="40"/>
  <c r="N2793" i="40" s="1"/>
  <c r="P2794" i="40"/>
  <c r="N2794" i="40" s="1"/>
  <c r="P2796" i="40"/>
  <c r="N2796" i="40" s="1"/>
  <c r="P2798" i="40"/>
  <c r="N2798" i="40" s="1"/>
  <c r="P2799" i="40"/>
  <c r="N2799" i="40" s="1"/>
  <c r="P2800" i="40"/>
  <c r="N2800" i="40" s="1"/>
  <c r="P2802" i="40"/>
  <c r="N2802" i="40" s="1"/>
  <c r="P2804" i="40"/>
  <c r="N2804" i="40" s="1"/>
  <c r="P2805" i="40"/>
  <c r="N2805" i="40" s="1"/>
  <c r="P2806" i="40"/>
  <c r="N2806" i="40" s="1"/>
  <c r="P2808" i="40"/>
  <c r="N2808" i="40" s="1"/>
  <c r="P2810" i="40"/>
  <c r="N2810" i="40" s="1"/>
  <c r="P2811" i="40"/>
  <c r="N2811" i="40" s="1"/>
  <c r="P2812" i="40"/>
  <c r="N2812" i="40" s="1"/>
  <c r="P2814" i="40"/>
  <c r="N2814" i="40" s="1"/>
  <c r="P2816" i="40"/>
  <c r="N2816" i="40" s="1"/>
  <c r="P2817" i="40"/>
  <c r="N2817" i="40" s="1"/>
  <c r="P2818" i="40"/>
  <c r="N2818" i="40" s="1"/>
  <c r="P2819" i="40"/>
  <c r="N2819" i="40" s="1"/>
  <c r="P2820" i="40"/>
  <c r="N2820" i="40" s="1"/>
  <c r="P2822" i="40"/>
  <c r="N2822" i="40" s="1"/>
  <c r="P2824" i="40"/>
  <c r="N2824" i="40" s="1"/>
  <c r="P2826" i="40"/>
  <c r="N2826" i="40" s="1"/>
  <c r="P2828" i="40"/>
  <c r="N2828" i="40" s="1"/>
  <c r="P2830" i="40"/>
  <c r="N2830" i="40" s="1"/>
  <c r="P2832" i="40"/>
  <c r="N2832" i="40" s="1"/>
  <c r="P2833" i="40"/>
  <c r="N2833" i="40" s="1"/>
  <c r="P2834" i="40"/>
  <c r="N2834" i="40" s="1"/>
  <c r="P2835" i="40"/>
  <c r="N2835" i="40" s="1"/>
  <c r="P2836" i="40"/>
  <c r="N2836" i="40" s="1"/>
  <c r="P2838" i="40"/>
  <c r="N2838" i="40" s="1"/>
  <c r="P2839" i="40"/>
  <c r="N2839" i="40" s="1"/>
  <c r="P2840" i="40"/>
  <c r="N2840" i="40" s="1"/>
  <c r="P2842" i="40"/>
  <c r="N2842" i="40" s="1"/>
  <c r="P2843" i="40"/>
  <c r="N2843" i="40" s="1"/>
  <c r="P2844" i="40"/>
  <c r="N2844" i="40" s="1"/>
  <c r="P2846" i="40"/>
  <c r="N2846" i="40" s="1"/>
  <c r="P2848" i="40"/>
  <c r="N2848" i="40" s="1"/>
  <c r="P2850" i="40"/>
  <c r="N2850" i="40" s="1"/>
  <c r="P2852" i="40"/>
  <c r="N2852" i="40" s="1"/>
  <c r="P2853" i="40"/>
  <c r="N2853" i="40" s="1"/>
  <c r="P2854" i="40"/>
  <c r="N2854" i="40" s="1"/>
  <c r="P2856" i="40"/>
  <c r="N2856" i="40" s="1"/>
  <c r="P2857" i="40"/>
  <c r="N2857" i="40" s="1"/>
  <c r="P2858" i="40"/>
  <c r="N2858" i="40" s="1"/>
  <c r="P2860" i="40"/>
  <c r="N2860" i="40" s="1"/>
  <c r="P2862" i="40"/>
  <c r="N2862" i="40" s="1"/>
  <c r="P2864" i="40"/>
  <c r="N2864" i="40" s="1"/>
  <c r="P2865" i="40"/>
  <c r="N2865" i="40" s="1"/>
  <c r="P2866" i="40"/>
  <c r="N2866" i="40" s="1"/>
  <c r="P2868" i="40"/>
  <c r="N2868" i="40" s="1"/>
  <c r="P2870" i="40"/>
  <c r="N2870" i="40" s="1"/>
  <c r="P2871" i="40"/>
  <c r="N2871" i="40" s="1"/>
  <c r="P2872" i="40"/>
  <c r="N2872" i="40" s="1"/>
  <c r="P2874" i="40"/>
  <c r="N2874" i="40" s="1"/>
  <c r="P2876" i="40"/>
  <c r="N2876" i="40" s="1"/>
  <c r="P2878" i="40"/>
  <c r="N2878" i="40" s="1"/>
  <c r="P2879" i="40"/>
  <c r="N2879" i="40" s="1"/>
  <c r="P2880" i="40"/>
  <c r="N2880" i="40" s="1"/>
  <c r="P2882" i="40"/>
  <c r="N2882" i="40" s="1"/>
  <c r="P2884" i="40"/>
  <c r="N2884" i="40" s="1"/>
  <c r="P2885" i="40"/>
  <c r="N2885" i="40" s="1"/>
  <c r="P2886" i="40"/>
  <c r="N2886" i="40" s="1"/>
  <c r="P2887" i="40"/>
  <c r="N2887" i="40" s="1"/>
  <c r="P2888" i="40"/>
  <c r="N2888" i="40" s="1"/>
  <c r="P2889" i="40"/>
  <c r="N2889" i="40" s="1"/>
  <c r="P2890" i="40"/>
  <c r="N2890" i="40" s="1"/>
  <c r="P2891" i="40"/>
  <c r="N2891" i="40" s="1"/>
  <c r="P2892" i="40"/>
  <c r="N2892" i="40" s="1"/>
  <c r="P2893" i="40"/>
  <c r="N2893" i="40" s="1"/>
  <c r="P2894" i="40"/>
  <c r="N2894" i="40" s="1"/>
  <c r="P2896" i="40"/>
  <c r="N2896" i="40" s="1"/>
  <c r="P2898" i="40"/>
  <c r="N2898" i="40" s="1"/>
  <c r="P2900" i="40"/>
  <c r="N2900" i="40" s="1"/>
  <c r="P2902" i="40"/>
  <c r="N2902" i="40" s="1"/>
  <c r="P2903" i="40"/>
  <c r="N2903" i="40" s="1"/>
  <c r="P2904" i="40"/>
  <c r="N2904" i="40" s="1"/>
  <c r="P2906" i="40"/>
  <c r="N2906" i="40" s="1"/>
  <c r="P2908" i="40"/>
  <c r="N2908" i="40" s="1"/>
  <c r="P2910" i="40"/>
  <c r="N2910" i="40" s="1"/>
  <c r="P2912" i="40"/>
  <c r="N2912" i="40" s="1"/>
  <c r="P2914" i="40"/>
  <c r="N2914" i="40" s="1"/>
  <c r="P2916" i="40"/>
  <c r="N2916" i="40" s="1"/>
  <c r="P2918" i="40"/>
  <c r="N2918" i="40" s="1"/>
  <c r="P2920" i="40"/>
  <c r="N2920" i="40" s="1"/>
  <c r="P2922" i="40"/>
  <c r="N2922" i="40" s="1"/>
  <c r="P2923" i="40"/>
  <c r="N2923" i="40" s="1"/>
  <c r="P2924" i="40"/>
  <c r="N2924" i="40" s="1"/>
  <c r="P2926" i="40"/>
  <c r="N2926" i="40" s="1"/>
  <c r="P2928" i="40"/>
  <c r="N2928" i="40" s="1"/>
  <c r="P2930" i="40"/>
  <c r="N2930" i="40" s="1"/>
  <c r="P2932" i="40"/>
  <c r="N2932" i="40" s="1"/>
  <c r="P2933" i="40"/>
  <c r="N2933" i="40" s="1"/>
  <c r="P2934" i="40"/>
  <c r="N2934" i="40" s="1"/>
  <c r="P2936" i="40"/>
  <c r="N2936" i="40" s="1"/>
  <c r="P2938" i="40"/>
  <c r="N2938" i="40" s="1"/>
  <c r="P2939" i="40"/>
  <c r="N2939" i="40" s="1"/>
  <c r="P2940" i="40"/>
  <c r="N2940" i="40" s="1"/>
  <c r="P2942" i="40"/>
  <c r="N2942" i="40" s="1"/>
  <c r="P2944" i="40"/>
  <c r="N2944" i="40" s="1"/>
  <c r="P2946" i="40"/>
  <c r="N2946" i="40" s="1"/>
  <c r="P2948" i="40"/>
  <c r="N2948" i="40" s="1"/>
  <c r="P2949" i="40"/>
  <c r="N2949" i="40" s="1"/>
  <c r="P2950" i="40"/>
  <c r="N2950" i="40" s="1"/>
  <c r="P2952" i="40"/>
  <c r="N2952" i="40" s="1"/>
  <c r="P2953" i="40"/>
  <c r="N2953" i="40" s="1"/>
  <c r="P2954" i="40"/>
  <c r="N2954" i="40" s="1"/>
  <c r="P2955" i="40"/>
  <c r="N2955" i="40" s="1"/>
  <c r="P2956" i="40"/>
  <c r="N2956" i="40" s="1"/>
  <c r="P2958" i="40"/>
  <c r="N2958" i="40" s="1"/>
  <c r="P2960" i="40"/>
  <c r="N2960" i="40" s="1"/>
  <c r="P2961" i="40"/>
  <c r="N2961" i="40" s="1"/>
  <c r="P2962" i="40"/>
  <c r="N2962" i="40" s="1"/>
  <c r="P2964" i="40"/>
  <c r="N2964" i="40" s="1"/>
  <c r="P2966" i="40"/>
  <c r="N2966" i="40" s="1"/>
  <c r="P2967" i="40"/>
  <c r="N2967" i="40" s="1"/>
  <c r="P2968" i="40"/>
  <c r="N2968" i="40" s="1"/>
  <c r="P2970" i="40"/>
  <c r="N2970" i="40" s="1"/>
  <c r="P2972" i="40"/>
  <c r="N2972" i="40" s="1"/>
  <c r="P2973" i="40"/>
  <c r="N2973" i="40" s="1"/>
  <c r="P2974" i="40"/>
  <c r="N2974" i="40" s="1"/>
  <c r="P2975" i="40"/>
  <c r="N2975" i="40" s="1"/>
  <c r="P2976" i="40"/>
  <c r="N2976" i="40" s="1"/>
  <c r="P2978" i="40"/>
  <c r="N2978" i="40" s="1"/>
  <c r="P2980" i="40"/>
  <c r="N2980" i="40" s="1"/>
  <c r="P2982" i="40"/>
  <c r="N2982" i="40" s="1"/>
  <c r="P2984" i="40"/>
  <c r="N2984" i="40" s="1"/>
  <c r="P2985" i="40"/>
  <c r="N2985" i="40" s="1"/>
  <c r="P2986" i="40"/>
  <c r="N2986" i="40" s="1"/>
  <c r="P2987" i="40"/>
  <c r="N2987" i="40" s="1"/>
  <c r="P2988" i="40"/>
  <c r="N2988" i="40" s="1"/>
  <c r="P2990" i="40"/>
  <c r="N2990" i="40" s="1"/>
  <c r="P2992" i="40"/>
  <c r="N2992" i="40" s="1"/>
  <c r="P2993" i="40"/>
  <c r="N2993" i="40" s="1"/>
  <c r="P2994" i="40"/>
  <c r="N2994" i="40" s="1"/>
  <c r="P2996" i="40"/>
  <c r="N2996" i="40" s="1"/>
  <c r="P2997" i="40"/>
  <c r="N2997" i="40" s="1"/>
  <c r="P2998" i="40"/>
  <c r="N2998" i="40" s="1"/>
  <c r="P3000" i="40"/>
  <c r="N3000" i="40" s="1"/>
  <c r="P3001" i="40"/>
  <c r="N3001" i="40" s="1"/>
  <c r="P3002" i="40"/>
  <c r="N3002" i="40" s="1"/>
  <c r="P3004" i="40"/>
  <c r="N3004" i="40" s="1"/>
  <c r="P3006" i="40"/>
  <c r="N3006" i="40" s="1"/>
  <c r="P3008" i="40"/>
  <c r="N3008" i="40" s="1"/>
  <c r="P3009" i="40"/>
  <c r="N3009" i="40" s="1"/>
  <c r="P3010" i="40"/>
  <c r="N3010" i="40" s="1"/>
  <c r="P3012" i="40"/>
  <c r="N3012" i="40" s="1"/>
  <c r="P3014" i="40"/>
  <c r="N3014" i="40" s="1"/>
  <c r="P3015" i="40"/>
  <c r="N3015" i="40" s="1"/>
  <c r="P3016" i="40"/>
  <c r="N3016" i="40" s="1"/>
  <c r="P3018" i="40"/>
  <c r="P3020" i="40"/>
  <c r="N3020" i="40" s="1"/>
  <c r="P3021" i="40"/>
  <c r="N3021" i="40" s="1"/>
  <c r="P3022" i="40"/>
  <c r="N3022" i="40" s="1"/>
  <c r="P3023" i="40"/>
  <c r="N3023" i="40" s="1"/>
  <c r="P3024" i="40"/>
  <c r="N3024" i="40" s="1"/>
  <c r="P3025" i="40"/>
  <c r="N3025" i="40" s="1"/>
  <c r="P3026" i="40"/>
  <c r="N3026" i="40" s="1"/>
  <c r="P3027" i="40"/>
  <c r="N3027" i="40" s="1"/>
  <c r="P3028" i="40"/>
  <c r="N3028" i="40" s="1"/>
  <c r="P3029" i="40"/>
  <c r="N3029" i="40" s="1"/>
  <c r="P3030" i="40"/>
  <c r="N3030" i="40" s="1"/>
  <c r="P3032" i="40"/>
  <c r="N3032" i="40" s="1"/>
  <c r="P3034" i="40"/>
  <c r="N3034" i="40" s="1"/>
  <c r="P3036" i="40"/>
  <c r="N3036" i="40" s="1"/>
  <c r="P3038" i="40"/>
  <c r="N3038" i="40" s="1"/>
  <c r="P3039" i="40"/>
  <c r="N3039" i="40" s="1"/>
  <c r="P3040" i="40"/>
  <c r="N3040" i="40" s="1"/>
  <c r="P3042" i="40"/>
  <c r="N3042" i="40" s="1"/>
  <c r="P3044" i="40"/>
  <c r="N3044" i="40" s="1"/>
  <c r="P3046" i="40"/>
  <c r="N3046" i="40" s="1"/>
  <c r="P3048" i="40"/>
  <c r="N3048" i="40" s="1"/>
  <c r="P3050" i="40"/>
  <c r="N3050" i="40" s="1"/>
  <c r="P3052" i="40"/>
  <c r="N3052" i="40" s="1"/>
  <c r="P3053" i="40"/>
  <c r="N3053" i="40" s="1"/>
  <c r="P3054" i="40"/>
  <c r="N3054" i="40" s="1"/>
  <c r="P3056" i="40"/>
  <c r="N3056" i="40" s="1"/>
  <c r="P3058" i="40"/>
  <c r="N3058" i="40" s="1"/>
  <c r="P3059" i="40"/>
  <c r="N3059" i="40" s="1"/>
  <c r="P3060" i="40"/>
  <c r="N3060" i="40" s="1"/>
  <c r="P3062" i="40"/>
  <c r="N3062" i="40" s="1"/>
  <c r="P3064" i="40"/>
  <c r="N3064" i="40" s="1"/>
  <c r="P3066" i="40"/>
  <c r="N3066" i="40" s="1"/>
  <c r="P3068" i="40"/>
  <c r="N3068" i="40" s="1"/>
  <c r="P3069" i="40"/>
  <c r="N3069" i="40" s="1"/>
  <c r="P3070" i="40"/>
  <c r="N3070" i="40" s="1"/>
  <c r="P3072" i="40"/>
  <c r="N3072" i="40" s="1"/>
  <c r="P3074" i="40"/>
  <c r="N3074" i="40" s="1"/>
  <c r="P3075" i="40"/>
  <c r="N3075" i="40" s="1"/>
  <c r="P3076" i="40"/>
  <c r="N3076" i="40" s="1"/>
  <c r="P3078" i="40"/>
  <c r="N3078" i="40" s="1"/>
  <c r="P3080" i="40"/>
  <c r="N3080" i="40" s="1"/>
  <c r="P3082" i="40"/>
  <c r="N3082" i="40" s="1"/>
  <c r="P3084" i="40"/>
  <c r="N3084" i="40" s="1"/>
  <c r="P3085" i="40"/>
  <c r="N3085" i="40" s="1"/>
  <c r="P3086" i="40"/>
  <c r="N3086" i="40" s="1"/>
  <c r="P3088" i="40"/>
  <c r="N3088" i="40" s="1"/>
  <c r="P3089" i="40"/>
  <c r="N3089" i="40" s="1"/>
  <c r="P3090" i="40"/>
  <c r="N3090" i="40" s="1"/>
  <c r="P3091" i="40"/>
  <c r="N3091" i="40" s="1"/>
  <c r="P3092" i="40"/>
  <c r="N3092" i="40" s="1"/>
  <c r="P3094" i="40"/>
  <c r="N3094" i="40" s="1"/>
  <c r="P3096" i="40"/>
  <c r="N3096" i="40" s="1"/>
  <c r="P3097" i="40"/>
  <c r="N3097" i="40" s="1"/>
  <c r="P3098" i="40"/>
  <c r="N3098" i="40" s="1"/>
  <c r="P3100" i="40"/>
  <c r="N3100" i="40" s="1"/>
  <c r="P3102" i="40"/>
  <c r="N3102" i="40" s="1"/>
  <c r="P3103" i="40"/>
  <c r="N3103" i="40" s="1"/>
  <c r="P3104" i="40"/>
  <c r="N3104" i="40" s="1"/>
  <c r="P3106" i="40"/>
  <c r="N3106" i="40" s="1"/>
  <c r="P3108" i="40"/>
  <c r="N3108" i="40" s="1"/>
  <c r="P3109" i="40"/>
  <c r="N3109" i="40" s="1"/>
  <c r="P3110" i="40"/>
  <c r="N3110" i="40" s="1"/>
  <c r="P3111" i="40"/>
  <c r="N3111" i="40" s="1"/>
  <c r="P3112" i="40"/>
  <c r="N3112" i="40" s="1"/>
  <c r="P3114" i="40"/>
  <c r="N3114" i="40" s="1"/>
  <c r="P3116" i="40"/>
  <c r="N3116" i="40" s="1"/>
  <c r="P3118" i="40"/>
  <c r="N3118" i="40" s="1"/>
  <c r="P3120" i="40"/>
  <c r="N3120" i="40" s="1"/>
  <c r="P3121" i="40"/>
  <c r="N3121" i="40" s="1"/>
  <c r="P3122" i="40"/>
  <c r="N3122" i="40" s="1"/>
  <c r="P3123" i="40"/>
  <c r="N3123" i="40" s="1"/>
  <c r="P3124" i="40"/>
  <c r="N3124" i="40" s="1"/>
  <c r="P3126" i="40"/>
  <c r="N3126" i="40" s="1"/>
  <c r="P3128" i="40"/>
  <c r="N3128" i="40" s="1"/>
  <c r="P3129" i="40"/>
  <c r="N3129" i="40" s="1"/>
  <c r="P3130" i="40"/>
  <c r="N3130" i="40" s="1"/>
  <c r="P3132" i="40"/>
  <c r="N3132" i="40" s="1"/>
  <c r="P3133" i="40"/>
  <c r="N3133" i="40" s="1"/>
  <c r="P3134" i="40"/>
  <c r="N3134" i="40" s="1"/>
  <c r="P3136" i="40"/>
  <c r="N3136" i="40" s="1"/>
  <c r="P3137" i="40"/>
  <c r="N3137" i="40" s="1"/>
  <c r="P3138" i="40"/>
  <c r="N3138" i="40" s="1"/>
  <c r="P3140" i="40"/>
  <c r="N3140" i="40" s="1"/>
  <c r="P3142" i="40"/>
  <c r="N3142" i="40" s="1"/>
  <c r="P3144" i="40"/>
  <c r="N3144" i="40" s="1"/>
  <c r="P3145" i="40"/>
  <c r="N3145" i="40" s="1"/>
  <c r="P3146" i="40"/>
  <c r="N3146" i="40" s="1"/>
  <c r="P3148" i="40"/>
  <c r="N3148" i="40" s="1"/>
  <c r="P3149" i="40"/>
  <c r="N3149" i="40" s="1"/>
  <c r="P3150" i="40"/>
  <c r="N3150" i="40" s="1"/>
  <c r="P3152" i="40"/>
  <c r="N3152" i="40" s="1"/>
  <c r="P3154" i="40"/>
  <c r="N3154" i="40" s="1"/>
  <c r="P3156" i="40"/>
  <c r="N3156" i="40" s="1"/>
  <c r="P3157" i="40"/>
  <c r="N3157" i="40" s="1"/>
  <c r="P3158" i="40"/>
  <c r="N3158" i="40" s="1"/>
  <c r="P3160" i="40"/>
  <c r="N3160" i="40" s="1"/>
  <c r="P3162" i="40"/>
  <c r="N3162" i="40" s="1"/>
  <c r="P3163" i="40"/>
  <c r="N3163" i="40" s="1"/>
  <c r="P3164" i="40"/>
  <c r="N3164" i="40" s="1"/>
  <c r="P3166" i="40"/>
  <c r="W7" i="44" l="1"/>
  <c r="W8" i="44"/>
  <c r="W9" i="44"/>
  <c r="W10" i="44"/>
  <c r="W11" i="44"/>
  <c r="W12" i="44"/>
  <c r="W13" i="44"/>
  <c r="W14" i="44"/>
  <c r="W15" i="44"/>
  <c r="W16" i="44"/>
  <c r="W17" i="44"/>
  <c r="W18" i="44"/>
  <c r="W19" i="44"/>
  <c r="W23" i="44"/>
  <c r="W24" i="44"/>
  <c r="W25" i="44"/>
  <c r="W26" i="44"/>
  <c r="W27" i="44"/>
  <c r="W28" i="44"/>
  <c r="W29" i="44"/>
  <c r="W30" i="44"/>
  <c r="W31" i="44"/>
  <c r="W32" i="44"/>
  <c r="W33" i="44"/>
  <c r="W34" i="44"/>
  <c r="W35" i="44"/>
  <c r="W36" i="44"/>
  <c r="W37" i="44"/>
  <c r="W38" i="44"/>
  <c r="W39" i="44"/>
  <c r="W40" i="44"/>
  <c r="W41" i="44"/>
  <c r="W42" i="44"/>
  <c r="W43" i="44"/>
  <c r="W44" i="44"/>
  <c r="W45" i="44"/>
  <c r="W46" i="44"/>
  <c r="W47" i="44"/>
  <c r="W48" i="44"/>
  <c r="W49" i="44"/>
  <c r="W50" i="44"/>
  <c r="W53" i="44"/>
  <c r="W54" i="44"/>
  <c r="W55" i="44"/>
  <c r="W56" i="44"/>
  <c r="W57" i="44"/>
  <c r="W58" i="44"/>
  <c r="W59" i="44"/>
  <c r="W60" i="44"/>
  <c r="W61" i="44"/>
  <c r="W62" i="44"/>
  <c r="W63" i="44"/>
  <c r="W64" i="44"/>
  <c r="W65" i="44"/>
  <c r="W66" i="44"/>
  <c r="W67" i="44"/>
  <c r="W68" i="44"/>
  <c r="W69" i="44"/>
  <c r="W70" i="44"/>
  <c r="W71" i="44"/>
  <c r="W72" i="44"/>
  <c r="W73" i="44"/>
  <c r="W74" i="44"/>
  <c r="W75" i="44"/>
  <c r="W76" i="44"/>
  <c r="W77" i="44"/>
  <c r="W78" i="44"/>
  <c r="W79" i="44"/>
  <c r="D82" i="44"/>
  <c r="W82" i="44" l="1"/>
  <c r="D83" i="44" s="1"/>
  <c r="D84" i="44" s="1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G9" i="43"/>
  <c r="H8" i="43"/>
  <c r="H7" i="43"/>
  <c r="H50" i="43" s="1"/>
  <c r="H6" i="43"/>
  <c r="H48" i="43" s="1"/>
  <c r="N93" i="32" l="1"/>
  <c r="M93" i="32" s="1"/>
  <c r="H39" i="43"/>
  <c r="M91" i="32" l="1"/>
  <c r="D87" i="44"/>
  <c r="D89" i="44" s="1"/>
  <c r="S2" i="40"/>
  <c r="U2" i="40"/>
  <c r="K91" i="32" l="1"/>
  <c r="N81" i="32" l="1"/>
  <c r="M81" i="32" s="1"/>
  <c r="N6" i="38" l="1"/>
  <c r="Q73" i="40" s="1"/>
  <c r="P73" i="40" s="1"/>
  <c r="N7" i="38"/>
  <c r="Q197" i="40" s="1"/>
  <c r="P197" i="40" s="1"/>
  <c r="N8" i="38"/>
  <c r="Q321" i="40" s="1"/>
  <c r="P321" i="40" s="1"/>
  <c r="N9" i="38"/>
  <c r="Q449" i="40" s="1"/>
  <c r="P449" i="40" s="1"/>
  <c r="N10" i="38"/>
  <c r="Q577" i="40" s="1"/>
  <c r="P577" i="40" s="1"/>
  <c r="N11" i="38"/>
  <c r="Q719" i="40" s="1"/>
  <c r="P719" i="40" s="1"/>
  <c r="N12" i="38"/>
  <c r="Q863" i="40" s="1"/>
  <c r="P863" i="40" s="1"/>
  <c r="N13" i="38"/>
  <c r="Q1007" i="40" s="1"/>
  <c r="P1007" i="40" s="1"/>
  <c r="N14" i="38"/>
  <c r="Q1151" i="40" s="1"/>
  <c r="P1151" i="40" s="1"/>
  <c r="N15" i="38"/>
  <c r="Q1319" i="40" s="1"/>
  <c r="P1319" i="40" s="1"/>
  <c r="N16" i="38"/>
  <c r="N17" i="38"/>
  <c r="N18" i="38"/>
  <c r="N19" i="38"/>
  <c r="N20" i="38"/>
  <c r="Q2181" i="40" s="1"/>
  <c r="P2181" i="40" s="1"/>
  <c r="N21" i="38"/>
  <c r="N22" i="38"/>
  <c r="N23" i="38"/>
  <c r="Q2783" i="40" s="1"/>
  <c r="P2783" i="40" s="1"/>
  <c r="N24" i="38"/>
  <c r="Q2945" i="40" s="1"/>
  <c r="P2945" i="40" s="1"/>
  <c r="N25" i="38"/>
  <c r="Q3081" i="40" s="1"/>
  <c r="P3081" i="40" s="1"/>
  <c r="N26" i="38"/>
  <c r="M26" i="38"/>
  <c r="L26" i="38"/>
  <c r="J26" i="38"/>
  <c r="M25" i="38"/>
  <c r="L25" i="38"/>
  <c r="J25" i="38"/>
  <c r="Q3035" i="40" s="1"/>
  <c r="P3035" i="40" s="1"/>
  <c r="M24" i="38"/>
  <c r="Q2929" i="40" s="1"/>
  <c r="P2929" i="40" s="1"/>
  <c r="L24" i="38"/>
  <c r="K24" i="38"/>
  <c r="J24" i="38"/>
  <c r="Q2899" i="40" s="1"/>
  <c r="P2899" i="40" s="1"/>
  <c r="M23" i="38"/>
  <c r="Q2767" i="40" s="1"/>
  <c r="P2767" i="40" s="1"/>
  <c r="L23" i="38"/>
  <c r="K23" i="38"/>
  <c r="Q2723" i="40" s="1"/>
  <c r="P2723" i="40" s="1"/>
  <c r="J23" i="38"/>
  <c r="Q2711" i="40" s="1"/>
  <c r="P2711" i="40" s="1"/>
  <c r="M22" i="38"/>
  <c r="Q2585" i="40" s="1"/>
  <c r="P2585" i="40" s="1"/>
  <c r="L22" i="38"/>
  <c r="Q2571" i="40" s="1"/>
  <c r="P2571" i="40" s="1"/>
  <c r="K22" i="38"/>
  <c r="Q2549" i="40" s="1"/>
  <c r="P2549" i="40" s="1"/>
  <c r="J22" i="38"/>
  <c r="M21" i="38"/>
  <c r="L21" i="38"/>
  <c r="K21" i="38"/>
  <c r="Q2347" i="40" s="1"/>
  <c r="P2347" i="40" s="1"/>
  <c r="J21" i="38"/>
  <c r="M20" i="38"/>
  <c r="Q2171" i="40" s="1"/>
  <c r="P2171" i="40" s="1"/>
  <c r="L20" i="38"/>
  <c r="K20" i="38"/>
  <c r="J20" i="38"/>
  <c r="Q2137" i="40" s="1"/>
  <c r="P2137" i="40" s="1"/>
  <c r="M19" i="38"/>
  <c r="Q2017" i="40" s="1"/>
  <c r="P2017" i="40" s="1"/>
  <c r="L19" i="38"/>
  <c r="Q2001" i="40" s="1"/>
  <c r="P2001" i="40" s="1"/>
  <c r="K19" i="38"/>
  <c r="Q1979" i="40" s="1"/>
  <c r="P1979" i="40" s="1"/>
  <c r="J19" i="38"/>
  <c r="Q1967" i="40" s="1"/>
  <c r="P1967" i="40" s="1"/>
  <c r="M18" i="38"/>
  <c r="Q1847" i="40" s="1"/>
  <c r="P1847" i="40" s="1"/>
  <c r="L18" i="38"/>
  <c r="K18" i="38"/>
  <c r="Q1809" i="40" s="1"/>
  <c r="P1809" i="40" s="1"/>
  <c r="J18" i="38"/>
  <c r="Q1797" i="40" s="1"/>
  <c r="P1797" i="40" s="1"/>
  <c r="M17" i="38"/>
  <c r="Q1667" i="40" s="1"/>
  <c r="P1667" i="40" s="1"/>
  <c r="L17" i="38"/>
  <c r="K17" i="38"/>
  <c r="J17" i="38"/>
  <c r="Q1615" i="40" s="1"/>
  <c r="P1615" i="40" s="1"/>
  <c r="M16" i="38"/>
  <c r="Q1483" i="40" s="1"/>
  <c r="P1483" i="40" s="1"/>
  <c r="L16" i="38"/>
  <c r="K16" i="38"/>
  <c r="J16" i="38"/>
  <c r="Q1431" i="40" s="1"/>
  <c r="P1431" i="40" s="1"/>
  <c r="M15" i="38"/>
  <c r="Q1303" i="40" s="1"/>
  <c r="P1303" i="40" s="1"/>
  <c r="L15" i="38"/>
  <c r="Q1291" i="40" s="1"/>
  <c r="P1291" i="40" s="1"/>
  <c r="K15" i="38"/>
  <c r="Q1267" i="40" s="1"/>
  <c r="P1267" i="40" s="1"/>
  <c r="J15" i="38"/>
  <c r="Q1255" i="40" s="1"/>
  <c r="P1255" i="40" s="1"/>
  <c r="M14" i="38"/>
  <c r="Q1135" i="40" s="1"/>
  <c r="P1135" i="40" s="1"/>
  <c r="L14" i="38"/>
  <c r="Q1125" i="40" s="1"/>
  <c r="P1125" i="40" s="1"/>
  <c r="K14" i="38"/>
  <c r="J14" i="38"/>
  <c r="Q1109" i="40" s="1"/>
  <c r="P1109" i="40" s="1"/>
  <c r="M13" i="38"/>
  <c r="Q991" i="40" s="1"/>
  <c r="P991" i="40" s="1"/>
  <c r="L13" i="38"/>
  <c r="Q981" i="40" s="1"/>
  <c r="P981" i="40" s="1"/>
  <c r="J13" i="38"/>
  <c r="Q967" i="40" s="1"/>
  <c r="P967" i="40" s="1"/>
  <c r="M12" i="38"/>
  <c r="Q847" i="40" s="1"/>
  <c r="P847" i="40" s="1"/>
  <c r="L12" i="38"/>
  <c r="Q835" i="40" s="1"/>
  <c r="P835" i="40" s="1"/>
  <c r="J12" i="38"/>
  <c r="Q819" i="40" s="1"/>
  <c r="P819" i="40" s="1"/>
  <c r="M11" i="38"/>
  <c r="Q703" i="40" s="1"/>
  <c r="P703" i="40" s="1"/>
  <c r="L11" i="38"/>
  <c r="Q693" i="40" s="1"/>
  <c r="P693" i="40" s="1"/>
  <c r="J11" i="38"/>
  <c r="Q677" i="40" s="1"/>
  <c r="P677" i="40" s="1"/>
  <c r="M10" i="38"/>
  <c r="Q561" i="40" s="1"/>
  <c r="P561" i="40" s="1"/>
  <c r="L10" i="38"/>
  <c r="Q551" i="40" s="1"/>
  <c r="P551" i="40" s="1"/>
  <c r="J10" i="38"/>
  <c r="Q535" i="40" s="1"/>
  <c r="P535" i="40" s="1"/>
  <c r="M9" i="38"/>
  <c r="Q433" i="40" s="1"/>
  <c r="P433" i="40" s="1"/>
  <c r="L9" i="38"/>
  <c r="Q423" i="40" s="1"/>
  <c r="P423" i="40" s="1"/>
  <c r="J9" i="38"/>
  <c r="Q409" i="40" s="1"/>
  <c r="P409" i="40" s="1"/>
  <c r="M8" i="38"/>
  <c r="Q305" i="40" s="1"/>
  <c r="P305" i="40" s="1"/>
  <c r="L8" i="38"/>
  <c r="Q295" i="40" s="1"/>
  <c r="P295" i="40" s="1"/>
  <c r="J8" i="38"/>
  <c r="Q281" i="40" s="1"/>
  <c r="P281" i="40" s="1"/>
  <c r="M7" i="38"/>
  <c r="Q181" i="40" s="1"/>
  <c r="P181" i="40" s="1"/>
  <c r="L7" i="38"/>
  <c r="Q169" i="40" s="1"/>
  <c r="P169" i="40" s="1"/>
  <c r="J7" i="38"/>
  <c r="Q157" i="40" s="1"/>
  <c r="P157" i="40" s="1"/>
  <c r="M6" i="38"/>
  <c r="Q57" i="40" s="1"/>
  <c r="P57" i="40" s="1"/>
  <c r="L6" i="38"/>
  <c r="Q47" i="40" s="1"/>
  <c r="P47" i="40" s="1"/>
  <c r="J6" i="38"/>
  <c r="Q33" i="40" s="1"/>
  <c r="P33" i="40" s="1"/>
  <c r="Q1111" i="40" l="1"/>
  <c r="P1111" i="40" s="1"/>
  <c r="N1111" i="40" s="1"/>
  <c r="Q2349" i="40"/>
  <c r="P2349" i="40" s="1"/>
  <c r="Q2573" i="40"/>
  <c r="P2573" i="40" s="1"/>
  <c r="Q2419" i="40"/>
  <c r="P2419" i="40" s="1"/>
  <c r="Q2359" i="40"/>
  <c r="P2359" i="40" s="1"/>
  <c r="Q2033" i="40"/>
  <c r="P2033" i="40" s="1"/>
  <c r="Q1989" i="40"/>
  <c r="P1989" i="40" s="1"/>
  <c r="Q2559" i="40"/>
  <c r="P2559" i="40" s="1"/>
  <c r="Q2603" i="40"/>
  <c r="P2603" i="40" s="1"/>
  <c r="Q2371" i="40"/>
  <c r="P2371" i="40" s="1"/>
  <c r="Q2401" i="40"/>
  <c r="P2401" i="40" s="1"/>
  <c r="Q2019" i="40"/>
  <c r="Q2725" i="40"/>
  <c r="P2725" i="40" s="1"/>
  <c r="Q2737" i="40"/>
  <c r="P2737" i="40" s="1"/>
  <c r="Q2335" i="40"/>
  <c r="P2335" i="40" s="1"/>
  <c r="Q2393" i="40"/>
  <c r="P2393" i="40" s="1"/>
  <c r="Q2389" i="40"/>
  <c r="P2389" i="40" s="1"/>
  <c r="Q2161" i="40"/>
  <c r="P2161" i="40" s="1"/>
  <c r="Q2151" i="40"/>
  <c r="P2151" i="40" s="1"/>
  <c r="Q2145" i="40"/>
  <c r="P2145" i="40" s="1"/>
  <c r="Q3065" i="40"/>
  <c r="P3065" i="40" s="1"/>
  <c r="Q3047" i="40"/>
  <c r="P3047" i="40" s="1"/>
  <c r="Q1475" i="40"/>
  <c r="P1475" i="40" s="1"/>
  <c r="Q1469" i="40"/>
  <c r="P1469" i="40" s="1"/>
  <c r="Q1467" i="40"/>
  <c r="P1467" i="40" s="1"/>
  <c r="Q1833" i="40"/>
  <c r="P1833" i="40" s="1"/>
  <c r="Q1831" i="40"/>
  <c r="P1831" i="40" s="1"/>
  <c r="Q2921" i="40"/>
  <c r="P2921" i="40" s="1"/>
  <c r="Q2915" i="40"/>
  <c r="P2915" i="40" s="1"/>
  <c r="Q2913" i="40"/>
  <c r="P2913" i="40" s="1"/>
  <c r="Q2911" i="40"/>
  <c r="P2911" i="40" s="1"/>
  <c r="Q1863" i="40"/>
  <c r="P1863" i="40" s="1"/>
  <c r="Q1819" i="40"/>
  <c r="P1819" i="40" s="1"/>
  <c r="Q1629" i="40"/>
  <c r="P1629" i="40" s="1"/>
  <c r="Q1627" i="40"/>
  <c r="P1627" i="40" s="1"/>
  <c r="Q1683" i="40"/>
  <c r="P1683" i="40" s="1"/>
  <c r="Q1639" i="40"/>
  <c r="P1639" i="40" s="1"/>
  <c r="Q1653" i="40"/>
  <c r="P1653" i="40" s="1"/>
  <c r="Q1651" i="40"/>
  <c r="P1651" i="40" s="1"/>
  <c r="Q1499" i="40"/>
  <c r="P1499" i="40" s="1"/>
  <c r="Q1455" i="40"/>
  <c r="P1455" i="40" s="1"/>
  <c r="Q293" i="40"/>
  <c r="P293" i="40" s="1"/>
  <c r="Q979" i="40"/>
  <c r="P979" i="40" s="1"/>
  <c r="Q549" i="40"/>
  <c r="P549" i="40" s="1"/>
  <c r="Q167" i="40"/>
  <c r="P167" i="40" s="1"/>
  <c r="Q833" i="40"/>
  <c r="P833" i="40" s="1"/>
  <c r="Q1265" i="40"/>
  <c r="P1265" i="40" s="1"/>
  <c r="Q421" i="40"/>
  <c r="P421" i="40" s="1"/>
  <c r="Q1107" i="40"/>
  <c r="P1107" i="40" s="1"/>
  <c r="Q45" i="40"/>
  <c r="P45" i="40" s="1"/>
  <c r="Q1277" i="40"/>
  <c r="P1277" i="40" s="1"/>
  <c r="Q1445" i="40"/>
  <c r="P1445" i="40" s="1"/>
  <c r="Q1443" i="40"/>
  <c r="P1443" i="40" s="1"/>
  <c r="Q691" i="40"/>
  <c r="P691" i="40" s="1"/>
  <c r="Q1123" i="40"/>
  <c r="P1123" i="40" s="1"/>
  <c r="Q1289" i="40"/>
  <c r="P1289" i="40" s="1"/>
  <c r="P2019" i="40" l="1"/>
  <c r="N2019" i="40" s="1"/>
  <c r="Q1113" i="40"/>
  <c r="Q2391" i="40"/>
  <c r="Q2577" i="40"/>
  <c r="P2577" i="40" s="1"/>
  <c r="Q1839" i="40"/>
  <c r="P1839" i="40" s="1"/>
  <c r="Q2035" i="40"/>
  <c r="Q2373" i="40"/>
  <c r="P2373" i="40" s="1"/>
  <c r="Q3049" i="40"/>
  <c r="P3049" i="40" s="1"/>
  <c r="Q3057" i="40"/>
  <c r="P3057" i="40" s="1"/>
  <c r="N79" i="32"/>
  <c r="M79" i="32" s="1"/>
  <c r="P1113" i="40" l="1"/>
  <c r="N1113" i="40" s="1"/>
  <c r="P2035" i="40"/>
  <c r="N2035" i="40" s="1"/>
  <c r="P2391" i="40"/>
  <c r="N2391" i="40" s="1"/>
  <c r="Q2379" i="40"/>
  <c r="P2379" i="40" s="1"/>
  <c r="K3167" i="40" l="1"/>
  <c r="M3167" i="40" s="1"/>
  <c r="K3165" i="40"/>
  <c r="M3165" i="40" s="1"/>
  <c r="K3161" i="40"/>
  <c r="K3159" i="40"/>
  <c r="M3159" i="40" s="1"/>
  <c r="K3155" i="40"/>
  <c r="K3153" i="40"/>
  <c r="L3153" i="40" s="1"/>
  <c r="K3151" i="40"/>
  <c r="M3151" i="40" s="1"/>
  <c r="K3147" i="40"/>
  <c r="L3147" i="40" s="1"/>
  <c r="K3143" i="40"/>
  <c r="L3143" i="40" s="1"/>
  <c r="K3141" i="40"/>
  <c r="M3141" i="40" s="1"/>
  <c r="K3139" i="40"/>
  <c r="L3139" i="40" s="1"/>
  <c r="K3135" i="40"/>
  <c r="M3135" i="40" s="1"/>
  <c r="K3131" i="40"/>
  <c r="K3127" i="40"/>
  <c r="L3127" i="40" s="1"/>
  <c r="K3125" i="40"/>
  <c r="K3119" i="40"/>
  <c r="L3119" i="40" s="1"/>
  <c r="K3117" i="40"/>
  <c r="M3117" i="40" s="1"/>
  <c r="K3115" i="40"/>
  <c r="M3115" i="40" s="1"/>
  <c r="K3113" i="40"/>
  <c r="L3113" i="40" s="1"/>
  <c r="K3107" i="40"/>
  <c r="M3107" i="40" s="1"/>
  <c r="K3105" i="40"/>
  <c r="K3101" i="40"/>
  <c r="K3099" i="40"/>
  <c r="M3099" i="40" s="1"/>
  <c r="K3095" i="40"/>
  <c r="L3095" i="40" s="1"/>
  <c r="K3093" i="40"/>
  <c r="L3093" i="40" s="1"/>
  <c r="K3087" i="40"/>
  <c r="M3087" i="40" s="1"/>
  <c r="K3083" i="40"/>
  <c r="L3083" i="40" s="1"/>
  <c r="K3081" i="40"/>
  <c r="M3081" i="40" s="1"/>
  <c r="K3079" i="40"/>
  <c r="K3077" i="40"/>
  <c r="L3077" i="40" s="1"/>
  <c r="K3073" i="40"/>
  <c r="L3073" i="40" s="1"/>
  <c r="K3071" i="40"/>
  <c r="L3071" i="40" s="1"/>
  <c r="K3067" i="40"/>
  <c r="M3067" i="40" s="1"/>
  <c r="K3065" i="40"/>
  <c r="M3065" i="40" s="1"/>
  <c r="K3063" i="40"/>
  <c r="L3063" i="40" s="1"/>
  <c r="K3061" i="40"/>
  <c r="M3061" i="40" s="1"/>
  <c r="K3057" i="40"/>
  <c r="K3055" i="40"/>
  <c r="L3055" i="40" s="1"/>
  <c r="K3051" i="40"/>
  <c r="M3051" i="40" s="1"/>
  <c r="K3049" i="40"/>
  <c r="L3049" i="40" s="1"/>
  <c r="K3047" i="40"/>
  <c r="K3045" i="40"/>
  <c r="M3045" i="40" s="1"/>
  <c r="K3043" i="40"/>
  <c r="L3043" i="40" s="1"/>
  <c r="K3041" i="40"/>
  <c r="K3037" i="40"/>
  <c r="K3035" i="40"/>
  <c r="L3035" i="40" s="1"/>
  <c r="K3033" i="40"/>
  <c r="M3033" i="40" s="1"/>
  <c r="K3031" i="40"/>
  <c r="L3031" i="40" s="1"/>
  <c r="K3019" i="40"/>
  <c r="L3019" i="40" s="1"/>
  <c r="K3017" i="40"/>
  <c r="M3017" i="40" s="1"/>
  <c r="K3013" i="40"/>
  <c r="M3013" i="40" s="1"/>
  <c r="K3011" i="40"/>
  <c r="L3011" i="40" s="1"/>
  <c r="K3007" i="40"/>
  <c r="K3005" i="40"/>
  <c r="K3003" i="40"/>
  <c r="L3003" i="40" s="1"/>
  <c r="K2999" i="40"/>
  <c r="M2999" i="40" s="1"/>
  <c r="K2995" i="40"/>
  <c r="L2995" i="40" s="1"/>
  <c r="K2991" i="40"/>
  <c r="M2991" i="40" s="1"/>
  <c r="K2989" i="40"/>
  <c r="M2989" i="40" s="1"/>
  <c r="K2983" i="40"/>
  <c r="K2981" i="40"/>
  <c r="M2981" i="40" s="1"/>
  <c r="K2979" i="40"/>
  <c r="K2977" i="40"/>
  <c r="M2977" i="40" s="1"/>
  <c r="K2971" i="40"/>
  <c r="M2971" i="40" s="1"/>
  <c r="K2969" i="40"/>
  <c r="L2969" i="40" s="1"/>
  <c r="K2965" i="40"/>
  <c r="M2965" i="40" s="1"/>
  <c r="K2963" i="40"/>
  <c r="M2963" i="40" s="1"/>
  <c r="K2959" i="40"/>
  <c r="K2957" i="40"/>
  <c r="M2957" i="40" s="1"/>
  <c r="K2951" i="40"/>
  <c r="K2947" i="40"/>
  <c r="L2947" i="40" s="1"/>
  <c r="K2945" i="40"/>
  <c r="M2945" i="40" s="1"/>
  <c r="K2943" i="40"/>
  <c r="L2943" i="40" s="1"/>
  <c r="K2941" i="40"/>
  <c r="M2941" i="40" s="1"/>
  <c r="K2937" i="40"/>
  <c r="M2937" i="40" s="1"/>
  <c r="K2935" i="40"/>
  <c r="K2931" i="40"/>
  <c r="M2931" i="40" s="1"/>
  <c r="K2929" i="40"/>
  <c r="K2927" i="40"/>
  <c r="L2927" i="40" s="1"/>
  <c r="K2925" i="40"/>
  <c r="M2925" i="40" s="1"/>
  <c r="K2921" i="40"/>
  <c r="K2919" i="40"/>
  <c r="M2919" i="40" s="1"/>
  <c r="K2917" i="40"/>
  <c r="M2917" i="40" s="1"/>
  <c r="K2915" i="40"/>
  <c r="L2915" i="40" s="1"/>
  <c r="K2913" i="40"/>
  <c r="M2913" i="40" s="1"/>
  <c r="K2911" i="40"/>
  <c r="K2909" i="40"/>
  <c r="L2909" i="40" s="1"/>
  <c r="K2907" i="40"/>
  <c r="M2907" i="40" s="1"/>
  <c r="K2905" i="40"/>
  <c r="L2905" i="40" s="1"/>
  <c r="K2901" i="40"/>
  <c r="L2901" i="40" s="1"/>
  <c r="K2899" i="40"/>
  <c r="M2899" i="40" s="1"/>
  <c r="K2897" i="40"/>
  <c r="L2897" i="40" s="1"/>
  <c r="K2895" i="40"/>
  <c r="M2895" i="40" s="1"/>
  <c r="K2883" i="40"/>
  <c r="K2881" i="40"/>
  <c r="L2881" i="40" s="1"/>
  <c r="K2877" i="40"/>
  <c r="M2877" i="40" s="1"/>
  <c r="K2875" i="40"/>
  <c r="L2875" i="40" s="1"/>
  <c r="K2873" i="40"/>
  <c r="L2873" i="40" s="1"/>
  <c r="K2869" i="40"/>
  <c r="M2869" i="40" s="1"/>
  <c r="K2867" i="40"/>
  <c r="L2867" i="40" s="1"/>
  <c r="K2863" i="40"/>
  <c r="M2863" i="40" s="1"/>
  <c r="K2861" i="40"/>
  <c r="K2859" i="40"/>
  <c r="L2859" i="40" s="1"/>
  <c r="K2855" i="40"/>
  <c r="L2855" i="40" s="1"/>
  <c r="K2851" i="40"/>
  <c r="L2851" i="40" s="1"/>
  <c r="K2849" i="40"/>
  <c r="K2847" i="40"/>
  <c r="K2845" i="40"/>
  <c r="L2845" i="40" s="1"/>
  <c r="K2841" i="40"/>
  <c r="M2841" i="40" s="1"/>
  <c r="K2837" i="40"/>
  <c r="K2831" i="40"/>
  <c r="M2831" i="40" s="1"/>
  <c r="K2829" i="40"/>
  <c r="K2827" i="40"/>
  <c r="L2827" i="40" s="1"/>
  <c r="K2825" i="40"/>
  <c r="K2823" i="40"/>
  <c r="M2823" i="40" s="1"/>
  <c r="K2821" i="40"/>
  <c r="L2821" i="40" s="1"/>
  <c r="K2815" i="40"/>
  <c r="M2815" i="40" s="1"/>
  <c r="K2813" i="40"/>
  <c r="K2809" i="40"/>
  <c r="K2807" i="40"/>
  <c r="L2807" i="40" s="1"/>
  <c r="K2803" i="40"/>
  <c r="L2803" i="40" s="1"/>
  <c r="K2801" i="40"/>
  <c r="L2801" i="40" s="1"/>
  <c r="K2797" i="40"/>
  <c r="M2797" i="40" s="1"/>
  <c r="K2795" i="40"/>
  <c r="L2795" i="40" s="1"/>
  <c r="K2789" i="40"/>
  <c r="M2789" i="40" s="1"/>
  <c r="K2785" i="40"/>
  <c r="K2783" i="40"/>
  <c r="L2783" i="40" s="1"/>
  <c r="K2781" i="40"/>
  <c r="M2781" i="40" s="1"/>
  <c r="K2779" i="40"/>
  <c r="L2779" i="40" s="1"/>
  <c r="K2775" i="40"/>
  <c r="L2775" i="40" s="1"/>
  <c r="K2773" i="40"/>
  <c r="M2773" i="40" s="1"/>
  <c r="K2769" i="40"/>
  <c r="K2767" i="40"/>
  <c r="M2767" i="40" s="1"/>
  <c r="K2765" i="40"/>
  <c r="K2763" i="40"/>
  <c r="K2759" i="40"/>
  <c r="M2759" i="40" s="1"/>
  <c r="K2757" i="40"/>
  <c r="M2757" i="40" s="1"/>
  <c r="K2753" i="40"/>
  <c r="M2753" i="40" s="1"/>
  <c r="K2751" i="40"/>
  <c r="M2751" i="40" s="1"/>
  <c r="K2749" i="40"/>
  <c r="M2749" i="40" s="1"/>
  <c r="K2747" i="40"/>
  <c r="L2747" i="40" s="1"/>
  <c r="K2745" i="40"/>
  <c r="M2745" i="40" s="1"/>
  <c r="K2743" i="40"/>
  <c r="K2739" i="40"/>
  <c r="M2739" i="40" s="1"/>
  <c r="K2737" i="40"/>
  <c r="M2737" i="40" s="1"/>
  <c r="K2735" i="40"/>
  <c r="M2735" i="40" s="1"/>
  <c r="K2733" i="40"/>
  <c r="K2731" i="40"/>
  <c r="M2731" i="40" s="1"/>
  <c r="K2727" i="40"/>
  <c r="L2727" i="40" s="1"/>
  <c r="K2725" i="40"/>
  <c r="K2723" i="40"/>
  <c r="K2721" i="40"/>
  <c r="M2721" i="40" s="1"/>
  <c r="K2719" i="40"/>
  <c r="M2719" i="40" s="1"/>
  <c r="K2717" i="40"/>
  <c r="L2717" i="40" s="1"/>
  <c r="K2713" i="40"/>
  <c r="K2711" i="40"/>
  <c r="M2711" i="40" s="1"/>
  <c r="K2709" i="40"/>
  <c r="L2709" i="40" s="1"/>
  <c r="K2707" i="40"/>
  <c r="L2707" i="40" s="1"/>
  <c r="K2695" i="40"/>
  <c r="K2693" i="40"/>
  <c r="M2693" i="40" s="1"/>
  <c r="K2689" i="40"/>
  <c r="M2689" i="40" s="1"/>
  <c r="K2687" i="40"/>
  <c r="M2687" i="40" s="1"/>
  <c r="K2685" i="40"/>
  <c r="M2685" i="40" s="1"/>
  <c r="K2681" i="40"/>
  <c r="M2681" i="40" s="1"/>
  <c r="K2679" i="40"/>
  <c r="L2679" i="40" s="1"/>
  <c r="K2675" i="40"/>
  <c r="K2673" i="40"/>
  <c r="K2671" i="40"/>
  <c r="M2671" i="40" s="1"/>
  <c r="K2667" i="40"/>
  <c r="M2667" i="40" s="1"/>
  <c r="K2663" i="40"/>
  <c r="K2661" i="40"/>
  <c r="M2661" i="40" s="1"/>
  <c r="K2657" i="40"/>
  <c r="M2657" i="40" s="1"/>
  <c r="K2651" i="40"/>
  <c r="K2649" i="40"/>
  <c r="L2649" i="40" s="1"/>
  <c r="K2647" i="40"/>
  <c r="K2645" i="40"/>
  <c r="M2645" i="40" s="1"/>
  <c r="K2643" i="40"/>
  <c r="L2643" i="40" s="1"/>
  <c r="K2641" i="40"/>
  <c r="M2641" i="40" s="1"/>
  <c r="K2635" i="40"/>
  <c r="M2635" i="40" s="1"/>
  <c r="K2633" i="40"/>
  <c r="M2633" i="40" s="1"/>
  <c r="K2629" i="40"/>
  <c r="L2629" i="40" s="1"/>
  <c r="K2627" i="40"/>
  <c r="M2627" i="40" s="1"/>
  <c r="K2623" i="40"/>
  <c r="K2621" i="40"/>
  <c r="M2621" i="40" s="1"/>
  <c r="K2617" i="40"/>
  <c r="L2617" i="40" s="1"/>
  <c r="K2615" i="40"/>
  <c r="L2615" i="40" s="1"/>
  <c r="K2609" i="40"/>
  <c r="M2609" i="40" s="1"/>
  <c r="K2605" i="40"/>
  <c r="M2605" i="40" s="1"/>
  <c r="K2603" i="40"/>
  <c r="K2601" i="40"/>
  <c r="M2601" i="40" s="1"/>
  <c r="K2599" i="40"/>
  <c r="K2595" i="40"/>
  <c r="M2595" i="40" s="1"/>
  <c r="K2593" i="40"/>
  <c r="L2593" i="40" s="1"/>
  <c r="K2589" i="40"/>
  <c r="M2589" i="40" s="1"/>
  <c r="K2587" i="40"/>
  <c r="M2587" i="40" s="1"/>
  <c r="K2585" i="40"/>
  <c r="M2585" i="40" s="1"/>
  <c r="K2583" i="40"/>
  <c r="L2583" i="40" s="1"/>
  <c r="K2581" i="40"/>
  <c r="L2581" i="40" s="1"/>
  <c r="K2577" i="40"/>
  <c r="K2575" i="40"/>
  <c r="M2575" i="40" s="1"/>
  <c r="K2573" i="40"/>
  <c r="L2573" i="40" s="1"/>
  <c r="K2571" i="40"/>
  <c r="K2569" i="40"/>
  <c r="M2569" i="40" s="1"/>
  <c r="K2567" i="40"/>
  <c r="M2567" i="40" s="1"/>
  <c r="K2565" i="40"/>
  <c r="L2565" i="40" s="1"/>
  <c r="K2561" i="40"/>
  <c r="M2561" i="40" s="1"/>
  <c r="K2559" i="40"/>
  <c r="K2557" i="40"/>
  <c r="M2557" i="40" s="1"/>
  <c r="K2555" i="40"/>
  <c r="L2555" i="40" s="1"/>
  <c r="K2551" i="40"/>
  <c r="L2551" i="40" s="1"/>
  <c r="K2549" i="40"/>
  <c r="K2547" i="40"/>
  <c r="M2547" i="40" s="1"/>
  <c r="K2545" i="40"/>
  <c r="L2545" i="40" s="1"/>
  <c r="K2543" i="40"/>
  <c r="M2543" i="40" s="1"/>
  <c r="K2539" i="40"/>
  <c r="K2537" i="40"/>
  <c r="M2537" i="40" s="1"/>
  <c r="K2535" i="40"/>
  <c r="L2535" i="40" s="1"/>
  <c r="K2533" i="40"/>
  <c r="L2533" i="40" s="1"/>
  <c r="K2521" i="40"/>
  <c r="K2519" i="40"/>
  <c r="M2519" i="40" s="1"/>
  <c r="K2515" i="40"/>
  <c r="L2515" i="40" s="1"/>
  <c r="K2513" i="40"/>
  <c r="M2513" i="40" s="1"/>
  <c r="K2511" i="40"/>
  <c r="K2507" i="40"/>
  <c r="M2507" i="40" s="1"/>
  <c r="K2505" i="40"/>
  <c r="L2505" i="40" s="1"/>
  <c r="K2501" i="40"/>
  <c r="M2501" i="40" s="1"/>
  <c r="K2499" i="40"/>
  <c r="M2499" i="40" s="1"/>
  <c r="K2497" i="40"/>
  <c r="K2493" i="40"/>
  <c r="L2493" i="40" s="1"/>
  <c r="K2491" i="40"/>
  <c r="M2491" i="40" s="1"/>
  <c r="K2489" i="40"/>
  <c r="K2487" i="40"/>
  <c r="K2483" i="40"/>
  <c r="K2481" i="40"/>
  <c r="L2481" i="40" s="1"/>
  <c r="K2477" i="40"/>
  <c r="K2473" i="40"/>
  <c r="K2467" i="40"/>
  <c r="L2467" i="40" s="1"/>
  <c r="K2465" i="40"/>
  <c r="M2465" i="40" s="1"/>
  <c r="K2463" i="40"/>
  <c r="K2461" i="40"/>
  <c r="M2461" i="40" s="1"/>
  <c r="K2459" i="40"/>
  <c r="L2459" i="40" s="1"/>
  <c r="K2457" i="40"/>
  <c r="L2457" i="40" s="1"/>
  <c r="K2451" i="40"/>
  <c r="K2449" i="40"/>
  <c r="K2445" i="40"/>
  <c r="L2445" i="40" s="1"/>
  <c r="K2443" i="40"/>
  <c r="M2443" i="40" s="1"/>
  <c r="K2439" i="40"/>
  <c r="K2437" i="40"/>
  <c r="M2437" i="40" s="1"/>
  <c r="K2433" i="40"/>
  <c r="K2431" i="40"/>
  <c r="M2431" i="40" s="1"/>
  <c r="K2425" i="40"/>
  <c r="K2421" i="40"/>
  <c r="K2419" i="40"/>
  <c r="L2419" i="40" s="1"/>
  <c r="K2417" i="40"/>
  <c r="K2415" i="40"/>
  <c r="L2415" i="40" s="1"/>
  <c r="K2411" i="40"/>
  <c r="L2411" i="40" s="1"/>
  <c r="K2409" i="40"/>
  <c r="L2409" i="40" s="1"/>
  <c r="K2405" i="40"/>
  <c r="M2405" i="40" s="1"/>
  <c r="K2403" i="40"/>
  <c r="K2401" i="40"/>
  <c r="L2401" i="40" s="1"/>
  <c r="K2399" i="40"/>
  <c r="K2397" i="40"/>
  <c r="M2397" i="40" s="1"/>
  <c r="K2393" i="40"/>
  <c r="K2391" i="40"/>
  <c r="M2391" i="40" s="1"/>
  <c r="K2389" i="40"/>
  <c r="K2387" i="40"/>
  <c r="M2387" i="40" s="1"/>
  <c r="K2385" i="40"/>
  <c r="K2383" i="40"/>
  <c r="M2383" i="40" s="1"/>
  <c r="K2379" i="40"/>
  <c r="K2377" i="40"/>
  <c r="K2375" i="40"/>
  <c r="L2375" i="40" s="1"/>
  <c r="K2373" i="40"/>
  <c r="K2371" i="40"/>
  <c r="L2371" i="40" s="1"/>
  <c r="K2369" i="40"/>
  <c r="M2369" i="40" s="1"/>
  <c r="K2367" i="40"/>
  <c r="L2367" i="40" s="1"/>
  <c r="K2365" i="40"/>
  <c r="L2365" i="40" s="1"/>
  <c r="K2361" i="40"/>
  <c r="K2359" i="40"/>
  <c r="M2359" i="40" s="1"/>
  <c r="K2357" i="40"/>
  <c r="L2357" i="40" s="1"/>
  <c r="K2355" i="40"/>
  <c r="M2355" i="40" s="1"/>
  <c r="K2351" i="40"/>
  <c r="L2351" i="40" s="1"/>
  <c r="K2349" i="40"/>
  <c r="K2347" i="40"/>
  <c r="L2347" i="40" s="1"/>
  <c r="K2345" i="40"/>
  <c r="M2345" i="40" s="1"/>
  <c r="K2343" i="40"/>
  <c r="K2341" i="40"/>
  <c r="M2341" i="40" s="1"/>
  <c r="K2337" i="40"/>
  <c r="L2337" i="40" s="1"/>
  <c r="K2335" i="40"/>
  <c r="L2335" i="40" s="1"/>
  <c r="K2333" i="40"/>
  <c r="L2333" i="40" s="1"/>
  <c r="K2331" i="40"/>
  <c r="K2329" i="40"/>
  <c r="L2329" i="40" s="1"/>
  <c r="K2317" i="40"/>
  <c r="K2315" i="40"/>
  <c r="K2311" i="40"/>
  <c r="M2311" i="40" s="1"/>
  <c r="K2309" i="40"/>
  <c r="K2305" i="40"/>
  <c r="M2305" i="40" s="1"/>
  <c r="K2303" i="40"/>
  <c r="L2303" i="40" s="1"/>
  <c r="K2301" i="40"/>
  <c r="K2299" i="40"/>
  <c r="L2299" i="40" s="1"/>
  <c r="K2295" i="40"/>
  <c r="K2293" i="40"/>
  <c r="K2291" i="40"/>
  <c r="M2291" i="40" s="1"/>
  <c r="K2289" i="40"/>
  <c r="L2289" i="40" s="1"/>
  <c r="K2285" i="40"/>
  <c r="M2285" i="40" s="1"/>
  <c r="K2281" i="40"/>
  <c r="K2277" i="40"/>
  <c r="M2277" i="40" s="1"/>
  <c r="K2273" i="40"/>
  <c r="L2273" i="40" s="1"/>
  <c r="K2269" i="40"/>
  <c r="M2269" i="40" s="1"/>
  <c r="K2265" i="40"/>
  <c r="K2261" i="40"/>
  <c r="K2259" i="40"/>
  <c r="L2259" i="40" s="1"/>
  <c r="K2255" i="40"/>
  <c r="M2255" i="40" s="1"/>
  <c r="K2249" i="40"/>
  <c r="L2249" i="40" s="1"/>
  <c r="K2247" i="40"/>
  <c r="M2247" i="40" s="1"/>
  <c r="K2245" i="40"/>
  <c r="L2245" i="40" s="1"/>
  <c r="K2243" i="40"/>
  <c r="K2237" i="40"/>
  <c r="K2235" i="40"/>
  <c r="M2235" i="40" s="1"/>
  <c r="K2233" i="40"/>
  <c r="K2231" i="40"/>
  <c r="M2231" i="40" s="1"/>
  <c r="K2227" i="40"/>
  <c r="K2225" i="40"/>
  <c r="M2225" i="40" s="1"/>
  <c r="K2221" i="40"/>
  <c r="L2221" i="40" s="1"/>
  <c r="K2219" i="40"/>
  <c r="L2219" i="40" s="1"/>
  <c r="K2217" i="40"/>
  <c r="K2213" i="40"/>
  <c r="M2213" i="40" s="1"/>
  <c r="K2211" i="40"/>
  <c r="L2211" i="40" s="1"/>
  <c r="K2209" i="40"/>
  <c r="M2209" i="40" s="1"/>
  <c r="K2205" i="40"/>
  <c r="M2205" i="40" s="1"/>
  <c r="K2201" i="40"/>
  <c r="K2199" i="40"/>
  <c r="L2199" i="40" s="1"/>
  <c r="K2197" i="40"/>
  <c r="L2197" i="40" s="1"/>
  <c r="K2195" i="40"/>
  <c r="K2189" i="40"/>
  <c r="M2189" i="40" s="1"/>
  <c r="K2185" i="40"/>
  <c r="K2181" i="40"/>
  <c r="K2179" i="40"/>
  <c r="M2179" i="40" s="1"/>
  <c r="K2177" i="40"/>
  <c r="M2177" i="40" s="1"/>
  <c r="K2173" i="40"/>
  <c r="L2173" i="40" s="1"/>
  <c r="K2171" i="40"/>
  <c r="M2171" i="40" s="1"/>
  <c r="K2169" i="40"/>
  <c r="K2167" i="40"/>
  <c r="K2163" i="40"/>
  <c r="L2163" i="40" s="1"/>
  <c r="K2161" i="40"/>
  <c r="M2161" i="40" s="1"/>
  <c r="K2159" i="40"/>
  <c r="L2159" i="40" s="1"/>
  <c r="K2155" i="40"/>
  <c r="M2155" i="40" s="1"/>
  <c r="K2153" i="40"/>
  <c r="L2153" i="40" s="1"/>
  <c r="K2151" i="40"/>
  <c r="L2151" i="40" s="1"/>
  <c r="K2149" i="40"/>
  <c r="L2149" i="40" s="1"/>
  <c r="K2145" i="40"/>
  <c r="M2145" i="40" s="1"/>
  <c r="T2145" i="40" s="1"/>
  <c r="K2143" i="40"/>
  <c r="L2143" i="40" s="1"/>
  <c r="K2139" i="40"/>
  <c r="M2139" i="40" s="1"/>
  <c r="K2137" i="40"/>
  <c r="M2137" i="40" s="1"/>
  <c r="K2135" i="40"/>
  <c r="M2135" i="40" s="1"/>
  <c r="K2133" i="40"/>
  <c r="K2121" i="40"/>
  <c r="L2121" i="40" s="1"/>
  <c r="K2119" i="40"/>
  <c r="M2119" i="40" s="1"/>
  <c r="K2115" i="40"/>
  <c r="M2115" i="40" s="1"/>
  <c r="K2113" i="40"/>
  <c r="K2111" i="40"/>
  <c r="M2111" i="40" s="1"/>
  <c r="K2107" i="40"/>
  <c r="M2107" i="40" s="1"/>
  <c r="K2105" i="40"/>
  <c r="M2105" i="40" s="1"/>
  <c r="K2101" i="40"/>
  <c r="K2099" i="40"/>
  <c r="L2099" i="40" s="1"/>
  <c r="K2097" i="40"/>
  <c r="M2097" i="40" s="1"/>
  <c r="K2093" i="40"/>
  <c r="M2093" i="40" s="1"/>
  <c r="K2089" i="40"/>
  <c r="M2089" i="40" s="1"/>
  <c r="K2085" i="40"/>
  <c r="M2085" i="40" s="1"/>
  <c r="K2079" i="40"/>
  <c r="M2079" i="40" s="1"/>
  <c r="K2077" i="40"/>
  <c r="L2077" i="40" s="1"/>
  <c r="K2075" i="40"/>
  <c r="K2073" i="40"/>
  <c r="L2073" i="40" s="1"/>
  <c r="K2071" i="40"/>
  <c r="M2071" i="40" s="1"/>
  <c r="K2065" i="40"/>
  <c r="M2065" i="40" s="1"/>
  <c r="K2063" i="40"/>
  <c r="M2063" i="40" s="1"/>
  <c r="K2059" i="40"/>
  <c r="M2059" i="40" s="1"/>
  <c r="K2057" i="40"/>
  <c r="M2057" i="40" s="1"/>
  <c r="K2053" i="40"/>
  <c r="L2053" i="40" s="1"/>
  <c r="K2051" i="40"/>
  <c r="K2047" i="40"/>
  <c r="M2047" i="40" s="1"/>
  <c r="K2045" i="40"/>
  <c r="M2045" i="40" s="1"/>
  <c r="K2039" i="40"/>
  <c r="M2039" i="40" s="1"/>
  <c r="K2035" i="40"/>
  <c r="M2035" i="40" s="1"/>
  <c r="K2033" i="40"/>
  <c r="M2033" i="40" s="1"/>
  <c r="K2031" i="40"/>
  <c r="K2029" i="40"/>
  <c r="L2029" i="40" s="1"/>
  <c r="K2025" i="40"/>
  <c r="K2023" i="40"/>
  <c r="K2019" i="40"/>
  <c r="M2019" i="40" s="1"/>
  <c r="K2017" i="40"/>
  <c r="M2017" i="40" s="1"/>
  <c r="K2015" i="40"/>
  <c r="M2015" i="40" s="1"/>
  <c r="K2013" i="40"/>
  <c r="M2013" i="40" s="1"/>
  <c r="K2009" i="40"/>
  <c r="M2009" i="40" s="1"/>
  <c r="K2007" i="40"/>
  <c r="M2007" i="40" s="1"/>
  <c r="K2005" i="40"/>
  <c r="K2003" i="40"/>
  <c r="M2003" i="40" s="1"/>
  <c r="K2001" i="40"/>
  <c r="M2001" i="40" s="1"/>
  <c r="K1999" i="40"/>
  <c r="M1999" i="40" s="1"/>
  <c r="K1997" i="40"/>
  <c r="M1997" i="40" s="1"/>
  <c r="K1995" i="40"/>
  <c r="M1995" i="40" s="1"/>
  <c r="K1991" i="40"/>
  <c r="L1991" i="40" s="1"/>
  <c r="K1989" i="40"/>
  <c r="K1987" i="40"/>
  <c r="K1985" i="40"/>
  <c r="M1985" i="40" s="1"/>
  <c r="K1981" i="40"/>
  <c r="M1981" i="40" s="1"/>
  <c r="K1979" i="40"/>
  <c r="M1979" i="40" s="1"/>
  <c r="K1977" i="40"/>
  <c r="M1977" i="40" s="1"/>
  <c r="K1975" i="40"/>
  <c r="M1975" i="40" s="1"/>
  <c r="K1973" i="40"/>
  <c r="L1973" i="40" s="1"/>
  <c r="K1969" i="40"/>
  <c r="M1969" i="40" s="1"/>
  <c r="K1967" i="40"/>
  <c r="K1965" i="40"/>
  <c r="L1965" i="40" s="1"/>
  <c r="K1963" i="40"/>
  <c r="M1963" i="40" s="1"/>
  <c r="K1951" i="40"/>
  <c r="L1951" i="40" s="1"/>
  <c r="K1949" i="40"/>
  <c r="M1949" i="40" s="1"/>
  <c r="K1945" i="40"/>
  <c r="M1945" i="40" s="1"/>
  <c r="K1943" i="40"/>
  <c r="L1943" i="40" s="1"/>
  <c r="K1941" i="40"/>
  <c r="L1941" i="40" s="1"/>
  <c r="K1937" i="40"/>
  <c r="K1935" i="40"/>
  <c r="M1935" i="40" s="1"/>
  <c r="K1931" i="40"/>
  <c r="K1929" i="40"/>
  <c r="K1927" i="40"/>
  <c r="M1927" i="40" s="1"/>
  <c r="K1923" i="40"/>
  <c r="K1919" i="40"/>
  <c r="L1919" i="40" s="1"/>
  <c r="K1915" i="40"/>
  <c r="K1909" i="40"/>
  <c r="L1909" i="40" s="1"/>
  <c r="K1907" i="40"/>
  <c r="L1907" i="40" s="1"/>
  <c r="K1905" i="40"/>
  <c r="K1903" i="40"/>
  <c r="L1903" i="40" s="1"/>
  <c r="K1901" i="40"/>
  <c r="M1901" i="40" s="1"/>
  <c r="K1895" i="40"/>
  <c r="K1893" i="40"/>
  <c r="L1893" i="40" s="1"/>
  <c r="K1889" i="40"/>
  <c r="K1887" i="40"/>
  <c r="L1887" i="40" s="1"/>
  <c r="K1883" i="40"/>
  <c r="M1883" i="40" s="1"/>
  <c r="K1881" i="40"/>
  <c r="M1881" i="40" s="1"/>
  <c r="K1877" i="40"/>
  <c r="K1875" i="40"/>
  <c r="K1869" i="40"/>
  <c r="K1865" i="40"/>
  <c r="K1863" i="40"/>
  <c r="M1863" i="40" s="1"/>
  <c r="K1861" i="40"/>
  <c r="L1861" i="40" s="1"/>
  <c r="K1859" i="40"/>
  <c r="M1859" i="40" s="1"/>
  <c r="K1855" i="40"/>
  <c r="M1855" i="40" s="1"/>
  <c r="K1853" i="40"/>
  <c r="L1853" i="40" s="1"/>
  <c r="K1849" i="40"/>
  <c r="M1849" i="40" s="1"/>
  <c r="K1847" i="40"/>
  <c r="K1845" i="40"/>
  <c r="K1843" i="40"/>
  <c r="M1843" i="40" s="1"/>
  <c r="K1839" i="40"/>
  <c r="L1839" i="40" s="1"/>
  <c r="K1837" i="40"/>
  <c r="K1835" i="40"/>
  <c r="L1835" i="40" s="1"/>
  <c r="K1833" i="40"/>
  <c r="K1831" i="40"/>
  <c r="K1829" i="40"/>
  <c r="L1829" i="40" s="1"/>
  <c r="K1827" i="40"/>
  <c r="K1825" i="40"/>
  <c r="M1825" i="40" s="1"/>
  <c r="K1821" i="40"/>
  <c r="M1821" i="40" s="1"/>
  <c r="K1819" i="40"/>
  <c r="K1817" i="40"/>
  <c r="M1817" i="40" s="1"/>
  <c r="K1815" i="40"/>
  <c r="K1811" i="40"/>
  <c r="M1811" i="40" s="1"/>
  <c r="K1809" i="40"/>
  <c r="L1809" i="40" s="1"/>
  <c r="K1807" i="40"/>
  <c r="L1807" i="40" s="1"/>
  <c r="K1805" i="40"/>
  <c r="M1805" i="40" s="1"/>
  <c r="K1803" i="40"/>
  <c r="K1799" i="40"/>
  <c r="L1799" i="40" s="1"/>
  <c r="K1797" i="40"/>
  <c r="L1797" i="40" s="1"/>
  <c r="K1795" i="40"/>
  <c r="K1793" i="40"/>
  <c r="M1793" i="40" s="1"/>
  <c r="K1781" i="40"/>
  <c r="M1781" i="40" s="1"/>
  <c r="K1779" i="40"/>
  <c r="L1779" i="40" s="1"/>
  <c r="K1775" i="40"/>
  <c r="L1775" i="40" s="1"/>
  <c r="K1773" i="40"/>
  <c r="M1773" i="40" s="1"/>
  <c r="K1771" i="40"/>
  <c r="L1771" i="40" s="1"/>
  <c r="K1767" i="40"/>
  <c r="M1767" i="40" s="1"/>
  <c r="K1765" i="40"/>
  <c r="M1765" i="40" s="1"/>
  <c r="K1761" i="40"/>
  <c r="M1761" i="40" s="1"/>
  <c r="K1759" i="40"/>
  <c r="M1759" i="40" s="1"/>
  <c r="K1757" i="40"/>
  <c r="L1757" i="40" s="1"/>
  <c r="K1753" i="40"/>
  <c r="K1749" i="40"/>
  <c r="K1747" i="40"/>
  <c r="M1747" i="40" s="1"/>
  <c r="K1745" i="40"/>
  <c r="K1741" i="40"/>
  <c r="M1741" i="40" s="1"/>
  <c r="K1737" i="40"/>
  <c r="M1737" i="40" s="1"/>
  <c r="K1735" i="40"/>
  <c r="M1735" i="40" s="1"/>
  <c r="K1729" i="40"/>
  <c r="K1727" i="40"/>
  <c r="M1727" i="40" s="1"/>
  <c r="K1725" i="40"/>
  <c r="K1723" i="40"/>
  <c r="K1721" i="40"/>
  <c r="L1721" i="40" s="1"/>
  <c r="K1715" i="40"/>
  <c r="M1715" i="40" s="1"/>
  <c r="K1713" i="40"/>
  <c r="M1713" i="40" s="1"/>
  <c r="K1709" i="40"/>
  <c r="M1709" i="40" s="1"/>
  <c r="K1707" i="40"/>
  <c r="L1707" i="40" s="1"/>
  <c r="K1703" i="40"/>
  <c r="K1701" i="40"/>
  <c r="K1697" i="40"/>
  <c r="M1697" i="40" s="1"/>
  <c r="K1695" i="40"/>
  <c r="K1689" i="40"/>
  <c r="L1689" i="40" s="1"/>
  <c r="K1685" i="40"/>
  <c r="L1685" i="40" s="1"/>
  <c r="K1683" i="40"/>
  <c r="M1683" i="40" s="1"/>
  <c r="K1681" i="40"/>
  <c r="L1681" i="40" s="1"/>
  <c r="K1679" i="40"/>
  <c r="M1679" i="40" s="1"/>
  <c r="K1675" i="40"/>
  <c r="K1673" i="40"/>
  <c r="K1669" i="40"/>
  <c r="K1667" i="40"/>
  <c r="M1667" i="40" s="1"/>
  <c r="K1665" i="40"/>
  <c r="K1663" i="40"/>
  <c r="M1663" i="40" s="1"/>
  <c r="K1659" i="40"/>
  <c r="K1657" i="40"/>
  <c r="K1655" i="40"/>
  <c r="K1653" i="40"/>
  <c r="M1653" i="40" s="1"/>
  <c r="K1651" i="40"/>
  <c r="L1651" i="40" s="1"/>
  <c r="K1649" i="40"/>
  <c r="M1649" i="40" s="1"/>
  <c r="K1647" i="40"/>
  <c r="K1645" i="40"/>
  <c r="M1645" i="40" s="1"/>
  <c r="K1641" i="40"/>
  <c r="K1639" i="40"/>
  <c r="K1637" i="40"/>
  <c r="M1637" i="40" s="1"/>
  <c r="K1635" i="40"/>
  <c r="L1635" i="40" s="1"/>
  <c r="K1631" i="40"/>
  <c r="L1631" i="40" s="1"/>
  <c r="K1629" i="40"/>
  <c r="K1627" i="40"/>
  <c r="K1625" i="40"/>
  <c r="K1623" i="40"/>
  <c r="L1623" i="40" s="1"/>
  <c r="K1621" i="40"/>
  <c r="M1621" i="40" s="1"/>
  <c r="K1617" i="40"/>
  <c r="M1617" i="40" s="1"/>
  <c r="K1615" i="40"/>
  <c r="L1615" i="40" s="1"/>
  <c r="K1613" i="40"/>
  <c r="M1613" i="40" s="1"/>
  <c r="K1611" i="40"/>
  <c r="L1611" i="40" s="1"/>
  <c r="K1609" i="40"/>
  <c r="K1597" i="40"/>
  <c r="L1597" i="40" s="1"/>
  <c r="K1595" i="40"/>
  <c r="L1595" i="40" s="1"/>
  <c r="K1591" i="40"/>
  <c r="K1589" i="40"/>
  <c r="L1589" i="40" s="1"/>
  <c r="K1587" i="40"/>
  <c r="M1587" i="40" s="1"/>
  <c r="K1583" i="40"/>
  <c r="L1583" i="40" s="1"/>
  <c r="K1581" i="40"/>
  <c r="M1581" i="40" s="1"/>
  <c r="K1577" i="40"/>
  <c r="L1577" i="40" s="1"/>
  <c r="K1575" i="40"/>
  <c r="M1575" i="40" s="1"/>
  <c r="K1573" i="40"/>
  <c r="K1569" i="40"/>
  <c r="M1569" i="40" s="1"/>
  <c r="K1565" i="40"/>
  <c r="K1563" i="40"/>
  <c r="L1563" i="40" s="1"/>
  <c r="K1561" i="40"/>
  <c r="L1561" i="40" s="1"/>
  <c r="K1557" i="40"/>
  <c r="M1557" i="40" s="1"/>
  <c r="K1553" i="40"/>
  <c r="K1551" i="40"/>
  <c r="M1551" i="40" s="1"/>
  <c r="K1545" i="40"/>
  <c r="K1543" i="40"/>
  <c r="M1543" i="40" s="1"/>
  <c r="K1541" i="40"/>
  <c r="L1541" i="40" s="1"/>
  <c r="K1539" i="40"/>
  <c r="M1539" i="40" s="1"/>
  <c r="K1537" i="40"/>
  <c r="L1537" i="40" s="1"/>
  <c r="K1531" i="40"/>
  <c r="M1531" i="40" s="1"/>
  <c r="K1529" i="40"/>
  <c r="L1529" i="40" s="1"/>
  <c r="K1525" i="40"/>
  <c r="M1525" i="40" s="1"/>
  <c r="K1523" i="40"/>
  <c r="L1523" i="40" s="1"/>
  <c r="K1519" i="40"/>
  <c r="M1519" i="40" s="1"/>
  <c r="K1517" i="40"/>
  <c r="L1517" i="40" s="1"/>
  <c r="K1513" i="40"/>
  <c r="M1513" i="40" s="1"/>
  <c r="K1511" i="40"/>
  <c r="K1505" i="40"/>
  <c r="L1505" i="40" s="1"/>
  <c r="K1501" i="40"/>
  <c r="L1501" i="40" s="1"/>
  <c r="K1499" i="40"/>
  <c r="M1499" i="40" s="1"/>
  <c r="K1497" i="40"/>
  <c r="L1497" i="40" s="1"/>
  <c r="K1495" i="40"/>
  <c r="K1491" i="40"/>
  <c r="M1491" i="40" s="1"/>
  <c r="K1489" i="40"/>
  <c r="L1489" i="40" s="1"/>
  <c r="K1485" i="40"/>
  <c r="L1485" i="40" s="1"/>
  <c r="K1483" i="40"/>
  <c r="M1483" i="40" s="1"/>
  <c r="K1481" i="40"/>
  <c r="L1481" i="40" s="1"/>
  <c r="K1479" i="40"/>
  <c r="L1479" i="40" s="1"/>
  <c r="K1475" i="40"/>
  <c r="L1475" i="40" s="1"/>
  <c r="K1473" i="40"/>
  <c r="L1473" i="40" s="1"/>
  <c r="K1471" i="40"/>
  <c r="L1471" i="40" s="1"/>
  <c r="K1469" i="40"/>
  <c r="M1469" i="40" s="1"/>
  <c r="K1467" i="40"/>
  <c r="L1467" i="40" s="1"/>
  <c r="K1465" i="40"/>
  <c r="L1465" i="40" s="1"/>
  <c r="K1463" i="40"/>
  <c r="L1463" i="40" s="1"/>
  <c r="K1461" i="40"/>
  <c r="L1461" i="40" s="1"/>
  <c r="K1457" i="40"/>
  <c r="K1455" i="40"/>
  <c r="L1455" i="40" s="1"/>
  <c r="K1453" i="40"/>
  <c r="M1453" i="40" s="1"/>
  <c r="K1451" i="40"/>
  <c r="K1447" i="40"/>
  <c r="K1445" i="40"/>
  <c r="L1445" i="40" s="1"/>
  <c r="K1443" i="40"/>
  <c r="L1443" i="40" s="1"/>
  <c r="K1441" i="40"/>
  <c r="M1441" i="40" s="1"/>
  <c r="K1439" i="40"/>
  <c r="K1437" i="40"/>
  <c r="M1437" i="40" s="1"/>
  <c r="K1433" i="40"/>
  <c r="M1433" i="40" s="1"/>
  <c r="K1431" i="40"/>
  <c r="K1429" i="40"/>
  <c r="K1427" i="40"/>
  <c r="L1427" i="40" s="1"/>
  <c r="K1425" i="40"/>
  <c r="M1425" i="40" s="1"/>
  <c r="K1413" i="40"/>
  <c r="M1413" i="40" s="1"/>
  <c r="K1411" i="40"/>
  <c r="L1411" i="40" s="1"/>
  <c r="K1407" i="40"/>
  <c r="M1407" i="40" s="1"/>
  <c r="K1405" i="40"/>
  <c r="K1403" i="40"/>
  <c r="M1403" i="40" s="1"/>
  <c r="K1399" i="40"/>
  <c r="M1399" i="40" s="1"/>
  <c r="K1397" i="40"/>
  <c r="M1397" i="40" s="1"/>
  <c r="K1393" i="40"/>
  <c r="L1393" i="40" s="1"/>
  <c r="K1391" i="40"/>
  <c r="K1389" i="40"/>
  <c r="K1385" i="40"/>
  <c r="M1385" i="40" s="1"/>
  <c r="K1381" i="40"/>
  <c r="M1381" i="40" s="1"/>
  <c r="K1379" i="40"/>
  <c r="L1379" i="40" s="1"/>
  <c r="K1377" i="40"/>
  <c r="M1377" i="40" s="1"/>
  <c r="K1373" i="40"/>
  <c r="M1373" i="40" s="1"/>
  <c r="K1367" i="40"/>
  <c r="L1367" i="40" s="1"/>
  <c r="K1365" i="40"/>
  <c r="M1365" i="40" s="1"/>
  <c r="K1363" i="40"/>
  <c r="K1361" i="40"/>
  <c r="K1359" i="40"/>
  <c r="M1359" i="40" s="1"/>
  <c r="K1353" i="40"/>
  <c r="L1353" i="40" s="1"/>
  <c r="K1351" i="40"/>
  <c r="M1351" i="40" s="1"/>
  <c r="K1347" i="40"/>
  <c r="L1347" i="40" s="1"/>
  <c r="K1345" i="40"/>
  <c r="M1345" i="40" s="1"/>
  <c r="K1341" i="40"/>
  <c r="L1341" i="40" s="1"/>
  <c r="K1339" i="40"/>
  <c r="M1339" i="40" s="1"/>
  <c r="K1335" i="40"/>
  <c r="M1335" i="40" s="1"/>
  <c r="K1333" i="40"/>
  <c r="M1333" i="40" s="1"/>
  <c r="K1325" i="40"/>
  <c r="M1325" i="40" s="1"/>
  <c r="K1321" i="40"/>
  <c r="M1321" i="40" s="1"/>
  <c r="K1319" i="40"/>
  <c r="K1317" i="40"/>
  <c r="M1317" i="40" s="1"/>
  <c r="K1315" i="40"/>
  <c r="L1315" i="40" s="1"/>
  <c r="K1311" i="40"/>
  <c r="K1309" i="40"/>
  <c r="K1305" i="40"/>
  <c r="K1303" i="40"/>
  <c r="M1303" i="40" s="1"/>
  <c r="K1301" i="40"/>
  <c r="K1299" i="40"/>
  <c r="M1299" i="40" s="1"/>
  <c r="K1295" i="40"/>
  <c r="L1295" i="40" s="1"/>
  <c r="K1293" i="40"/>
  <c r="K1291" i="40"/>
  <c r="L1291" i="40" s="1"/>
  <c r="K1289" i="40"/>
  <c r="K1287" i="40"/>
  <c r="L1287" i="40" s="1"/>
  <c r="K1285" i="40"/>
  <c r="L1285" i="40" s="1"/>
  <c r="K1283" i="40"/>
  <c r="M1283" i="40" s="1"/>
  <c r="K1279" i="40"/>
  <c r="M1279" i="40" s="1"/>
  <c r="K1277" i="40"/>
  <c r="L1277" i="40" s="1"/>
  <c r="K1275" i="40"/>
  <c r="M1275" i="40" s="1"/>
  <c r="K1273" i="40"/>
  <c r="L1273" i="40" s="1"/>
  <c r="K1269" i="40"/>
  <c r="L1269" i="40" s="1"/>
  <c r="K1267" i="40"/>
  <c r="L1267" i="40" s="1"/>
  <c r="K1265" i="40"/>
  <c r="K1263" i="40"/>
  <c r="L1263" i="40" s="1"/>
  <c r="K1261" i="40"/>
  <c r="L1261" i="40" s="1"/>
  <c r="K1259" i="40"/>
  <c r="K1255" i="40"/>
  <c r="L1255" i="40" s="1"/>
  <c r="K1253" i="40"/>
  <c r="K1251" i="40"/>
  <c r="M1251" i="40" s="1"/>
  <c r="K1239" i="40"/>
  <c r="K1237" i="40"/>
  <c r="K1233" i="40"/>
  <c r="K1231" i="40"/>
  <c r="L1231" i="40" s="1"/>
  <c r="K1227" i="40"/>
  <c r="M1227" i="40" s="1"/>
  <c r="K1225" i="40"/>
  <c r="M1225" i="40" s="1"/>
  <c r="K1223" i="40"/>
  <c r="L1223" i="40" s="1"/>
  <c r="K1219" i="40"/>
  <c r="M1219" i="40" s="1"/>
  <c r="K1215" i="40"/>
  <c r="K1213" i="40"/>
  <c r="K1211" i="40"/>
  <c r="L1211" i="40" s="1"/>
  <c r="K1207" i="40"/>
  <c r="K1203" i="40"/>
  <c r="M1203" i="40" s="1"/>
  <c r="K1201" i="40"/>
  <c r="K1199" i="40"/>
  <c r="L1199" i="40" s="1"/>
  <c r="K1195" i="40"/>
  <c r="M1195" i="40" s="1"/>
  <c r="K1189" i="40"/>
  <c r="K1187" i="40"/>
  <c r="L1187" i="40" s="1"/>
  <c r="K1185" i="40"/>
  <c r="M1185" i="40" s="1"/>
  <c r="K1183" i="40"/>
  <c r="L1183" i="40" s="1"/>
  <c r="K1177" i="40"/>
  <c r="M1177" i="40" s="1"/>
  <c r="K1175" i="40"/>
  <c r="K1171" i="40"/>
  <c r="M1171" i="40" s="1"/>
  <c r="K1169" i="40"/>
  <c r="M1169" i="40" s="1"/>
  <c r="K1165" i="40"/>
  <c r="K1163" i="40"/>
  <c r="K1157" i="40"/>
  <c r="L1157" i="40" s="1"/>
  <c r="K1153" i="40"/>
  <c r="K1151" i="40"/>
  <c r="L1151" i="40" s="1"/>
  <c r="K1149" i="40"/>
  <c r="M1149" i="40" s="1"/>
  <c r="K1147" i="40"/>
  <c r="L1147" i="40" s="1"/>
  <c r="K1143" i="40"/>
  <c r="L1143" i="40" s="1"/>
  <c r="K1141" i="40"/>
  <c r="M1141" i="40" s="1"/>
  <c r="K1137" i="40"/>
  <c r="M1137" i="40" s="1"/>
  <c r="K1135" i="40"/>
  <c r="K1133" i="40"/>
  <c r="K1131" i="40"/>
  <c r="K1127" i="40"/>
  <c r="K1125" i="40"/>
  <c r="L1125" i="40" s="1"/>
  <c r="K1123" i="40"/>
  <c r="L1123" i="40" s="1"/>
  <c r="K1121" i="40"/>
  <c r="M1121" i="40" s="1"/>
  <c r="K1119" i="40"/>
  <c r="M1119" i="40" s="1"/>
  <c r="K1117" i="40"/>
  <c r="L1117" i="40" s="1"/>
  <c r="K1113" i="40"/>
  <c r="K1111" i="40"/>
  <c r="K1109" i="40"/>
  <c r="M1109" i="40" s="1"/>
  <c r="K1107" i="40"/>
  <c r="L1107" i="40" s="1"/>
  <c r="K1105" i="40"/>
  <c r="L1105" i="40" s="1"/>
  <c r="K1103" i="40"/>
  <c r="M1103" i="40" s="1"/>
  <c r="K1091" i="40"/>
  <c r="K1089" i="40"/>
  <c r="L1089" i="40" s="1"/>
  <c r="K1085" i="40"/>
  <c r="M1085" i="40" s="1"/>
  <c r="K1083" i="40"/>
  <c r="K1079" i="40"/>
  <c r="M1079" i="40" s="1"/>
  <c r="K1077" i="40"/>
  <c r="K1075" i="40"/>
  <c r="M1075" i="40" s="1"/>
  <c r="K1071" i="40"/>
  <c r="M1071" i="40" s="1"/>
  <c r="K1067" i="40"/>
  <c r="M1067" i="40" s="1"/>
  <c r="K1065" i="40"/>
  <c r="K1063" i="40"/>
  <c r="L1063" i="40" s="1"/>
  <c r="K1061" i="40"/>
  <c r="K1057" i="40"/>
  <c r="M1057" i="40" s="1"/>
  <c r="K1053" i="40"/>
  <c r="L1053" i="40" s="1"/>
  <c r="K1051" i="40"/>
  <c r="L1051" i="40" s="1"/>
  <c r="K1049" i="40"/>
  <c r="M1049" i="40" s="1"/>
  <c r="K1043" i="40"/>
  <c r="M1043" i="40" s="1"/>
  <c r="K1041" i="40"/>
  <c r="L1041" i="40" s="1"/>
  <c r="K1039" i="40"/>
  <c r="L1039" i="40" s="1"/>
  <c r="K1033" i="40"/>
  <c r="K1031" i="40"/>
  <c r="K1027" i="40"/>
  <c r="L1027" i="40" s="1"/>
  <c r="K1025" i="40"/>
  <c r="M1025" i="40" s="1"/>
  <c r="K1021" i="40"/>
  <c r="M1021" i="40" s="1"/>
  <c r="K1019" i="40"/>
  <c r="K1013" i="40"/>
  <c r="K1009" i="40"/>
  <c r="M1009" i="40" s="1"/>
  <c r="K1007" i="40"/>
  <c r="K1005" i="40"/>
  <c r="K1003" i="40"/>
  <c r="L1003" i="40" s="1"/>
  <c r="K999" i="40"/>
  <c r="L999" i="40" s="1"/>
  <c r="K997" i="40"/>
  <c r="M997" i="40" s="1"/>
  <c r="K993" i="40"/>
  <c r="M993" i="40" s="1"/>
  <c r="K991" i="40"/>
  <c r="L991" i="40" s="1"/>
  <c r="K989" i="40"/>
  <c r="L989" i="40" s="1"/>
  <c r="K987" i="40"/>
  <c r="K983" i="40"/>
  <c r="M983" i="40" s="1"/>
  <c r="K981" i="40"/>
  <c r="L981" i="40" s="1"/>
  <c r="K979" i="40"/>
  <c r="M979" i="40" s="1"/>
  <c r="K977" i="40"/>
  <c r="M977" i="40" s="1"/>
  <c r="K975" i="40"/>
  <c r="M975" i="40" s="1"/>
  <c r="K973" i="40"/>
  <c r="L973" i="40" s="1"/>
  <c r="K969" i="40"/>
  <c r="M969" i="40" s="1"/>
  <c r="K967" i="40"/>
  <c r="K965" i="40"/>
  <c r="M965" i="40" s="1"/>
  <c r="K963" i="40"/>
  <c r="L963" i="40" s="1"/>
  <c r="K951" i="40"/>
  <c r="K949" i="40"/>
  <c r="M949" i="40" s="1"/>
  <c r="K945" i="40"/>
  <c r="M945" i="40" s="1"/>
  <c r="K943" i="40"/>
  <c r="M943" i="40" s="1"/>
  <c r="K939" i="40"/>
  <c r="L939" i="40" s="1"/>
  <c r="K937" i="40"/>
  <c r="M937" i="40" s="1"/>
  <c r="K935" i="40"/>
  <c r="K931" i="40"/>
  <c r="K927" i="40"/>
  <c r="L927" i="40" s="1"/>
  <c r="K925" i="40"/>
  <c r="M925" i="40" s="1"/>
  <c r="K923" i="40"/>
  <c r="M923" i="40" s="1"/>
  <c r="K919" i="40"/>
  <c r="M919" i="40" s="1"/>
  <c r="K917" i="40"/>
  <c r="L917" i="40" s="1"/>
  <c r="K915" i="40"/>
  <c r="L915" i="40" s="1"/>
  <c r="K911" i="40"/>
  <c r="K907" i="40"/>
  <c r="M907" i="40" s="1"/>
  <c r="K901" i="40"/>
  <c r="L901" i="40" s="1"/>
  <c r="K899" i="40"/>
  <c r="M899" i="40" s="1"/>
  <c r="K897" i="40"/>
  <c r="M897" i="40" s="1"/>
  <c r="K895" i="40"/>
  <c r="M895" i="40" s="1"/>
  <c r="K889" i="40"/>
  <c r="L889" i="40" s="1"/>
  <c r="K887" i="40"/>
  <c r="M887" i="40" s="1"/>
  <c r="K883" i="40"/>
  <c r="L883" i="40" s="1"/>
  <c r="K881" i="40"/>
  <c r="M881" i="40" s="1"/>
  <c r="K877" i="40"/>
  <c r="M877" i="40" s="1"/>
  <c r="K875" i="40"/>
  <c r="M875" i="40" s="1"/>
  <c r="K869" i="40"/>
  <c r="M869" i="40" s="1"/>
  <c r="K865" i="40"/>
  <c r="M865" i="40" s="1"/>
  <c r="K863" i="40"/>
  <c r="L863" i="40" s="1"/>
  <c r="K861" i="40"/>
  <c r="M861" i="40" s="1"/>
  <c r="K859" i="40"/>
  <c r="M859" i="40" s="1"/>
  <c r="K855" i="40"/>
  <c r="M855" i="40" s="1"/>
  <c r="K853" i="40"/>
  <c r="M853" i="40" s="1"/>
  <c r="K849" i="40"/>
  <c r="L849" i="40" s="1"/>
  <c r="K847" i="40"/>
  <c r="M847" i="40" s="1"/>
  <c r="K845" i="40"/>
  <c r="L845" i="40" s="1"/>
  <c r="K843" i="40"/>
  <c r="M843" i="40" s="1"/>
  <c r="K839" i="40"/>
  <c r="K837" i="40"/>
  <c r="M837" i="40" s="1"/>
  <c r="K835" i="40"/>
  <c r="K833" i="40"/>
  <c r="M833" i="40" s="1"/>
  <c r="K831" i="40"/>
  <c r="K829" i="40"/>
  <c r="M829" i="40" s="1"/>
  <c r="K827" i="40"/>
  <c r="L827" i="40" s="1"/>
  <c r="K823" i="40"/>
  <c r="L823" i="40" s="1"/>
  <c r="K821" i="40"/>
  <c r="L821" i="40" s="1"/>
  <c r="K819" i="40"/>
  <c r="M819" i="40" s="1"/>
  <c r="K817" i="40"/>
  <c r="L817" i="40" s="1"/>
  <c r="K815" i="40"/>
  <c r="M815" i="40" s="1"/>
  <c r="K803" i="40"/>
  <c r="L803" i="40" s="1"/>
  <c r="K801" i="40"/>
  <c r="M801" i="40" s="1"/>
  <c r="K797" i="40"/>
  <c r="K793" i="40"/>
  <c r="M793" i="40" s="1"/>
  <c r="K791" i="40"/>
  <c r="L791" i="40" s="1"/>
  <c r="K789" i="40"/>
  <c r="M789" i="40" s="1"/>
  <c r="K785" i="40"/>
  <c r="M785" i="40" s="1"/>
  <c r="K783" i="40"/>
  <c r="M783" i="40" s="1"/>
  <c r="K781" i="40"/>
  <c r="L781" i="40" s="1"/>
  <c r="K779" i="40"/>
  <c r="L779" i="40" s="1"/>
  <c r="K777" i="40"/>
  <c r="K773" i="40"/>
  <c r="M773" i="40" s="1"/>
  <c r="K771" i="40"/>
  <c r="L771" i="40" s="1"/>
  <c r="K767" i="40"/>
  <c r="M767" i="40" s="1"/>
  <c r="K763" i="40"/>
  <c r="M763" i="40" s="1"/>
  <c r="K757" i="40"/>
  <c r="M757" i="40" s="1"/>
  <c r="K755" i="40"/>
  <c r="L755" i="40" s="1"/>
  <c r="K753" i="40"/>
  <c r="M753" i="40" s="1"/>
  <c r="K751" i="40"/>
  <c r="K745" i="40"/>
  <c r="M745" i="40" s="1"/>
  <c r="K743" i="40"/>
  <c r="L743" i="40" s="1"/>
  <c r="K739" i="40"/>
  <c r="M739" i="40" s="1"/>
  <c r="K737" i="40"/>
  <c r="M737" i="40" s="1"/>
  <c r="K733" i="40"/>
  <c r="M733" i="40" s="1"/>
  <c r="K731" i="40"/>
  <c r="L731" i="40" s="1"/>
  <c r="K725" i="40"/>
  <c r="M725" i="40" s="1"/>
  <c r="K721" i="40"/>
  <c r="K719" i="40"/>
  <c r="M719" i="40" s="1"/>
  <c r="K717" i="40"/>
  <c r="L717" i="40" s="1"/>
  <c r="K715" i="40"/>
  <c r="M715" i="40" s="1"/>
  <c r="K711" i="40"/>
  <c r="M711" i="40" s="1"/>
  <c r="K709" i="40"/>
  <c r="M709" i="40" s="1"/>
  <c r="K705" i="40"/>
  <c r="L705" i="40" s="1"/>
  <c r="K703" i="40"/>
  <c r="M703" i="40" s="1"/>
  <c r="K701" i="40"/>
  <c r="K699" i="40"/>
  <c r="M699" i="40" s="1"/>
  <c r="K695" i="40"/>
  <c r="L695" i="40" s="1"/>
  <c r="K693" i="40"/>
  <c r="M693" i="40" s="1"/>
  <c r="K691" i="40"/>
  <c r="M691" i="40" s="1"/>
  <c r="K689" i="40"/>
  <c r="M689" i="40" s="1"/>
  <c r="K687" i="40"/>
  <c r="L687" i="40" s="1"/>
  <c r="K685" i="40"/>
  <c r="K681" i="40"/>
  <c r="K679" i="40"/>
  <c r="M679" i="40" s="1"/>
  <c r="K677" i="40"/>
  <c r="L677" i="40" s="1"/>
  <c r="K675" i="40"/>
  <c r="M675" i="40" s="1"/>
  <c r="K673" i="40"/>
  <c r="M673" i="40" s="1"/>
  <c r="K661" i="40"/>
  <c r="M661" i="40" s="1"/>
  <c r="K659" i="40"/>
  <c r="M659" i="40" s="1"/>
  <c r="K655" i="40"/>
  <c r="L655" i="40" s="1"/>
  <c r="K651" i="40"/>
  <c r="M651" i="40" s="1"/>
  <c r="K649" i="40"/>
  <c r="K647" i="40"/>
  <c r="M647" i="40" s="1"/>
  <c r="K643" i="40"/>
  <c r="L643" i="40" s="1"/>
  <c r="K641" i="40"/>
  <c r="M641" i="40" s="1"/>
  <c r="K639" i="40"/>
  <c r="M639" i="40" s="1"/>
  <c r="K637" i="40"/>
  <c r="M637" i="40" s="1"/>
  <c r="K635" i="40"/>
  <c r="L635" i="40" s="1"/>
  <c r="K631" i="40"/>
  <c r="M631" i="40" s="1"/>
  <c r="K629" i="40"/>
  <c r="K625" i="40"/>
  <c r="M625" i="40" s="1"/>
  <c r="K621" i="40"/>
  <c r="K615" i="40"/>
  <c r="M615" i="40" s="1"/>
  <c r="K613" i="40"/>
  <c r="K611" i="40"/>
  <c r="M611" i="40" s="1"/>
  <c r="K609" i="40"/>
  <c r="L609" i="40" s="1"/>
  <c r="K603" i="40"/>
  <c r="L603" i="40" s="1"/>
  <c r="K601" i="40"/>
  <c r="L601" i="40" s="1"/>
  <c r="K597" i="40"/>
  <c r="M597" i="40" s="1"/>
  <c r="K595" i="40"/>
  <c r="L595" i="40" s="1"/>
  <c r="K591" i="40"/>
  <c r="M591" i="40" s="1"/>
  <c r="K589" i="40"/>
  <c r="L589" i="40" s="1"/>
  <c r="K583" i="40"/>
  <c r="L583" i="40" s="1"/>
  <c r="K579" i="40"/>
  <c r="L579" i="40" s="1"/>
  <c r="K577" i="40"/>
  <c r="K575" i="40"/>
  <c r="M575" i="40" s="1"/>
  <c r="K573" i="40"/>
  <c r="K569" i="40"/>
  <c r="K567" i="40"/>
  <c r="M567" i="40" s="1"/>
  <c r="K563" i="40"/>
  <c r="L563" i="40" s="1"/>
  <c r="K561" i="40"/>
  <c r="M561" i="40" s="1"/>
  <c r="K559" i="40"/>
  <c r="L559" i="40" s="1"/>
  <c r="K557" i="40"/>
  <c r="K553" i="40"/>
  <c r="K551" i="40"/>
  <c r="M551" i="40" s="1"/>
  <c r="K549" i="40"/>
  <c r="L549" i="40" s="1"/>
  <c r="K547" i="40"/>
  <c r="M547" i="40" s="1"/>
  <c r="K545" i="40"/>
  <c r="M545" i="40" s="1"/>
  <c r="K543" i="40"/>
  <c r="M543" i="40" s="1"/>
  <c r="K539" i="40"/>
  <c r="M539" i="40" s="1"/>
  <c r="K537" i="40"/>
  <c r="M537" i="40" s="1"/>
  <c r="K535" i="40"/>
  <c r="L535" i="40" s="1"/>
  <c r="K533" i="40"/>
  <c r="K531" i="40"/>
  <c r="L531" i="40" s="1"/>
  <c r="K519" i="40"/>
  <c r="L519" i="40" s="1"/>
  <c r="K517" i="40"/>
  <c r="M517" i="40" s="1"/>
  <c r="K513" i="40"/>
  <c r="L513" i="40" s="1"/>
  <c r="K511" i="40"/>
  <c r="M511" i="40" s="1"/>
  <c r="K507" i="40"/>
  <c r="L507" i="40" s="1"/>
  <c r="K505" i="40"/>
  <c r="M505" i="40" s="1"/>
  <c r="K503" i="40"/>
  <c r="K499" i="40"/>
  <c r="M499" i="40" s="1"/>
  <c r="K497" i="40"/>
  <c r="L497" i="40" s="1"/>
  <c r="K493" i="40"/>
  <c r="K491" i="40"/>
  <c r="M491" i="40" s="1"/>
  <c r="K485" i="40"/>
  <c r="M485" i="40" s="1"/>
  <c r="K483" i="40"/>
  <c r="L483" i="40" s="1"/>
  <c r="K481" i="40"/>
  <c r="M481" i="40" s="1"/>
  <c r="K475" i="40"/>
  <c r="K473" i="40"/>
  <c r="L473" i="40" s="1"/>
  <c r="K469" i="40"/>
  <c r="L469" i="40" s="1"/>
  <c r="K467" i="40"/>
  <c r="M467" i="40" s="1"/>
  <c r="K463" i="40"/>
  <c r="L463" i="40" s="1"/>
  <c r="K461" i="40"/>
  <c r="M461" i="40" s="1"/>
  <c r="K455" i="40"/>
  <c r="L455" i="40" s="1"/>
  <c r="K451" i="40"/>
  <c r="M451" i="40" s="1"/>
  <c r="K449" i="40"/>
  <c r="M449" i="40" s="1"/>
  <c r="K447" i="40"/>
  <c r="L447" i="40" s="1"/>
  <c r="K445" i="40"/>
  <c r="M445" i="40" s="1"/>
  <c r="K441" i="40"/>
  <c r="M441" i="40" s="1"/>
  <c r="K439" i="40"/>
  <c r="M439" i="40" s="1"/>
  <c r="K435" i="40"/>
  <c r="M435" i="40" s="1"/>
  <c r="K433" i="40"/>
  <c r="L433" i="40" s="1"/>
  <c r="K431" i="40"/>
  <c r="M431" i="40" s="1"/>
  <c r="K429" i="40"/>
  <c r="M429" i="40" s="1"/>
  <c r="K425" i="40"/>
  <c r="L425" i="40" s="1"/>
  <c r="K423" i="40"/>
  <c r="L423" i="40" s="1"/>
  <c r="K421" i="40"/>
  <c r="M421" i="40" s="1"/>
  <c r="K419" i="40"/>
  <c r="M419" i="40" s="1"/>
  <c r="K417" i="40"/>
  <c r="M417" i="40" s="1"/>
  <c r="K415" i="40"/>
  <c r="L415" i="40" s="1"/>
  <c r="K411" i="40"/>
  <c r="M411" i="40" s="1"/>
  <c r="K409" i="40"/>
  <c r="M409" i="40" s="1"/>
  <c r="K407" i="40"/>
  <c r="L407" i="40" s="1"/>
  <c r="K405" i="40"/>
  <c r="M405" i="40" s="1"/>
  <c r="K393" i="40"/>
  <c r="M393" i="40" s="1"/>
  <c r="K391" i="40"/>
  <c r="M391" i="40" s="1"/>
  <c r="K387" i="40"/>
  <c r="M387" i="40" s="1"/>
  <c r="K383" i="40"/>
  <c r="L383" i="40" s="1"/>
  <c r="K379" i="40"/>
  <c r="M379" i="40" s="1"/>
  <c r="K377" i="40"/>
  <c r="M377" i="40" s="1"/>
  <c r="K375" i="40"/>
  <c r="L375" i="40" s="1"/>
  <c r="K371" i="40"/>
  <c r="M371" i="40" s="1"/>
  <c r="K369" i="40"/>
  <c r="M369" i="40" s="1"/>
  <c r="K365" i="40"/>
  <c r="M365" i="40" s="1"/>
  <c r="K363" i="40"/>
  <c r="L363" i="40" s="1"/>
  <c r="K357" i="40"/>
  <c r="L357" i="40" s="1"/>
  <c r="K355" i="40"/>
  <c r="L355" i="40" s="1"/>
  <c r="K353" i="40"/>
  <c r="L353" i="40" s="1"/>
  <c r="K347" i="40"/>
  <c r="M347" i="40" s="1"/>
  <c r="K345" i="40"/>
  <c r="L345" i="40" s="1"/>
  <c r="K341" i="40"/>
  <c r="M341" i="40" s="1"/>
  <c r="K339" i="40"/>
  <c r="L339" i="40" s="1"/>
  <c r="K335" i="40"/>
  <c r="M335" i="40" s="1"/>
  <c r="K333" i="40"/>
  <c r="L333" i="40" s="1"/>
  <c r="K327" i="40"/>
  <c r="L327" i="40" s="1"/>
  <c r="K323" i="40"/>
  <c r="L323" i="40" s="1"/>
  <c r="K321" i="40"/>
  <c r="M321" i="40" s="1"/>
  <c r="K319" i="40"/>
  <c r="L319" i="40" s="1"/>
  <c r="K317" i="40"/>
  <c r="M317" i="40" s="1"/>
  <c r="K313" i="40"/>
  <c r="M313" i="40" s="1"/>
  <c r="K311" i="40"/>
  <c r="L311" i="40" s="1"/>
  <c r="K307" i="40"/>
  <c r="M307" i="40" s="1"/>
  <c r="K305" i="40"/>
  <c r="M305" i="40" s="1"/>
  <c r="K303" i="40"/>
  <c r="M303" i="40" s="1"/>
  <c r="K301" i="40"/>
  <c r="M301" i="40" s="1"/>
  <c r="K297" i="40"/>
  <c r="L297" i="40" s="1"/>
  <c r="K295" i="40"/>
  <c r="L295" i="40" s="1"/>
  <c r="K293" i="40"/>
  <c r="M293" i="40" s="1"/>
  <c r="K291" i="40"/>
  <c r="L291" i="40" s="1"/>
  <c r="K289" i="40"/>
  <c r="L289" i="40" s="1"/>
  <c r="K287" i="40"/>
  <c r="M287" i="40" s="1"/>
  <c r="K283" i="40"/>
  <c r="M283" i="40" s="1"/>
  <c r="K281" i="40"/>
  <c r="L281" i="40" s="1"/>
  <c r="K279" i="40"/>
  <c r="M279" i="40" s="1"/>
  <c r="K277" i="40"/>
  <c r="M277" i="40" s="1"/>
  <c r="K265" i="40"/>
  <c r="M265" i="40" s="1"/>
  <c r="K263" i="40"/>
  <c r="M263" i="40" s="1"/>
  <c r="K259" i="40"/>
  <c r="L259" i="40" s="1"/>
  <c r="K257" i="40"/>
  <c r="M257" i="40" s="1"/>
  <c r="K255" i="40"/>
  <c r="L255" i="40" s="1"/>
  <c r="K251" i="40"/>
  <c r="M251" i="40" s="1"/>
  <c r="K249" i="40"/>
  <c r="M249" i="40" s="1"/>
  <c r="K247" i="40"/>
  <c r="L247" i="40" s="1"/>
  <c r="K243" i="40"/>
  <c r="M243" i="40" s="1"/>
  <c r="K239" i="40"/>
  <c r="L239" i="40" s="1"/>
  <c r="K233" i="40"/>
  <c r="M233" i="40" s="1"/>
  <c r="K231" i="40"/>
  <c r="M231" i="40" s="1"/>
  <c r="K229" i="40"/>
  <c r="L229" i="40" s="1"/>
  <c r="K223" i="40"/>
  <c r="M223" i="40" s="1"/>
  <c r="K221" i="40"/>
  <c r="L221" i="40" s="1"/>
  <c r="K217" i="40"/>
  <c r="M217" i="40" s="1"/>
  <c r="K215" i="40"/>
  <c r="L215" i="40" s="1"/>
  <c r="K211" i="40"/>
  <c r="L211" i="40" s="1"/>
  <c r="K209" i="40"/>
  <c r="L209" i="40" s="1"/>
  <c r="K203" i="40"/>
  <c r="L203" i="40" s="1"/>
  <c r="K199" i="40"/>
  <c r="L199" i="40" s="1"/>
  <c r="K197" i="40"/>
  <c r="M197" i="40" s="1"/>
  <c r="K195" i="40"/>
  <c r="L195" i="40" s="1"/>
  <c r="K193" i="40"/>
  <c r="M193" i="40" s="1"/>
  <c r="K189" i="40"/>
  <c r="M189" i="40" s="1"/>
  <c r="K187" i="40"/>
  <c r="M187" i="40" s="1"/>
  <c r="K183" i="40"/>
  <c r="M183" i="40" s="1"/>
  <c r="K181" i="40"/>
  <c r="M181" i="40" s="1"/>
  <c r="K179" i="40"/>
  <c r="M179" i="40" s="1"/>
  <c r="K177" i="40"/>
  <c r="L177" i="40" s="1"/>
  <c r="K173" i="40"/>
  <c r="M173" i="40" s="1"/>
  <c r="K171" i="40"/>
  <c r="M171" i="40" s="1"/>
  <c r="K169" i="40"/>
  <c r="L169" i="40" s="1"/>
  <c r="K167" i="40"/>
  <c r="M167" i="40" s="1"/>
  <c r="K165" i="40"/>
  <c r="L165" i="40" s="1"/>
  <c r="K163" i="40"/>
  <c r="M163" i="40" s="1"/>
  <c r="K159" i="40"/>
  <c r="M159" i="40" s="1"/>
  <c r="K157" i="40"/>
  <c r="L157" i="40" s="1"/>
  <c r="K155" i="40"/>
  <c r="M155" i="40" s="1"/>
  <c r="K153" i="40"/>
  <c r="M153" i="40" s="1"/>
  <c r="K141" i="40"/>
  <c r="M141" i="40" s="1"/>
  <c r="K139" i="40"/>
  <c r="M139" i="40" s="1"/>
  <c r="K135" i="40"/>
  <c r="L135" i="40" s="1"/>
  <c r="K133" i="40"/>
  <c r="M133" i="40" s="1"/>
  <c r="K131" i="40"/>
  <c r="M131" i="40" s="1"/>
  <c r="K127" i="40"/>
  <c r="L127" i="40" s="1"/>
  <c r="K125" i="40"/>
  <c r="M125" i="40" s="1"/>
  <c r="K123" i="40"/>
  <c r="M123" i="40" s="1"/>
  <c r="K119" i="40"/>
  <c r="M119" i="40" s="1"/>
  <c r="K115" i="40"/>
  <c r="M115" i="40" s="1"/>
  <c r="K109" i="40"/>
  <c r="L109" i="40" s="1"/>
  <c r="K107" i="40"/>
  <c r="M107" i="40" s="1"/>
  <c r="K105" i="40"/>
  <c r="M105" i="40" s="1"/>
  <c r="K99" i="40"/>
  <c r="M99" i="40" s="1"/>
  <c r="K97" i="40"/>
  <c r="M97" i="40" s="1"/>
  <c r="K93" i="40"/>
  <c r="M93" i="40" s="1"/>
  <c r="K91" i="40"/>
  <c r="M91" i="40" s="1"/>
  <c r="K87" i="40"/>
  <c r="M87" i="40" s="1"/>
  <c r="K85" i="40"/>
  <c r="M85" i="40" s="1"/>
  <c r="K79" i="40"/>
  <c r="M79" i="40" s="1"/>
  <c r="K75" i="40"/>
  <c r="M75" i="40" s="1"/>
  <c r="K73" i="40"/>
  <c r="M73" i="40" s="1"/>
  <c r="K71" i="40"/>
  <c r="M71" i="40" s="1"/>
  <c r="K69" i="40"/>
  <c r="M69" i="40" s="1"/>
  <c r="K65" i="40"/>
  <c r="M65" i="40" s="1"/>
  <c r="K63" i="40"/>
  <c r="M63" i="40" s="1"/>
  <c r="K59" i="40"/>
  <c r="M59" i="40" s="1"/>
  <c r="K57" i="40"/>
  <c r="M57" i="40" s="1"/>
  <c r="K55" i="40"/>
  <c r="M55" i="40" s="1"/>
  <c r="K53" i="40"/>
  <c r="L53" i="40" s="1"/>
  <c r="K49" i="40"/>
  <c r="L49" i="40" s="1"/>
  <c r="K47" i="40"/>
  <c r="M47" i="40" s="1"/>
  <c r="K45" i="40"/>
  <c r="L45" i="40" s="1"/>
  <c r="K43" i="40"/>
  <c r="L43" i="40" s="1"/>
  <c r="K41" i="40"/>
  <c r="L41" i="40" s="1"/>
  <c r="K39" i="40"/>
  <c r="L39" i="40" s="1"/>
  <c r="K35" i="40"/>
  <c r="L35" i="40" s="1"/>
  <c r="K33" i="40"/>
  <c r="L33" i="40" s="1"/>
  <c r="K31" i="40"/>
  <c r="L31" i="40" s="1"/>
  <c r="K29" i="40"/>
  <c r="L29" i="40" s="1"/>
  <c r="M2029" i="40" l="1"/>
  <c r="M1107" i="40"/>
  <c r="M1157" i="40"/>
  <c r="M2535" i="40"/>
  <c r="M1887" i="40"/>
  <c r="M1951" i="40"/>
  <c r="M1063" i="40"/>
  <c r="M1563" i="40"/>
  <c r="M889" i="40"/>
  <c r="L2621" i="40"/>
  <c r="M1907" i="40"/>
  <c r="M1623" i="40"/>
  <c r="L965" i="40"/>
  <c r="L641" i="40"/>
  <c r="M2565" i="40"/>
  <c r="L405" i="40"/>
  <c r="M705" i="40"/>
  <c r="L1335" i="40"/>
  <c r="M1481" i="40"/>
  <c r="L55" i="40"/>
  <c r="L1901" i="40"/>
  <c r="M2329" i="40"/>
  <c r="L2895" i="40"/>
  <c r="L1407" i="40"/>
  <c r="M589" i="40"/>
  <c r="M1757" i="40"/>
  <c r="L2003" i="40"/>
  <c r="T2019" i="40"/>
  <c r="S2019" i="40" s="1"/>
  <c r="L139" i="40"/>
  <c r="M1123" i="40"/>
  <c r="M2901" i="40"/>
  <c r="M1651" i="40"/>
  <c r="L1667" i="40"/>
  <c r="M1685" i="40"/>
  <c r="L2105" i="40"/>
  <c r="L3033" i="40"/>
  <c r="M3093" i="40"/>
  <c r="M209" i="40"/>
  <c r="L257" i="40"/>
  <c r="M339" i="40"/>
  <c r="M423" i="40"/>
  <c r="L491" i="40"/>
  <c r="L679" i="40"/>
  <c r="L715" i="40"/>
  <c r="M1287" i="40"/>
  <c r="L1469" i="40"/>
  <c r="M1807" i="40"/>
  <c r="L1843" i="40"/>
  <c r="L1969" i="40"/>
  <c r="L2079" i="40"/>
  <c r="M2173" i="40"/>
  <c r="M2947" i="40"/>
  <c r="M177" i="40"/>
  <c r="L445" i="40"/>
  <c r="L1043" i="40"/>
  <c r="L1557" i="40"/>
  <c r="M2411" i="40"/>
  <c r="L2589" i="40"/>
  <c r="M2801" i="40"/>
  <c r="L2831" i="40"/>
  <c r="L197" i="40"/>
  <c r="M345" i="40"/>
  <c r="M579" i="40"/>
  <c r="L847" i="40"/>
  <c r="L1067" i="40"/>
  <c r="L1177" i="40"/>
  <c r="M1261" i="40"/>
  <c r="L1403" i="40"/>
  <c r="L1491" i="40"/>
  <c r="L1855" i="40"/>
  <c r="M1973" i="40"/>
  <c r="L2119" i="40"/>
  <c r="M2707" i="40"/>
  <c r="L2781" i="40"/>
  <c r="M3003" i="40"/>
  <c r="M3153" i="40"/>
  <c r="M53" i="40"/>
  <c r="M563" i="40"/>
  <c r="L1025" i="40"/>
  <c r="M1443" i="40"/>
  <c r="M1771" i="40"/>
  <c r="L2111" i="40"/>
  <c r="L2359" i="40"/>
  <c r="L2499" i="40"/>
  <c r="L2745" i="40"/>
  <c r="L2751" i="40"/>
  <c r="L2815" i="40"/>
  <c r="L2919" i="40"/>
  <c r="L3067" i="40"/>
  <c r="M3077" i="40"/>
  <c r="L3099" i="40"/>
  <c r="L3117" i="40"/>
  <c r="M39" i="40"/>
  <c r="L183" i="40"/>
  <c r="M199" i="40"/>
  <c r="L773" i="40"/>
  <c r="M791" i="40"/>
  <c r="M991" i="40"/>
  <c r="L1109" i="40"/>
  <c r="M1125" i="40"/>
  <c r="T1125" i="40" s="1"/>
  <c r="M1341" i="40"/>
  <c r="L3107" i="40"/>
  <c r="M999" i="40"/>
  <c r="M43" i="40"/>
  <c r="L277" i="40"/>
  <c r="M291" i="40"/>
  <c r="L647" i="40"/>
  <c r="M687" i="40"/>
  <c r="M717" i="40"/>
  <c r="L739" i="40"/>
  <c r="M779" i="40"/>
  <c r="M915" i="40"/>
  <c r="L1009" i="40"/>
  <c r="L1085" i="40"/>
  <c r="M1147" i="40"/>
  <c r="M1267" i="40"/>
  <c r="M1463" i="40"/>
  <c r="L1539" i="40"/>
  <c r="M1775" i="40"/>
  <c r="L1859" i="40"/>
  <c r="M1903" i="40"/>
  <c r="L2007" i="40"/>
  <c r="M2073" i="40"/>
  <c r="L2225" i="40"/>
  <c r="L2397" i="40"/>
  <c r="M2533" i="40"/>
  <c r="L2557" i="40"/>
  <c r="M2583" i="40"/>
  <c r="T2737" i="40"/>
  <c r="S2737" i="40" s="1"/>
  <c r="M2795" i="40"/>
  <c r="M3073" i="40"/>
  <c r="L133" i="40"/>
  <c r="L153" i="40"/>
  <c r="L347" i="40"/>
  <c r="L431" i="40"/>
  <c r="M473" i="40"/>
  <c r="M513" i="40"/>
  <c r="M635" i="40"/>
  <c r="L899" i="40"/>
  <c r="L937" i="40"/>
  <c r="L1283" i="40"/>
  <c r="M1295" i="40"/>
  <c r="L1519" i="40"/>
  <c r="L1581" i="40"/>
  <c r="M1597" i="40"/>
  <c r="L1741" i="40"/>
  <c r="L1821" i="40"/>
  <c r="L2115" i="40"/>
  <c r="L2235" i="40"/>
  <c r="M2335" i="40"/>
  <c r="M2615" i="40"/>
  <c r="L2635" i="40"/>
  <c r="M2943" i="40"/>
  <c r="L2965" i="40"/>
  <c r="M247" i="40"/>
  <c r="M211" i="40"/>
  <c r="M295" i="40"/>
  <c r="L783" i="40"/>
  <c r="L861" i="40"/>
  <c r="M981" i="40"/>
  <c r="M989" i="40"/>
  <c r="L1149" i="40"/>
  <c r="M1273" i="40"/>
  <c r="M1315" i="40"/>
  <c r="M1379" i="40"/>
  <c r="L1413" i="40"/>
  <c r="L1437" i="40"/>
  <c r="M2053" i="40"/>
  <c r="M2163" i="40"/>
  <c r="M2219" i="40"/>
  <c r="L2291" i="40"/>
  <c r="L2443" i="40"/>
  <c r="L2507" i="40"/>
  <c r="L2543" i="40"/>
  <c r="M2873" i="40"/>
  <c r="M3049" i="40"/>
  <c r="T3049" i="40" s="1"/>
  <c r="S3049" i="40" s="1"/>
  <c r="M2401" i="40"/>
  <c r="M2457" i="40"/>
  <c r="M2855" i="40"/>
  <c r="L3017" i="40"/>
  <c r="M3143" i="40"/>
  <c r="M41" i="40"/>
  <c r="M289" i="40"/>
  <c r="L301" i="40"/>
  <c r="M609" i="40"/>
  <c r="M1187" i="40"/>
  <c r="M1211" i="40"/>
  <c r="L1251" i="40"/>
  <c r="M1809" i="40"/>
  <c r="M1835" i="40"/>
  <c r="L1849" i="40"/>
  <c r="M2159" i="40"/>
  <c r="L2255" i="40"/>
  <c r="L2341" i="40"/>
  <c r="M533" i="40"/>
  <c r="L533" i="40"/>
  <c r="L1565" i="40"/>
  <c r="M1565" i="40"/>
  <c r="M29" i="40"/>
  <c r="L47" i="40"/>
  <c r="L125" i="40"/>
  <c r="M157" i="40"/>
  <c r="L217" i="40"/>
  <c r="M229" i="40"/>
  <c r="M239" i="40"/>
  <c r="L419" i="40"/>
  <c r="M493" i="40"/>
  <c r="L493" i="40"/>
  <c r="M1753" i="40"/>
  <c r="L1753" i="40"/>
  <c r="L2031" i="40"/>
  <c r="M2031" i="40"/>
  <c r="M2331" i="40"/>
  <c r="L2331" i="40"/>
  <c r="L2373" i="40"/>
  <c r="M2373" i="40"/>
  <c r="M2675" i="40"/>
  <c r="L2675" i="40"/>
  <c r="L2829" i="40"/>
  <c r="M2829" i="40"/>
  <c r="M3041" i="40"/>
  <c r="L3041" i="40"/>
  <c r="M2733" i="40"/>
  <c r="L2733" i="40"/>
  <c r="M35" i="40"/>
  <c r="L173" i="40"/>
  <c r="L305" i="40"/>
  <c r="M383" i="40"/>
  <c r="L621" i="40"/>
  <c r="M621" i="40"/>
  <c r="T621" i="40" s="1"/>
  <c r="S621" i="40" s="1"/>
  <c r="L951" i="40"/>
  <c r="M951" i="40"/>
  <c r="M1153" i="40"/>
  <c r="L1153" i="40"/>
  <c r="M1429" i="40"/>
  <c r="L1429" i="40"/>
  <c r="M1609" i="40"/>
  <c r="L1609" i="40"/>
  <c r="L1695" i="40"/>
  <c r="M1695" i="40"/>
  <c r="L1729" i="40"/>
  <c r="M1729" i="40"/>
  <c r="M1803" i="40"/>
  <c r="L1803" i="40"/>
  <c r="M2167" i="40"/>
  <c r="L2167" i="40"/>
  <c r="M2725" i="40"/>
  <c r="L2725" i="40"/>
  <c r="M2809" i="40"/>
  <c r="L2809" i="40"/>
  <c r="M931" i="40"/>
  <c r="L931" i="40"/>
  <c r="M1591" i="40"/>
  <c r="L1591" i="40"/>
  <c r="L2959" i="40"/>
  <c r="M2959" i="40"/>
  <c r="M31" i="40"/>
  <c r="M49" i="40"/>
  <c r="M169" i="40"/>
  <c r="M221" i="40"/>
  <c r="L243" i="40"/>
  <c r="L317" i="40"/>
  <c r="M557" i="40"/>
  <c r="L557" i="40"/>
  <c r="M1127" i="40"/>
  <c r="L1127" i="40"/>
  <c r="M2317" i="40"/>
  <c r="L2317" i="40"/>
  <c r="L1013" i="40"/>
  <c r="M1013" i="40"/>
  <c r="M1837" i="40"/>
  <c r="L1837" i="40"/>
  <c r="M3007" i="40"/>
  <c r="L3007" i="40"/>
  <c r="L233" i="40"/>
  <c r="M259" i="40"/>
  <c r="L685" i="40"/>
  <c r="M685" i="40"/>
  <c r="M1005" i="40"/>
  <c r="L1005" i="40"/>
  <c r="L1113" i="40"/>
  <c r="M1113" i="40"/>
  <c r="M1831" i="40"/>
  <c r="L1831" i="40"/>
  <c r="L2309" i="40"/>
  <c r="M2309" i="40"/>
  <c r="M45" i="40"/>
  <c r="L107" i="40"/>
  <c r="L155" i="40"/>
  <c r="M33" i="40"/>
  <c r="L171" i="40"/>
  <c r="M255" i="40"/>
  <c r="M311" i="40"/>
  <c r="L1311" i="40"/>
  <c r="M1311" i="40"/>
  <c r="L1391" i="40"/>
  <c r="M1391" i="40"/>
  <c r="M1641" i="40"/>
  <c r="L1641" i="40"/>
  <c r="M1905" i="40"/>
  <c r="L1905" i="40"/>
  <c r="M2181" i="40"/>
  <c r="L2181" i="40"/>
  <c r="M2227" i="40"/>
  <c r="L2227" i="40"/>
  <c r="M2487" i="40"/>
  <c r="L2487" i="40"/>
  <c r="M2549" i="40"/>
  <c r="L2549" i="40"/>
  <c r="L2921" i="40"/>
  <c r="M2921" i="40"/>
  <c r="M3047" i="40"/>
  <c r="L3047" i="40"/>
  <c r="L709" i="40"/>
  <c r="M781" i="40"/>
  <c r="L789" i="40"/>
  <c r="M817" i="40"/>
  <c r="M821" i="40"/>
  <c r="L925" i="40"/>
  <c r="L969" i="40"/>
  <c r="M1051" i="40"/>
  <c r="L1169" i="40"/>
  <c r="L1185" i="40"/>
  <c r="M1353" i="40"/>
  <c r="L1385" i="40"/>
  <c r="M1445" i="40"/>
  <c r="L1453" i="40"/>
  <c r="M1465" i="40"/>
  <c r="M1489" i="40"/>
  <c r="L1531" i="40"/>
  <c r="L1551" i="40"/>
  <c r="L1575" i="40"/>
  <c r="L1617" i="40"/>
  <c r="L1679" i="40"/>
  <c r="L1715" i="40"/>
  <c r="L2009" i="40"/>
  <c r="L2017" i="40"/>
  <c r="M2077" i="40"/>
  <c r="L2161" i="40"/>
  <c r="L2247" i="40"/>
  <c r="M2259" i="40"/>
  <c r="L2285" i="40"/>
  <c r="M2337" i="40"/>
  <c r="L2345" i="40"/>
  <c r="M2493" i="40"/>
  <c r="L2501" i="40"/>
  <c r="M2581" i="40"/>
  <c r="L2587" i="40"/>
  <c r="M2593" i="40"/>
  <c r="L2601" i="40"/>
  <c r="L2627" i="40"/>
  <c r="M2747" i="40"/>
  <c r="L2753" i="40"/>
  <c r="L2797" i="40"/>
  <c r="L2841" i="40"/>
  <c r="M2859" i="40"/>
  <c r="L2877" i="40"/>
  <c r="M3071" i="40"/>
  <c r="M3083" i="40"/>
  <c r="M3113" i="40"/>
  <c r="M3119" i="40"/>
  <c r="M1471" i="40"/>
  <c r="L1483" i="40"/>
  <c r="M1541" i="40"/>
  <c r="M1611" i="40"/>
  <c r="L1697" i="40"/>
  <c r="L1727" i="40"/>
  <c r="M1797" i="40"/>
  <c r="L1883" i="40"/>
  <c r="M1941" i="40"/>
  <c r="M1965" i="40"/>
  <c r="M2149" i="40"/>
  <c r="L2177" i="40"/>
  <c r="M2197" i="40"/>
  <c r="L2231" i="40"/>
  <c r="M2333" i="40"/>
  <c r="L2369" i="40"/>
  <c r="M2375" i="40"/>
  <c r="L2391" i="40"/>
  <c r="M2481" i="40"/>
  <c r="L2671" i="40"/>
  <c r="L2687" i="40"/>
  <c r="L2721" i="40"/>
  <c r="M2727" i="40"/>
  <c r="M2807" i="40"/>
  <c r="M2995" i="40"/>
  <c r="M3043" i="40"/>
  <c r="L567" i="40"/>
  <c r="M583" i="40"/>
  <c r="M595" i="40"/>
  <c r="M603" i="40"/>
  <c r="L637" i="40"/>
  <c r="L651" i="40"/>
  <c r="M849" i="40"/>
  <c r="L895" i="40"/>
  <c r="L993" i="40"/>
  <c r="M1089" i="40"/>
  <c r="M1105" i="40"/>
  <c r="M1291" i="40"/>
  <c r="L1441" i="40"/>
  <c r="M1461" i="40"/>
  <c r="M1479" i="40"/>
  <c r="L1513" i="40"/>
  <c r="L1569" i="40"/>
  <c r="L1653" i="40"/>
  <c r="M1689" i="40"/>
  <c r="L1709" i="40"/>
  <c r="L1765" i="40"/>
  <c r="L1811" i="40"/>
  <c r="M1829" i="40"/>
  <c r="M1893" i="40"/>
  <c r="M2099" i="40"/>
  <c r="M2121" i="40"/>
  <c r="M2365" i="40"/>
  <c r="L2405" i="40"/>
  <c r="M2551" i="40"/>
  <c r="M2775" i="40"/>
  <c r="M2897" i="40"/>
  <c r="L2971" i="40"/>
  <c r="M3019" i="40"/>
  <c r="L561" i="40"/>
  <c r="L819" i="40"/>
  <c r="L689" i="40"/>
  <c r="M695" i="40"/>
  <c r="L733" i="40"/>
  <c r="M743" i="40"/>
  <c r="L887" i="40"/>
  <c r="M901" i="40"/>
  <c r="L1219" i="40"/>
  <c r="M1263" i="40"/>
  <c r="M1367" i="40"/>
  <c r="L1397" i="40"/>
  <c r="M1411" i="40"/>
  <c r="M1455" i="40"/>
  <c r="M1473" i="40"/>
  <c r="M1485" i="40"/>
  <c r="L1793" i="40"/>
  <c r="L1935" i="40"/>
  <c r="M1943" i="40"/>
  <c r="M1991" i="40"/>
  <c r="L2093" i="40"/>
  <c r="M2151" i="40"/>
  <c r="L2189" i="40"/>
  <c r="M2289" i="40"/>
  <c r="T2289" i="40" s="1"/>
  <c r="L2431" i="40"/>
  <c r="L2461" i="40"/>
  <c r="L2561" i="40"/>
  <c r="L2569" i="40"/>
  <c r="M2643" i="40"/>
  <c r="M2649" i="40"/>
  <c r="M2717" i="40"/>
  <c r="M2783" i="40"/>
  <c r="L2913" i="40"/>
  <c r="L3061" i="40"/>
  <c r="L3151" i="40"/>
  <c r="M1889" i="40"/>
  <c r="L1889" i="40"/>
  <c r="M1915" i="40"/>
  <c r="L1915" i="40"/>
  <c r="L79" i="40"/>
  <c r="L167" i="40"/>
  <c r="M195" i="40"/>
  <c r="M215" i="40"/>
  <c r="L251" i="40"/>
  <c r="M323" i="40"/>
  <c r="M333" i="40"/>
  <c r="L369" i="40"/>
  <c r="M375" i="40"/>
  <c r="M407" i="40"/>
  <c r="M415" i="40"/>
  <c r="L435" i="40"/>
  <c r="M447" i="40"/>
  <c r="M455" i="40"/>
  <c r="L467" i="40"/>
  <c r="L481" i="40"/>
  <c r="M519" i="40"/>
  <c r="L537" i="40"/>
  <c r="L543" i="40"/>
  <c r="L547" i="40"/>
  <c r="L611" i="40"/>
  <c r="L659" i="40"/>
  <c r="L675" i="40"/>
  <c r="L725" i="40"/>
  <c r="L745" i="40"/>
  <c r="M771" i="40"/>
  <c r="L793" i="40"/>
  <c r="M827" i="40"/>
  <c r="L837" i="40"/>
  <c r="L843" i="40"/>
  <c r="L853" i="40"/>
  <c r="L865" i="40"/>
  <c r="M917" i="40"/>
  <c r="L943" i="40"/>
  <c r="L975" i="40"/>
  <c r="M1027" i="40"/>
  <c r="M1039" i="40"/>
  <c r="M1143" i="40"/>
  <c r="L1237" i="40"/>
  <c r="M1237" i="40"/>
  <c r="M1361" i="40"/>
  <c r="L1361" i="40"/>
  <c r="L1819" i="40"/>
  <c r="M1819" i="40"/>
  <c r="L1845" i="40"/>
  <c r="M1845" i="40"/>
  <c r="M2023" i="40"/>
  <c r="L2023" i="40"/>
  <c r="L1745" i="40"/>
  <c r="M1745" i="40"/>
  <c r="M1929" i="40"/>
  <c r="L1929" i="40"/>
  <c r="L115" i="40"/>
  <c r="L163" i="40"/>
  <c r="L179" i="40"/>
  <c r="L187" i="40"/>
  <c r="M319" i="40"/>
  <c r="M355" i="40"/>
  <c r="M363" i="40"/>
  <c r="L1135" i="40"/>
  <c r="M1135" i="40"/>
  <c r="L1319" i="40"/>
  <c r="M1319" i="40"/>
  <c r="M1019" i="40"/>
  <c r="L1019" i="40"/>
  <c r="M1827" i="40"/>
  <c r="L1827" i="40"/>
  <c r="L1163" i="40"/>
  <c r="M1163" i="40"/>
  <c r="L1213" i="40"/>
  <c r="M1213" i="40"/>
  <c r="M1875" i="40"/>
  <c r="L1875" i="40"/>
  <c r="M1989" i="40"/>
  <c r="L1989" i="40"/>
  <c r="L313" i="40"/>
  <c r="L341" i="40"/>
  <c r="L439" i="40"/>
  <c r="M497" i="40"/>
  <c r="L505" i="40"/>
  <c r="L511" i="40"/>
  <c r="L517" i="40"/>
  <c r="M601" i="40"/>
  <c r="L631" i="40"/>
  <c r="L703" i="40"/>
  <c r="L719" i="40"/>
  <c r="M755" i="40"/>
  <c r="L767" i="40"/>
  <c r="M803" i="40"/>
  <c r="L829" i="40"/>
  <c r="L833" i="40"/>
  <c r="M845" i="40"/>
  <c r="L869" i="40"/>
  <c r="L881" i="40"/>
  <c r="L919" i="40"/>
  <c r="M1031" i="40"/>
  <c r="L1031" i="40"/>
  <c r="M1041" i="40"/>
  <c r="L1057" i="40"/>
  <c r="L1065" i="40"/>
  <c r="M1065" i="40"/>
  <c r="M1629" i="40"/>
  <c r="L1629" i="40"/>
  <c r="M2713" i="40"/>
  <c r="L2713" i="40"/>
  <c r="M2825" i="40"/>
  <c r="L2825" i="40"/>
  <c r="M1175" i="40"/>
  <c r="L1175" i="40"/>
  <c r="L57" i="40"/>
  <c r="L119" i="40"/>
  <c r="M165" i="40"/>
  <c r="M203" i="40"/>
  <c r="L223" i="40"/>
  <c r="L265" i="40"/>
  <c r="M281" i="40"/>
  <c r="M297" i="40"/>
  <c r="M327" i="40"/>
  <c r="L335" i="40"/>
  <c r="L377" i="40"/>
  <c r="L387" i="40"/>
  <c r="L393" i="40"/>
  <c r="L417" i="40"/>
  <c r="M425" i="40"/>
  <c r="M433" i="40"/>
  <c r="M469" i="40"/>
  <c r="M483" i="40"/>
  <c r="M531" i="40"/>
  <c r="L539" i="40"/>
  <c r="L575" i="40"/>
  <c r="M1091" i="40"/>
  <c r="L1091" i="40"/>
  <c r="L1207" i="40"/>
  <c r="M1207" i="40"/>
  <c r="M1495" i="40"/>
  <c r="L1495" i="40"/>
  <c r="M1723" i="40"/>
  <c r="L1723" i="40"/>
  <c r="T1863" i="40"/>
  <c r="T2171" i="40"/>
  <c r="L75" i="40"/>
  <c r="M109" i="40"/>
  <c r="L141" i="40"/>
  <c r="L321" i="40"/>
  <c r="M353" i="40"/>
  <c r="M357" i="40"/>
  <c r="L365" i="40"/>
  <c r="L371" i="40"/>
  <c r="L411" i="40"/>
  <c r="L451" i="40"/>
  <c r="M463" i="40"/>
  <c r="M535" i="40"/>
  <c r="L545" i="40"/>
  <c r="L551" i="40"/>
  <c r="M559" i="40"/>
  <c r="L597" i="40"/>
  <c r="L615" i="40"/>
  <c r="M655" i="40"/>
  <c r="M677" i="40"/>
  <c r="L693" i="40"/>
  <c r="L753" i="40"/>
  <c r="L801" i="40"/>
  <c r="M823" i="40"/>
  <c r="M863" i="40"/>
  <c r="L907" i="40"/>
  <c r="M939" i="40"/>
  <c r="L949" i="40"/>
  <c r="M973" i="40"/>
  <c r="L979" i="40"/>
  <c r="L1119" i="40"/>
  <c r="M1133" i="40"/>
  <c r="L1133" i="40"/>
  <c r="L1171" i="40"/>
  <c r="L1225" i="40"/>
  <c r="M1233" i="40"/>
  <c r="L1233" i="40"/>
  <c r="L1265" i="40"/>
  <c r="M1265" i="40"/>
  <c r="L1365" i="40"/>
  <c r="M1675" i="40"/>
  <c r="L1675" i="40"/>
  <c r="M1703" i="40"/>
  <c r="L1703" i="40"/>
  <c r="M1625" i="40"/>
  <c r="L1625" i="40"/>
  <c r="M127" i="40"/>
  <c r="M135" i="40"/>
  <c r="L159" i="40"/>
  <c r="L499" i="40"/>
  <c r="L591" i="40"/>
  <c r="L625" i="40"/>
  <c r="M643" i="40"/>
  <c r="L699" i="40"/>
  <c r="M731" i="40"/>
  <c r="L757" i="40"/>
  <c r="L815" i="40"/>
  <c r="L875" i="40"/>
  <c r="M883" i="40"/>
  <c r="M927" i="40"/>
  <c r="M963" i="40"/>
  <c r="L983" i="40"/>
  <c r="M1003" i="40"/>
  <c r="L1077" i="40"/>
  <c r="M1077" i="40"/>
  <c r="M1457" i="40"/>
  <c r="L1457" i="40"/>
  <c r="L1865" i="40"/>
  <c r="M1865" i="40"/>
  <c r="M2243" i="40"/>
  <c r="L2243" i="40"/>
  <c r="M2261" i="40"/>
  <c r="L2261" i="40"/>
  <c r="M2295" i="40"/>
  <c r="L2295" i="40"/>
  <c r="M2417" i="40"/>
  <c r="L2417" i="40"/>
  <c r="L2483" i="40"/>
  <c r="M2483" i="40"/>
  <c r="L3161" i="40"/>
  <c r="M3161" i="40"/>
  <c r="L2233" i="40"/>
  <c r="M2233" i="40"/>
  <c r="M2349" i="40"/>
  <c r="T2349" i="40" s="1"/>
  <c r="L2349" i="40"/>
  <c r="M2377" i="40"/>
  <c r="L2377" i="40"/>
  <c r="L2393" i="40"/>
  <c r="M2393" i="40"/>
  <c r="L2935" i="40"/>
  <c r="M2935" i="40"/>
  <c r="L1377" i="40"/>
  <c r="M1393" i="40"/>
  <c r="M1427" i="40"/>
  <c r="L1433" i="40"/>
  <c r="M1467" i="40"/>
  <c r="M1475" i="40"/>
  <c r="M1517" i="40"/>
  <c r="L1525" i="40"/>
  <c r="M1537" i="40"/>
  <c r="L1613" i="40"/>
  <c r="L1621" i="40"/>
  <c r="M1635" i="40"/>
  <c r="L1683" i="40"/>
  <c r="L1759" i="40"/>
  <c r="M1779" i="40"/>
  <c r="L1817" i="40"/>
  <c r="M1853" i="40"/>
  <c r="L1863" i="40"/>
  <c r="L1949" i="40"/>
  <c r="L1979" i="40"/>
  <c r="L1985" i="40"/>
  <c r="L2047" i="40"/>
  <c r="L2057" i="40"/>
  <c r="L2065" i="40"/>
  <c r="L2603" i="40"/>
  <c r="M2603" i="40"/>
  <c r="T2603" i="40" s="1"/>
  <c r="M2663" i="40"/>
  <c r="L2663" i="40"/>
  <c r="L3101" i="40"/>
  <c r="M3101" i="40"/>
  <c r="M1053" i="40"/>
  <c r="L1075" i="40"/>
  <c r="L1137" i="40"/>
  <c r="M1183" i="40"/>
  <c r="L1195" i="40"/>
  <c r="L1203" i="40"/>
  <c r="M1223" i="40"/>
  <c r="L1227" i="40"/>
  <c r="M1255" i="40"/>
  <c r="M1269" i="40"/>
  <c r="L1275" i="40"/>
  <c r="L1279" i="40"/>
  <c r="L1299" i="40"/>
  <c r="L1303" i="40"/>
  <c r="M1347" i="40"/>
  <c r="T2001" i="40"/>
  <c r="S2001" i="40" s="1"/>
  <c r="L2389" i="40"/>
  <c r="M2389" i="40"/>
  <c r="T2389" i="40" s="1"/>
  <c r="M2477" i="40"/>
  <c r="L2477" i="40"/>
  <c r="L2983" i="40"/>
  <c r="M2983" i="40"/>
  <c r="L1079" i="40"/>
  <c r="M1117" i="40"/>
  <c r="M1151" i="40"/>
  <c r="T1151" i="40" s="1"/>
  <c r="L1587" i="40"/>
  <c r="L1649" i="40"/>
  <c r="L1663" i="40"/>
  <c r="M1721" i="40"/>
  <c r="L1747" i="40"/>
  <c r="M1799" i="40"/>
  <c r="L1927" i="40"/>
  <c r="L2039" i="40"/>
  <c r="M2301" i="40"/>
  <c r="L2301" i="40"/>
  <c r="L2403" i="40"/>
  <c r="M2403" i="40"/>
  <c r="M2521" i="40"/>
  <c r="L2521" i="40"/>
  <c r="M2571" i="40"/>
  <c r="L2571" i="40"/>
  <c r="L2651" i="40"/>
  <c r="M2651" i="40"/>
  <c r="M3125" i="40"/>
  <c r="L3125" i="40"/>
  <c r="L2113" i="40"/>
  <c r="M2113" i="40"/>
  <c r="M2849" i="40"/>
  <c r="L2849" i="40"/>
  <c r="L1499" i="40"/>
  <c r="L1543" i="40"/>
  <c r="M1561" i="40"/>
  <c r="M1631" i="40"/>
  <c r="L1637" i="40"/>
  <c r="L1645" i="40"/>
  <c r="M1681" i="40"/>
  <c r="M1707" i="40"/>
  <c r="L1735" i="40"/>
  <c r="L1781" i="40"/>
  <c r="M1839" i="40"/>
  <c r="T1839" i="40" s="1"/>
  <c r="M1861" i="40"/>
  <c r="L1881" i="40"/>
  <c r="M1919" i="40"/>
  <c r="L1999" i="40"/>
  <c r="L2185" i="40"/>
  <c r="M2185" i="40"/>
  <c r="M2143" i="40"/>
  <c r="M2211" i="40"/>
  <c r="M2221" i="40"/>
  <c r="M2357" i="40"/>
  <c r="L2575" i="40"/>
  <c r="M2679" i="40"/>
  <c r="L2693" i="40"/>
  <c r="L2789" i="40"/>
  <c r="M2867" i="40"/>
  <c r="M2905" i="40"/>
  <c r="L2957" i="40"/>
  <c r="L3081" i="40"/>
  <c r="M3139" i="40"/>
  <c r="M2459" i="40"/>
  <c r="M2467" i="40"/>
  <c r="L2491" i="40"/>
  <c r="M2505" i="40"/>
  <c r="M2515" i="40"/>
  <c r="M2555" i="40"/>
  <c r="M2709" i="40"/>
  <c r="L2773" i="40"/>
  <c r="M2821" i="40"/>
  <c r="M2845" i="40"/>
  <c r="M2875" i="40"/>
  <c r="M2909" i="40"/>
  <c r="L2925" i="40"/>
  <c r="M3031" i="40"/>
  <c r="M3055" i="40"/>
  <c r="M3147" i="40"/>
  <c r="L2139" i="40"/>
  <c r="L2171" i="40"/>
  <c r="L2209" i="40"/>
  <c r="L2269" i="40"/>
  <c r="L2277" i="40"/>
  <c r="L2305" i="40"/>
  <c r="M2347" i="40"/>
  <c r="L2355" i="40"/>
  <c r="L2383" i="40"/>
  <c r="L2387" i="40"/>
  <c r="M2415" i="40"/>
  <c r="L2437" i="40"/>
  <c r="L2465" i="40"/>
  <c r="L2513" i="40"/>
  <c r="L2537" i="40"/>
  <c r="M2545" i="40"/>
  <c r="M2573" i="40"/>
  <c r="L2595" i="40"/>
  <c r="L2609" i="40"/>
  <c r="M2629" i="40"/>
  <c r="L2641" i="40"/>
  <c r="L2661" i="40"/>
  <c r="L2735" i="40"/>
  <c r="L2739" i="40"/>
  <c r="L2767" i="40"/>
  <c r="M2827" i="40"/>
  <c r="M2851" i="40"/>
  <c r="M2881" i="40"/>
  <c r="L2907" i="40"/>
  <c r="M2915" i="40"/>
  <c r="L2931" i="40"/>
  <c r="L2941" i="40"/>
  <c r="L2977" i="40"/>
  <c r="L2981" i="40"/>
  <c r="L2991" i="40"/>
  <c r="M3011" i="40"/>
  <c r="M3035" i="40"/>
  <c r="L3051" i="40"/>
  <c r="M3063" i="40"/>
  <c r="L3159" i="40"/>
  <c r="L2213" i="40"/>
  <c r="M2245" i="40"/>
  <c r="L2311" i="40"/>
  <c r="M2409" i="40"/>
  <c r="M2419" i="40"/>
  <c r="M2445" i="40"/>
  <c r="M2617" i="40"/>
  <c r="L2645" i="40"/>
  <c r="L2685" i="40"/>
  <c r="L2759" i="40"/>
  <c r="M2803" i="40"/>
  <c r="L2863" i="40"/>
  <c r="M2927" i="40"/>
  <c r="L2945" i="40"/>
  <c r="M2969" i="40"/>
  <c r="L2999" i="40"/>
  <c r="M3095" i="40"/>
  <c r="M3127" i="40"/>
  <c r="L3135" i="40"/>
  <c r="M3005" i="40"/>
  <c r="L3005" i="40"/>
  <c r="M3057" i="40"/>
  <c r="L3057" i="40"/>
  <c r="T3065" i="40"/>
  <c r="L59" i="40"/>
  <c r="L63" i="40"/>
  <c r="L65" i="40"/>
  <c r="L69" i="40"/>
  <c r="L71" i="40"/>
  <c r="L73" i="40"/>
  <c r="L123" i="40"/>
  <c r="L249" i="40"/>
  <c r="L293" i="40"/>
  <c r="L303" i="40"/>
  <c r="L307" i="40"/>
  <c r="L391" i="40"/>
  <c r="L421" i="40"/>
  <c r="L441" i="40"/>
  <c r="L461" i="40"/>
  <c r="M507" i="40"/>
  <c r="M835" i="40"/>
  <c r="L835" i="40"/>
  <c r="M911" i="40"/>
  <c r="L911" i="40"/>
  <c r="M1007" i="40"/>
  <c r="L1007" i="40"/>
  <c r="M1215" i="40"/>
  <c r="L1215" i="40"/>
  <c r="L1293" i="40"/>
  <c r="M1293" i="40"/>
  <c r="M1659" i="40"/>
  <c r="L1659" i="40"/>
  <c r="M1673" i="40"/>
  <c r="L1673" i="40"/>
  <c r="M1701" i="40"/>
  <c r="L1701" i="40"/>
  <c r="M573" i="40"/>
  <c r="L573" i="40"/>
  <c r="M577" i="40"/>
  <c r="L577" i="40"/>
  <c r="M751" i="40"/>
  <c r="L751" i="40"/>
  <c r="M831" i="40"/>
  <c r="L831" i="40"/>
  <c r="M839" i="40"/>
  <c r="L839" i="40"/>
  <c r="T1109" i="40"/>
  <c r="M1131" i="40"/>
  <c r="L1131" i="40"/>
  <c r="M1289" i="40"/>
  <c r="L1289" i="40"/>
  <c r="L1405" i="40"/>
  <c r="M1405" i="40"/>
  <c r="M649" i="40"/>
  <c r="L649" i="40"/>
  <c r="M681" i="40"/>
  <c r="L681" i="40"/>
  <c r="M1061" i="40"/>
  <c r="L1061" i="40"/>
  <c r="M701" i="40"/>
  <c r="L701" i="40"/>
  <c r="M553" i="40"/>
  <c r="L553" i="40"/>
  <c r="M797" i="40"/>
  <c r="L797" i="40"/>
  <c r="M987" i="40"/>
  <c r="L987" i="40"/>
  <c r="M1083" i="40"/>
  <c r="L1083" i="40"/>
  <c r="M503" i="40"/>
  <c r="L503" i="40"/>
  <c r="M721" i="40"/>
  <c r="L721" i="40"/>
  <c r="M1111" i="40"/>
  <c r="L1111" i="40"/>
  <c r="M1201" i="40"/>
  <c r="L1201" i="40"/>
  <c r="T763" i="40"/>
  <c r="S763" i="40" s="1"/>
  <c r="L85" i="40"/>
  <c r="L87" i="40"/>
  <c r="L91" i="40"/>
  <c r="L93" i="40"/>
  <c r="L97" i="40"/>
  <c r="L99" i="40"/>
  <c r="L105" i="40"/>
  <c r="L131" i="40"/>
  <c r="L181" i="40"/>
  <c r="L189" i="40"/>
  <c r="L193" i="40"/>
  <c r="L231" i="40"/>
  <c r="L263" i="40"/>
  <c r="L279" i="40"/>
  <c r="L283" i="40"/>
  <c r="L287" i="40"/>
  <c r="L379" i="40"/>
  <c r="L409" i="40"/>
  <c r="L429" i="40"/>
  <c r="L449" i="40"/>
  <c r="M549" i="40"/>
  <c r="M569" i="40"/>
  <c r="L569" i="40"/>
  <c r="M629" i="40"/>
  <c r="L629" i="40"/>
  <c r="T907" i="40"/>
  <c r="M935" i="40"/>
  <c r="L935" i="40"/>
  <c r="M1033" i="40"/>
  <c r="L1033" i="40"/>
  <c r="M475" i="40"/>
  <c r="L475" i="40"/>
  <c r="L485" i="40"/>
  <c r="M613" i="40"/>
  <c r="L613" i="40"/>
  <c r="M777" i="40"/>
  <c r="L777" i="40"/>
  <c r="M967" i="40"/>
  <c r="L967" i="40"/>
  <c r="M1301" i="40"/>
  <c r="L1301" i="40"/>
  <c r="T979" i="40"/>
  <c r="S979" i="40" s="1"/>
  <c r="L1553" i="40"/>
  <c r="M1553" i="40"/>
  <c r="M1877" i="40"/>
  <c r="L1877" i="40"/>
  <c r="M1305" i="40"/>
  <c r="L1305" i="40"/>
  <c r="M1363" i="40"/>
  <c r="L1363" i="40"/>
  <c r="M1431" i="40"/>
  <c r="L1431" i="40"/>
  <c r="M1189" i="40"/>
  <c r="L1189" i="40"/>
  <c r="T1195" i="40"/>
  <c r="M1277" i="40"/>
  <c r="M1239" i="40"/>
  <c r="L1239" i="40"/>
  <c r="M1451" i="40"/>
  <c r="L1451" i="40"/>
  <c r="L1511" i="40"/>
  <c r="M1511" i="40"/>
  <c r="L639" i="40"/>
  <c r="L661" i="40"/>
  <c r="L673" i="40"/>
  <c r="L691" i="40"/>
  <c r="L711" i="40"/>
  <c r="L737" i="40"/>
  <c r="L763" i="40"/>
  <c r="L785" i="40"/>
  <c r="L855" i="40"/>
  <c r="L859" i="40"/>
  <c r="L877" i="40"/>
  <c r="L897" i="40"/>
  <c r="L923" i="40"/>
  <c r="L945" i="40"/>
  <c r="L977" i="40"/>
  <c r="L997" i="40"/>
  <c r="L1021" i="40"/>
  <c r="L1049" i="40"/>
  <c r="L1071" i="40"/>
  <c r="L1103" i="40"/>
  <c r="L1121" i="40"/>
  <c r="L1141" i="40"/>
  <c r="M1199" i="40"/>
  <c r="M1253" i="40"/>
  <c r="L1253" i="40"/>
  <c r="M1285" i="40"/>
  <c r="M1309" i="40"/>
  <c r="L1309" i="40"/>
  <c r="M1165" i="40"/>
  <c r="L1165" i="40"/>
  <c r="M1259" i="40"/>
  <c r="L1259" i="40"/>
  <c r="M1231" i="40"/>
  <c r="M1389" i="40"/>
  <c r="L1389" i="40"/>
  <c r="M1439" i="40"/>
  <c r="L1439" i="40"/>
  <c r="M1573" i="40"/>
  <c r="L1573" i="40"/>
  <c r="M1447" i="40"/>
  <c r="L1447" i="40"/>
  <c r="M1647" i="40"/>
  <c r="L1647" i="40"/>
  <c r="M1655" i="40"/>
  <c r="L1655" i="40"/>
  <c r="M1749" i="40"/>
  <c r="L1749" i="40"/>
  <c r="M1815" i="40"/>
  <c r="L1815" i="40"/>
  <c r="L1317" i="40"/>
  <c r="L1321" i="40"/>
  <c r="L1325" i="40"/>
  <c r="L1333" i="40"/>
  <c r="L1339" i="40"/>
  <c r="L1345" i="40"/>
  <c r="L1351" i="40"/>
  <c r="L1359" i="40"/>
  <c r="L1381" i="40"/>
  <c r="L1399" i="40"/>
  <c r="M1523" i="40"/>
  <c r="M1595" i="40"/>
  <c r="M1505" i="40"/>
  <c r="M1529" i="40"/>
  <c r="M1577" i="40"/>
  <c r="M1583" i="40"/>
  <c r="M1589" i="40"/>
  <c r="M1615" i="40"/>
  <c r="M1627" i="40"/>
  <c r="L1627" i="40"/>
  <c r="M1639" i="40"/>
  <c r="L1639" i="40"/>
  <c r="M1657" i="40"/>
  <c r="L1657" i="40"/>
  <c r="M1669" i="40"/>
  <c r="L1669" i="40"/>
  <c r="M1725" i="40"/>
  <c r="L1725" i="40"/>
  <c r="M1795" i="40"/>
  <c r="L1795" i="40"/>
  <c r="L2133" i="40"/>
  <c r="M2133" i="40"/>
  <c r="L1373" i="40"/>
  <c r="M1497" i="40"/>
  <c r="M1545" i="40"/>
  <c r="L1545" i="40"/>
  <c r="M1665" i="40"/>
  <c r="L1665" i="40"/>
  <c r="L1425" i="40"/>
  <c r="M1501" i="40"/>
  <c r="M1833" i="40"/>
  <c r="L1833" i="40"/>
  <c r="M1895" i="40"/>
  <c r="L1895" i="40"/>
  <c r="M1931" i="40"/>
  <c r="L1931" i="40"/>
  <c r="M1937" i="40"/>
  <c r="L1937" i="40"/>
  <c r="M1967" i="40"/>
  <c r="L1967" i="40"/>
  <c r="M1909" i="40"/>
  <c r="M2005" i="40"/>
  <c r="L2005" i="40"/>
  <c r="T2033" i="40"/>
  <c r="M2051" i="40"/>
  <c r="L2051" i="40"/>
  <c r="M2101" i="40"/>
  <c r="L2101" i="40"/>
  <c r="M1923" i="40"/>
  <c r="L1923" i="40"/>
  <c r="T2017" i="40"/>
  <c r="M2343" i="40"/>
  <c r="L2343" i="40"/>
  <c r="L2385" i="40"/>
  <c r="M2385" i="40"/>
  <c r="T2035" i="40"/>
  <c r="L1713" i="40"/>
  <c r="L1737" i="40"/>
  <c r="L1761" i="40"/>
  <c r="L1767" i="40"/>
  <c r="L1773" i="40"/>
  <c r="L1805" i="40"/>
  <c r="L1825" i="40"/>
  <c r="M1847" i="40"/>
  <c r="L1847" i="40"/>
  <c r="M2201" i="40"/>
  <c r="L2201" i="40"/>
  <c r="L2281" i="40"/>
  <c r="M2281" i="40"/>
  <c r="M1987" i="40"/>
  <c r="L1987" i="40"/>
  <c r="M2025" i="40"/>
  <c r="L2025" i="40"/>
  <c r="M2075" i="40"/>
  <c r="L2075" i="40"/>
  <c r="M1869" i="40"/>
  <c r="L1869" i="40"/>
  <c r="T2137" i="40"/>
  <c r="T2205" i="40"/>
  <c r="T1979" i="40"/>
  <c r="S1979" i="40" s="1"/>
  <c r="M2195" i="40"/>
  <c r="L2195" i="40"/>
  <c r="M2399" i="40"/>
  <c r="L2399" i="40"/>
  <c r="M2647" i="40"/>
  <c r="L2647" i="40"/>
  <c r="L2769" i="40"/>
  <c r="M2769" i="40"/>
  <c r="M2273" i="40"/>
  <c r="M2293" i="40"/>
  <c r="L2293" i="40"/>
  <c r="M2351" i="40"/>
  <c r="L2433" i="40"/>
  <c r="M2433" i="40"/>
  <c r="L1963" i="40"/>
  <c r="L1981" i="40"/>
  <c r="L2001" i="40"/>
  <c r="L2019" i="40"/>
  <c r="L2045" i="40"/>
  <c r="L2071" i="40"/>
  <c r="L2097" i="40"/>
  <c r="L2137" i="40"/>
  <c r="L2155" i="40"/>
  <c r="M2169" i="40"/>
  <c r="L2169" i="40"/>
  <c r="M2361" i="40"/>
  <c r="L2361" i="40"/>
  <c r="L2205" i="40"/>
  <c r="M2237" i="40"/>
  <c r="L2237" i="40"/>
  <c r="M2303" i="40"/>
  <c r="M2425" i="40"/>
  <c r="L2425" i="40"/>
  <c r="M2451" i="40"/>
  <c r="L2451" i="40"/>
  <c r="L1977" i="40"/>
  <c r="L1997" i="40"/>
  <c r="L2015" i="40"/>
  <c r="L2035" i="40"/>
  <c r="L2063" i="40"/>
  <c r="L2089" i="40"/>
  <c r="L2107" i="40"/>
  <c r="L2145" i="40"/>
  <c r="M2199" i="40"/>
  <c r="T2277" i="40"/>
  <c r="M2299" i="40"/>
  <c r="M2315" i="40"/>
  <c r="L2315" i="40"/>
  <c r="M2371" i="40"/>
  <c r="L1945" i="40"/>
  <c r="L1975" i="40"/>
  <c r="L1995" i="40"/>
  <c r="L2013" i="40"/>
  <c r="L2033" i="40"/>
  <c r="L2059" i="40"/>
  <c r="L2085" i="40"/>
  <c r="L2135" i="40"/>
  <c r="M2153" i="40"/>
  <c r="T2161" i="40"/>
  <c r="L2179" i="40"/>
  <c r="M2249" i="40"/>
  <c r="T2291" i="40"/>
  <c r="M2367" i="40"/>
  <c r="M2379" i="40"/>
  <c r="L2379" i="40"/>
  <c r="T2711" i="40"/>
  <c r="S2145" i="40"/>
  <c r="M2217" i="40"/>
  <c r="L2217" i="40"/>
  <c r="M2265" i="40"/>
  <c r="L2265" i="40"/>
  <c r="T2359" i="40"/>
  <c r="L2439" i="40"/>
  <c r="M2439" i="40"/>
  <c r="T2391" i="40"/>
  <c r="S2391" i="40" s="1"/>
  <c r="M2463" i="40"/>
  <c r="L2463" i="40"/>
  <c r="M2577" i="40"/>
  <c r="L2577" i="40"/>
  <c r="M2723" i="40"/>
  <c r="L2723" i="40"/>
  <c r="M2489" i="40"/>
  <c r="L2489" i="40"/>
  <c r="T2537" i="40"/>
  <c r="M2883" i="40"/>
  <c r="L2883" i="40"/>
  <c r="M2421" i="40"/>
  <c r="L2421" i="40"/>
  <c r="M2623" i="40"/>
  <c r="L2623" i="40"/>
  <c r="M2673" i="40"/>
  <c r="L2673" i="40"/>
  <c r="M2497" i="40"/>
  <c r="L2497" i="40"/>
  <c r="T2585" i="40"/>
  <c r="M2743" i="40"/>
  <c r="L2743" i="40"/>
  <c r="M2539" i="40"/>
  <c r="L2539" i="40"/>
  <c r="M2449" i="40"/>
  <c r="L2449" i="40"/>
  <c r="M2473" i="40"/>
  <c r="L2473" i="40"/>
  <c r="M2599" i="40"/>
  <c r="L2599" i="40"/>
  <c r="M2695" i="40"/>
  <c r="L2695" i="40"/>
  <c r="M2511" i="40"/>
  <c r="L2511" i="40"/>
  <c r="M2559" i="40"/>
  <c r="L2559" i="40"/>
  <c r="M2763" i="40"/>
  <c r="L2763" i="40"/>
  <c r="T3081" i="40"/>
  <c r="M2837" i="40"/>
  <c r="L2837" i="40"/>
  <c r="M2861" i="40"/>
  <c r="L2861" i="40"/>
  <c r="M2929" i="40"/>
  <c r="L2929" i="40"/>
  <c r="M3037" i="40"/>
  <c r="L3037" i="40"/>
  <c r="L2667" i="40"/>
  <c r="L2689" i="40"/>
  <c r="L2719" i="40"/>
  <c r="L2737" i="40"/>
  <c r="L2757" i="40"/>
  <c r="L2823" i="40"/>
  <c r="M2979" i="40"/>
  <c r="L2979" i="40"/>
  <c r="M3155" i="40"/>
  <c r="L3155" i="40"/>
  <c r="M2785" i="40"/>
  <c r="L2785" i="40"/>
  <c r="M2847" i="40"/>
  <c r="L2847" i="40"/>
  <c r="M3131" i="40"/>
  <c r="L3131" i="40"/>
  <c r="M3105" i="40"/>
  <c r="L3105" i="40"/>
  <c r="L2519" i="40"/>
  <c r="L2547" i="40"/>
  <c r="L2567" i="40"/>
  <c r="L2585" i="40"/>
  <c r="L2605" i="40"/>
  <c r="L2633" i="40"/>
  <c r="L2657" i="40"/>
  <c r="L2681" i="40"/>
  <c r="L2711" i="40"/>
  <c r="L2731" i="40"/>
  <c r="L2749" i="40"/>
  <c r="M2765" i="40"/>
  <c r="L2765" i="40"/>
  <c r="M2779" i="40"/>
  <c r="M2911" i="40"/>
  <c r="L2911" i="40"/>
  <c r="M2951" i="40"/>
  <c r="L2951" i="40"/>
  <c r="T2767" i="40"/>
  <c r="S2767" i="40" s="1"/>
  <c r="M2813" i="40"/>
  <c r="L2813" i="40"/>
  <c r="M3079" i="40"/>
  <c r="L3079" i="40"/>
  <c r="L2869" i="40"/>
  <c r="L2899" i="40"/>
  <c r="L2917" i="40"/>
  <c r="L2937" i="40"/>
  <c r="L2963" i="40"/>
  <c r="L2989" i="40"/>
  <c r="L3013" i="40"/>
  <c r="L3045" i="40"/>
  <c r="L3065" i="40"/>
  <c r="L3087" i="40"/>
  <c r="L3115" i="40"/>
  <c r="L3141" i="40"/>
  <c r="L3165" i="40"/>
  <c r="L3167" i="40"/>
  <c r="T259" i="40" l="1"/>
  <c r="D5" i="56"/>
  <c r="D8" i="56"/>
  <c r="D7" i="56"/>
  <c r="D6" i="56"/>
  <c r="T1107" i="40"/>
  <c r="S1107" i="40" s="1"/>
  <c r="S1125" i="40"/>
  <c r="S2171" i="40"/>
  <c r="T2373" i="40"/>
  <c r="S2373" i="40" s="1"/>
  <c r="T1135" i="40"/>
  <c r="S1135" i="40" s="1"/>
  <c r="S2359" i="40"/>
  <c r="S3081" i="40"/>
  <c r="S2161" i="40"/>
  <c r="S2585" i="40"/>
  <c r="S2205" i="40"/>
  <c r="S2017" i="40"/>
  <c r="S907" i="40"/>
  <c r="T1809" i="40"/>
  <c r="S1809" i="40" s="1"/>
  <c r="T2335" i="40"/>
  <c r="S2335" i="40" s="1"/>
  <c r="S1109" i="40"/>
  <c r="S2035" i="40"/>
  <c r="S1863" i="40"/>
  <c r="S2349" i="40"/>
  <c r="S1195" i="40"/>
  <c r="S2537" i="40"/>
  <c r="S2291" i="40"/>
  <c r="S2277" i="40"/>
  <c r="S2137" i="40"/>
  <c r="S2033" i="40"/>
  <c r="S2711" i="40"/>
  <c r="S3065" i="40"/>
  <c r="S2603" i="40"/>
  <c r="S2289" i="40"/>
  <c r="T1831" i="40"/>
  <c r="S1831" i="40" s="1"/>
  <c r="T1797" i="40"/>
  <c r="S1797" i="40" s="1"/>
  <c r="S259" i="40"/>
  <c r="T2347" i="40"/>
  <c r="S2347" i="40" s="1"/>
  <c r="T2181" i="40"/>
  <c r="S2181" i="40" s="1"/>
  <c r="T1819" i="40"/>
  <c r="S1819" i="40" s="1"/>
  <c r="T1123" i="40"/>
  <c r="S1123" i="40" s="1"/>
  <c r="T1113" i="40"/>
  <c r="T991" i="40"/>
  <c r="T2571" i="40"/>
  <c r="S2571" i="40" s="1"/>
  <c r="T951" i="40"/>
  <c r="S951" i="40" s="1"/>
  <c r="S2389" i="40"/>
  <c r="T2261" i="40"/>
  <c r="S1839" i="40"/>
  <c r="T2401" i="40"/>
  <c r="S2401" i="40" s="1"/>
  <c r="T981" i="40"/>
  <c r="T2725" i="40"/>
  <c r="S2725" i="40" s="1"/>
  <c r="T2151" i="40"/>
  <c r="T2549" i="40"/>
  <c r="T2783" i="40"/>
  <c r="T2197" i="40"/>
  <c r="T3047" i="40"/>
  <c r="T2259" i="40"/>
  <c r="S1151" i="40"/>
  <c r="T3035" i="40"/>
  <c r="T2419" i="40"/>
  <c r="T1989" i="40"/>
  <c r="T2295" i="40"/>
  <c r="T2393" i="40"/>
  <c r="T2573" i="40"/>
  <c r="T2195" i="40"/>
  <c r="T2379" i="40"/>
  <c r="T1847" i="40"/>
  <c r="T1833" i="40"/>
  <c r="T1007" i="40"/>
  <c r="T2371" i="40"/>
  <c r="T1967" i="40"/>
  <c r="T967" i="40"/>
  <c r="T2265" i="40"/>
  <c r="T2281" i="40"/>
  <c r="T3057" i="40"/>
  <c r="T2199" i="40"/>
  <c r="T2577" i="40"/>
  <c r="T2299" i="40"/>
  <c r="T2201" i="40"/>
  <c r="T1111" i="40"/>
  <c r="T2559" i="40"/>
  <c r="T2723" i="40"/>
  <c r="D10" i="56" l="1"/>
  <c r="F8" i="56" s="1"/>
  <c r="G4" i="55" s="1"/>
  <c r="F5" i="56"/>
  <c r="D4" i="55" s="1"/>
  <c r="F7" i="56"/>
  <c r="F4" i="55" s="1"/>
  <c r="F6" i="56"/>
  <c r="E4" i="55" s="1"/>
  <c r="S2151" i="40"/>
  <c r="S1113" i="40"/>
  <c r="S2295" i="40"/>
  <c r="S2371" i="40"/>
  <c r="S2783" i="40"/>
  <c r="S1833" i="40"/>
  <c r="S991" i="40"/>
  <c r="S2199" i="40"/>
  <c r="S3057" i="40"/>
  <c r="S1847" i="40"/>
  <c r="S3047" i="40"/>
  <c r="S981" i="40"/>
  <c r="S2299" i="40"/>
  <c r="S2573" i="40"/>
  <c r="S2393" i="40"/>
  <c r="S2197" i="40"/>
  <c r="S2259" i="40"/>
  <c r="S2549" i="40"/>
  <c r="S2379" i="40"/>
  <c r="S967" i="40"/>
  <c r="S1007" i="40"/>
  <c r="S2419" i="40"/>
  <c r="S3035" i="40"/>
  <c r="S2201" i="40"/>
  <c r="S2265" i="40"/>
  <c r="S2261" i="40"/>
  <c r="S2577" i="40"/>
  <c r="S1111" i="40"/>
  <c r="S2723" i="40"/>
  <c r="S2559" i="40"/>
  <c r="S2281" i="40"/>
  <c r="S1967" i="40"/>
  <c r="S2195" i="40"/>
  <c r="S1989" i="40"/>
  <c r="AG26" i="38"/>
  <c r="AF26" i="38"/>
  <c r="AE26" i="38"/>
  <c r="AD26" i="38"/>
  <c r="AC26" i="38"/>
  <c r="AB26" i="38"/>
  <c r="AA26" i="38"/>
  <c r="Z26" i="38"/>
  <c r="Y26" i="38"/>
  <c r="X26" i="38"/>
  <c r="W26" i="38"/>
  <c r="V26" i="38"/>
  <c r="T26" i="38"/>
  <c r="S26" i="38"/>
  <c r="R26" i="38"/>
  <c r="Q26" i="38"/>
  <c r="P26" i="38"/>
  <c r="O26" i="38"/>
  <c r="I26" i="38"/>
  <c r="H26" i="38"/>
  <c r="G26" i="38"/>
  <c r="F26" i="38"/>
  <c r="E26" i="38"/>
  <c r="Q3041" i="40" s="1"/>
  <c r="C26" i="38"/>
  <c r="AG25" i="38"/>
  <c r="Q3159" i="40" s="1"/>
  <c r="P3159" i="40" s="1"/>
  <c r="N3159" i="40" s="1"/>
  <c r="AF25" i="38"/>
  <c r="Q3153" i="40" s="1"/>
  <c r="AE25" i="38"/>
  <c r="Q3147" i="40" s="1"/>
  <c r="P3147" i="40" s="1"/>
  <c r="N3147" i="40" s="1"/>
  <c r="AD25" i="38"/>
  <c r="Q3143" i="40" s="1"/>
  <c r="P3143" i="40" s="1"/>
  <c r="N3143" i="40" s="1"/>
  <c r="AC25" i="38"/>
  <c r="Q3141" i="40" s="1"/>
  <c r="AB25" i="38"/>
  <c r="Q3139" i="40" s="1"/>
  <c r="P3139" i="40" s="1"/>
  <c r="N3139" i="40" s="1"/>
  <c r="AA25" i="38"/>
  <c r="Q3127" i="40" s="1"/>
  <c r="P3127" i="40" s="1"/>
  <c r="N3127" i="40" s="1"/>
  <c r="Z25" i="38"/>
  <c r="Q3125" i="40" s="1"/>
  <c r="Y25" i="38"/>
  <c r="Q3119" i="40" s="1"/>
  <c r="P3119" i="40" s="1"/>
  <c r="N3119" i="40" s="1"/>
  <c r="X25" i="38"/>
  <c r="W25" i="38"/>
  <c r="Q3117" i="40" s="1"/>
  <c r="P3117" i="40" s="1"/>
  <c r="N3117" i="40" s="1"/>
  <c r="V25" i="38"/>
  <c r="Q3113" i="40" s="1"/>
  <c r="P3113" i="40" s="1"/>
  <c r="N3113" i="40" s="1"/>
  <c r="Q3115" i="40"/>
  <c r="P3115" i="40" s="1"/>
  <c r="N3115" i="40" s="1"/>
  <c r="T25" i="38"/>
  <c r="Q3107" i="40" s="1"/>
  <c r="P3107" i="40" s="1"/>
  <c r="N3107" i="40" s="1"/>
  <c r="S25" i="38"/>
  <c r="Q3101" i="40" s="1"/>
  <c r="P3101" i="40" s="1"/>
  <c r="N3101" i="40" s="1"/>
  <c r="R25" i="38"/>
  <c r="Q3093" i="40" s="1"/>
  <c r="P3093" i="40" s="1"/>
  <c r="N3093" i="40" s="1"/>
  <c r="Q25" i="38"/>
  <c r="Q3105" i="40" s="1"/>
  <c r="P3105" i="40" s="1"/>
  <c r="N3105" i="40" s="1"/>
  <c r="P25" i="38"/>
  <c r="Q3099" i="40" s="1"/>
  <c r="P3099" i="40" s="1"/>
  <c r="N3099" i="40" s="1"/>
  <c r="O25" i="38"/>
  <c r="Q3095" i="40" s="1"/>
  <c r="P3095" i="40" s="1"/>
  <c r="N3095" i="40" s="1"/>
  <c r="I25" i="38"/>
  <c r="Q3087" i="40" s="1"/>
  <c r="P3087" i="40" s="1"/>
  <c r="N3087" i="40" s="1"/>
  <c r="H25" i="38"/>
  <c r="Q3077" i="40" s="1"/>
  <c r="G25" i="38"/>
  <c r="Q3071" i="40" s="1"/>
  <c r="F25" i="38"/>
  <c r="Q3061" i="40" s="1"/>
  <c r="E25" i="38"/>
  <c r="C25" i="38"/>
  <c r="Q3031" i="40" s="1"/>
  <c r="AG24" i="38"/>
  <c r="Q3011" i="40" s="1"/>
  <c r="AF24" i="38"/>
  <c r="AE24" i="38"/>
  <c r="Q2999" i="40" s="1"/>
  <c r="AD24" i="38"/>
  <c r="Q3013" i="40" s="1"/>
  <c r="AC24" i="38"/>
  <c r="Q3003" i="40" s="1"/>
  <c r="AB24" i="38"/>
  <c r="Q2995" i="40" s="1"/>
  <c r="AA24" i="38"/>
  <c r="Z24" i="38"/>
  <c r="Q2989" i="40" s="1"/>
  <c r="Y24" i="38"/>
  <c r="X24" i="38"/>
  <c r="Q2983" i="40" s="1"/>
  <c r="W24" i="38"/>
  <c r="Q2981" i="40" s="1"/>
  <c r="V24" i="38"/>
  <c r="U24" i="38"/>
  <c r="T24" i="38"/>
  <c r="Q2971" i="40" s="1"/>
  <c r="S24" i="38"/>
  <c r="Q2965" i="40" s="1"/>
  <c r="R24" i="38"/>
  <c r="Q2959" i="40" s="1"/>
  <c r="Q24" i="38"/>
  <c r="Q2969" i="40" s="1"/>
  <c r="P24" i="38"/>
  <c r="Q2963" i="40" s="1"/>
  <c r="O24" i="38"/>
  <c r="Q2957" i="40" s="1"/>
  <c r="I24" i="38"/>
  <c r="Q2951" i="40" s="1"/>
  <c r="H24" i="38"/>
  <c r="G24" i="38"/>
  <c r="F24" i="38"/>
  <c r="E24" i="38"/>
  <c r="D24" i="38"/>
  <c r="C24" i="38"/>
  <c r="AG23" i="38"/>
  <c r="AF23" i="38"/>
  <c r="Q2863" i="40" s="1"/>
  <c r="P2863" i="40" s="1"/>
  <c r="N2863" i="40" s="1"/>
  <c r="AE23" i="38"/>
  <c r="Q2855" i="40" s="1"/>
  <c r="P2855" i="40" s="1"/>
  <c r="N2855" i="40" s="1"/>
  <c r="AD23" i="38"/>
  <c r="AC23" i="38"/>
  <c r="AB23" i="38"/>
  <c r="AA23" i="38"/>
  <c r="Z23" i="38"/>
  <c r="Q2837" i="40" s="1"/>
  <c r="Y23" i="38"/>
  <c r="Q2825" i="40" s="1"/>
  <c r="P2825" i="40" s="1"/>
  <c r="N2825" i="40" s="1"/>
  <c r="X23" i="38"/>
  <c r="Q2831" i="40" s="1"/>
  <c r="P2831" i="40" s="1"/>
  <c r="N2831" i="40" s="1"/>
  <c r="W23" i="38"/>
  <c r="V23" i="38"/>
  <c r="Q2823" i="40" s="1"/>
  <c r="U23" i="38"/>
  <c r="Q2821" i="40" s="1"/>
  <c r="P2821" i="40" s="1"/>
  <c r="N2821" i="40" s="1"/>
  <c r="T23" i="38"/>
  <c r="S23" i="38"/>
  <c r="R23" i="38"/>
  <c r="Q23" i="38"/>
  <c r="Q2807" i="40" s="1"/>
  <c r="P23" i="38"/>
  <c r="Q2801" i="40" s="1"/>
  <c r="O23" i="38"/>
  <c r="Q2795" i="40" s="1"/>
  <c r="I23" i="38"/>
  <c r="Q2789" i="40" s="1"/>
  <c r="P2789" i="40" s="1"/>
  <c r="N2789" i="40" s="1"/>
  <c r="H23" i="38"/>
  <c r="Q2779" i="40" s="1"/>
  <c r="G23" i="38"/>
  <c r="Q2773" i="40" s="1"/>
  <c r="F23" i="38"/>
  <c r="Q2763" i="40" s="1"/>
  <c r="E23" i="38"/>
  <c r="D23" i="38"/>
  <c r="Q2717" i="40" s="1"/>
  <c r="C23" i="38"/>
  <c r="Q2707" i="40" s="1"/>
  <c r="AG22" i="38"/>
  <c r="AF22" i="38"/>
  <c r="AE22" i="38"/>
  <c r="Q2667" i="40" s="1"/>
  <c r="P2667" i="40" s="1"/>
  <c r="N2667" i="40" s="1"/>
  <c r="AD22" i="38"/>
  <c r="AC22" i="38"/>
  <c r="AB22" i="38"/>
  <c r="AA22" i="38"/>
  <c r="Z22" i="38"/>
  <c r="Q2657" i="40" s="1"/>
  <c r="P2657" i="40" s="1"/>
  <c r="N2657" i="40" s="1"/>
  <c r="Y22" i="38"/>
  <c r="Q2645" i="40" s="1"/>
  <c r="P2645" i="40" s="1"/>
  <c r="N2645" i="40" s="1"/>
  <c r="X22" i="38"/>
  <c r="Q2651" i="40" s="1"/>
  <c r="P2651" i="40" s="1"/>
  <c r="N2651" i="40" s="1"/>
  <c r="W22" i="38"/>
  <c r="Q2649" i="40" s="1"/>
  <c r="P2649" i="40" s="1"/>
  <c r="N2649" i="40" s="1"/>
  <c r="V22" i="38"/>
  <c r="U22" i="38"/>
  <c r="Q2641" i="40" s="1"/>
  <c r="P2641" i="40" s="1"/>
  <c r="N2641" i="40" s="1"/>
  <c r="T22" i="38"/>
  <c r="S22" i="38"/>
  <c r="R22" i="38"/>
  <c r="Q2589" i="40" s="1"/>
  <c r="P2589" i="40" s="1"/>
  <c r="N2589" i="40" s="1"/>
  <c r="Q22" i="38"/>
  <c r="P22" i="38"/>
  <c r="Q2621" i="40" s="1"/>
  <c r="O22" i="38"/>
  <c r="Q2615" i="40" s="1"/>
  <c r="I22" i="38"/>
  <c r="Q2609" i="40" s="1"/>
  <c r="P2609" i="40" s="1"/>
  <c r="N2609" i="40" s="1"/>
  <c r="H22" i="38"/>
  <c r="G22" i="38"/>
  <c r="Q2593" i="40" s="1"/>
  <c r="F22" i="38"/>
  <c r="Q2581" i="40" s="1"/>
  <c r="E22" i="38"/>
  <c r="Q2565" i="40" s="1"/>
  <c r="D22" i="38"/>
  <c r="Q2543" i="40" s="1"/>
  <c r="C22" i="38"/>
  <c r="Q2533" i="40" s="1"/>
  <c r="AG21" i="38"/>
  <c r="Q2505" i="40" s="1"/>
  <c r="AF21" i="38"/>
  <c r="Q2499" i="40" s="1"/>
  <c r="AE21" i="38"/>
  <c r="Q2493" i="40" s="1"/>
  <c r="P2493" i="40" s="1"/>
  <c r="N2493" i="40" s="1"/>
  <c r="AD21" i="38"/>
  <c r="Q2489" i="40" s="1"/>
  <c r="P2489" i="40" s="1"/>
  <c r="N2489" i="40" s="1"/>
  <c r="AC21" i="38"/>
  <c r="Q2497" i="40" s="1"/>
  <c r="P2497" i="40" s="1"/>
  <c r="N2497" i="40" s="1"/>
  <c r="AB21" i="38"/>
  <c r="AA21" i="38"/>
  <c r="Q2473" i="40" s="1"/>
  <c r="P2473" i="40" s="1"/>
  <c r="N2473" i="40" s="1"/>
  <c r="Z21" i="38"/>
  <c r="Y21" i="38"/>
  <c r="Q2463" i="40" s="1"/>
  <c r="P2463" i="40" s="1"/>
  <c r="N2463" i="40" s="1"/>
  <c r="X21" i="38"/>
  <c r="Q2467" i="40" s="1"/>
  <c r="P2467" i="40" s="1"/>
  <c r="N2467" i="40" s="1"/>
  <c r="W21" i="38"/>
  <c r="Q2465" i="40" s="1"/>
  <c r="P2465" i="40" s="1"/>
  <c r="N2465" i="40" s="1"/>
  <c r="V21" i="38"/>
  <c r="Q2459" i="40" s="1"/>
  <c r="P2459" i="40" s="1"/>
  <c r="N2459" i="40" s="1"/>
  <c r="U21" i="38"/>
  <c r="T21" i="38"/>
  <c r="Q2445" i="40" s="1"/>
  <c r="P2445" i="40" s="1"/>
  <c r="N2445" i="40" s="1"/>
  <c r="S21" i="38"/>
  <c r="Q2439" i="40" s="1"/>
  <c r="P2439" i="40" s="1"/>
  <c r="N2439" i="40" s="1"/>
  <c r="R21" i="38"/>
  <c r="Q21" i="38"/>
  <c r="P21" i="38"/>
  <c r="Q2437" i="40" s="1"/>
  <c r="P2437" i="40" s="1"/>
  <c r="N2437" i="40" s="1"/>
  <c r="O21" i="38"/>
  <c r="I21" i="38"/>
  <c r="Q2425" i="40" s="1"/>
  <c r="P2425" i="40" s="1"/>
  <c r="N2425" i="40" s="1"/>
  <c r="H21" i="38"/>
  <c r="G21" i="38"/>
  <c r="Q2409" i="40" s="1"/>
  <c r="F21" i="38"/>
  <c r="E21" i="38"/>
  <c r="D21" i="38"/>
  <c r="Q2341" i="40" s="1"/>
  <c r="C21" i="38"/>
  <c r="AG20" i="38"/>
  <c r="AF20" i="38"/>
  <c r="Q2311" i="40" s="1"/>
  <c r="P2311" i="40" s="1"/>
  <c r="N2311" i="40" s="1"/>
  <c r="AE20" i="38"/>
  <c r="Q2305" i="40" s="1"/>
  <c r="P2305" i="40" s="1"/>
  <c r="N2305" i="40" s="1"/>
  <c r="AD20" i="38"/>
  <c r="AC20" i="38"/>
  <c r="Q2293" i="40" s="1"/>
  <c r="P2293" i="40" s="1"/>
  <c r="N2293" i="40" s="1"/>
  <c r="AB20" i="38"/>
  <c r="AA20" i="38"/>
  <c r="Z20" i="38"/>
  <c r="Q2269" i="40" s="1"/>
  <c r="Y20" i="38"/>
  <c r="Q2247" i="40" s="1"/>
  <c r="P2247" i="40" s="1"/>
  <c r="N2247" i="40" s="1"/>
  <c r="X20" i="38"/>
  <c r="Q2249" i="40" s="1"/>
  <c r="P2249" i="40" s="1"/>
  <c r="N2249" i="40" s="1"/>
  <c r="W20" i="38"/>
  <c r="Q2245" i="40" s="1"/>
  <c r="P2245" i="40" s="1"/>
  <c r="N2245" i="40" s="1"/>
  <c r="V20" i="38"/>
  <c r="Q2243" i="40" s="1"/>
  <c r="P2243" i="40" s="1"/>
  <c r="N2243" i="40" s="1"/>
  <c r="U20" i="38"/>
  <c r="T20" i="38"/>
  <c r="Q2209" i="40" s="1"/>
  <c r="P2209" i="40" s="1"/>
  <c r="N2209" i="40" s="1"/>
  <c r="S20" i="38"/>
  <c r="R20" i="38"/>
  <c r="Q20" i="38"/>
  <c r="P20" i="38"/>
  <c r="Q2225" i="40" s="1"/>
  <c r="P2225" i="40" s="1"/>
  <c r="N2225" i="40" s="1"/>
  <c r="O20" i="38"/>
  <c r="Q2217" i="40" s="1"/>
  <c r="I20" i="38"/>
  <c r="Q2189" i="40" s="1"/>
  <c r="P2189" i="40" s="1"/>
  <c r="N2189" i="40" s="1"/>
  <c r="H20" i="38"/>
  <c r="Q2177" i="40" s="1"/>
  <c r="G20" i="38"/>
  <c r="Q2185" i="40" s="1"/>
  <c r="P2185" i="40" s="1"/>
  <c r="N2185" i="40" s="1"/>
  <c r="F20" i="38"/>
  <c r="Q2167" i="40" s="1"/>
  <c r="E20" i="38"/>
  <c r="D20" i="38"/>
  <c r="C20" i="38"/>
  <c r="Q2133" i="40" s="1"/>
  <c r="AG19" i="38"/>
  <c r="Q2105" i="40" s="1"/>
  <c r="AF19" i="38"/>
  <c r="Q2099" i="40" s="1"/>
  <c r="AE19" i="38"/>
  <c r="Q2093" i="40" s="1"/>
  <c r="P2093" i="40" s="1"/>
  <c r="N2093" i="40" s="1"/>
  <c r="AD19" i="38"/>
  <c r="AC19" i="38"/>
  <c r="Q2097" i="40" s="1"/>
  <c r="P2097" i="40" s="1"/>
  <c r="N2097" i="40" s="1"/>
  <c r="AB19" i="38"/>
  <c r="AA19" i="38"/>
  <c r="Z19" i="38"/>
  <c r="Q2085" i="40" s="1"/>
  <c r="P2085" i="40" s="1"/>
  <c r="N2085" i="40" s="1"/>
  <c r="Y19" i="38"/>
  <c r="Q2075" i="40" s="1"/>
  <c r="P2075" i="40" s="1"/>
  <c r="N2075" i="40" s="1"/>
  <c r="X19" i="38"/>
  <c r="Q2079" i="40" s="1"/>
  <c r="P2079" i="40" s="1"/>
  <c r="N2079" i="40" s="1"/>
  <c r="W19" i="38"/>
  <c r="Q2077" i="40" s="1"/>
  <c r="P2077" i="40" s="1"/>
  <c r="N2077" i="40" s="1"/>
  <c r="V19" i="38"/>
  <c r="Q2073" i="40" s="1"/>
  <c r="P2073" i="40" s="1"/>
  <c r="N2073" i="40" s="1"/>
  <c r="U19" i="38"/>
  <c r="Q2071" i="40" s="1"/>
  <c r="P2071" i="40" s="1"/>
  <c r="N2071" i="40" s="1"/>
  <c r="T19" i="38"/>
  <c r="Q2065" i="40" s="1"/>
  <c r="P2065" i="40" s="1"/>
  <c r="N2065" i="40" s="1"/>
  <c r="S19" i="38"/>
  <c r="R19" i="38"/>
  <c r="Q19" i="38"/>
  <c r="Q2057" i="40" s="1"/>
  <c r="P19" i="38"/>
  <c r="Q2051" i="40" s="1"/>
  <c r="O19" i="38"/>
  <c r="Q2045" i="40" s="1"/>
  <c r="I19" i="38"/>
  <c r="Q2039" i="40" s="1"/>
  <c r="P2039" i="40" s="1"/>
  <c r="N2039" i="40" s="1"/>
  <c r="H19" i="38"/>
  <c r="G19" i="38"/>
  <c r="Q2023" i="40" s="1"/>
  <c r="F19" i="38"/>
  <c r="Q2013" i="40" s="1"/>
  <c r="E19" i="38"/>
  <c r="Q1995" i="40" s="1"/>
  <c r="D19" i="38"/>
  <c r="Q1973" i="40" s="1"/>
  <c r="C19" i="38"/>
  <c r="Q1963" i="40" s="1"/>
  <c r="AG18" i="38"/>
  <c r="Q1935" i="40" s="1"/>
  <c r="AF18" i="38"/>
  <c r="Q1929" i="40" s="1"/>
  <c r="AE18" i="38"/>
  <c r="Q1923" i="40" s="1"/>
  <c r="P1923" i="40" s="1"/>
  <c r="N1923" i="40" s="1"/>
  <c r="AD18" i="38"/>
  <c r="AC18" i="38"/>
  <c r="Q1927" i="40" s="1"/>
  <c r="P1927" i="40" s="1"/>
  <c r="N1927" i="40" s="1"/>
  <c r="AB18" i="38"/>
  <c r="AA18" i="38"/>
  <c r="Z18" i="38"/>
  <c r="Q1915" i="40" s="1"/>
  <c r="P1915" i="40" s="1"/>
  <c r="N1915" i="40" s="1"/>
  <c r="Y18" i="38"/>
  <c r="Q1905" i="40" s="1"/>
  <c r="P1905" i="40" s="1"/>
  <c r="N1905" i="40" s="1"/>
  <c r="X18" i="38"/>
  <c r="Q1909" i="40" s="1"/>
  <c r="P1909" i="40" s="1"/>
  <c r="N1909" i="40" s="1"/>
  <c r="W18" i="38"/>
  <c r="Q1907" i="40" s="1"/>
  <c r="P1907" i="40" s="1"/>
  <c r="N1907" i="40" s="1"/>
  <c r="V18" i="38"/>
  <c r="U18" i="38"/>
  <c r="Q1901" i="40" s="1"/>
  <c r="T18" i="38"/>
  <c r="Q1889" i="40" s="1"/>
  <c r="S18" i="38"/>
  <c r="Q1883" i="40" s="1"/>
  <c r="P1883" i="40" s="1"/>
  <c r="N1883" i="40" s="1"/>
  <c r="R18" i="38"/>
  <c r="Q1877" i="40" s="1"/>
  <c r="P1877" i="40" s="1"/>
  <c r="N1877" i="40" s="1"/>
  <c r="Q18" i="38"/>
  <c r="Q1887" i="40" s="1"/>
  <c r="P18" i="38"/>
  <c r="Q1881" i="40" s="1"/>
  <c r="P1881" i="40" s="1"/>
  <c r="N1881" i="40" s="1"/>
  <c r="O18" i="38"/>
  <c r="Q1875" i="40" s="1"/>
  <c r="P1875" i="40" s="1"/>
  <c r="N1875" i="40" s="1"/>
  <c r="I18" i="38"/>
  <c r="Q1869" i="40" s="1"/>
  <c r="P1869" i="40" s="1"/>
  <c r="N1869" i="40" s="1"/>
  <c r="H18" i="38"/>
  <c r="G18" i="38"/>
  <c r="Q1853" i="40" s="1"/>
  <c r="F18" i="38"/>
  <c r="Q1843" i="40" s="1"/>
  <c r="E18" i="38"/>
  <c r="Q1825" i="40" s="1"/>
  <c r="D18" i="38"/>
  <c r="Q1803" i="40" s="1"/>
  <c r="C18" i="38"/>
  <c r="Q1793" i="40" s="1"/>
  <c r="AG17" i="38"/>
  <c r="AF17" i="38"/>
  <c r="AE17" i="38"/>
  <c r="Q1753" i="40" s="1"/>
  <c r="AD17" i="38"/>
  <c r="AC17" i="38"/>
  <c r="AB17" i="38"/>
  <c r="AA17" i="38"/>
  <c r="Z17" i="38"/>
  <c r="Q1741" i="40" s="1"/>
  <c r="Y17" i="38"/>
  <c r="X17" i="38"/>
  <c r="W17" i="38"/>
  <c r="Q1727" i="40" s="1"/>
  <c r="V17" i="38"/>
  <c r="Q1723" i="40" s="1"/>
  <c r="U17" i="38"/>
  <c r="Q1721" i="40" s="1"/>
  <c r="T17" i="38"/>
  <c r="S17" i="38"/>
  <c r="Q1703" i="40" s="1"/>
  <c r="R17" i="38"/>
  <c r="Q1697" i="40" s="1"/>
  <c r="Q17" i="38"/>
  <c r="P17" i="38"/>
  <c r="Q1701" i="40" s="1"/>
  <c r="O17" i="38"/>
  <c r="Q1695" i="40" s="1"/>
  <c r="I17" i="38"/>
  <c r="Q1689" i="40" s="1"/>
  <c r="H17" i="38"/>
  <c r="G17" i="38"/>
  <c r="F17" i="38"/>
  <c r="E17" i="38"/>
  <c r="D17" i="38"/>
  <c r="C17" i="38"/>
  <c r="AG16" i="38"/>
  <c r="AF16" i="38"/>
  <c r="AE16" i="38"/>
  <c r="Q1569" i="40" s="1"/>
  <c r="AD16" i="38"/>
  <c r="AC16" i="38"/>
  <c r="AB16" i="38"/>
  <c r="AA16" i="38"/>
  <c r="Q1553" i="40" s="1"/>
  <c r="Z16" i="38"/>
  <c r="Y16" i="38"/>
  <c r="Q1541" i="40" s="1"/>
  <c r="X16" i="38"/>
  <c r="Q1545" i="40" s="1"/>
  <c r="W16" i="38"/>
  <c r="Q1543" i="40" s="1"/>
  <c r="V16" i="38"/>
  <c r="Q1537" i="40" s="1"/>
  <c r="U16" i="38"/>
  <c r="Q1539" i="40" s="1"/>
  <c r="T16" i="38"/>
  <c r="S16" i="38"/>
  <c r="Q1519" i="40" s="1"/>
  <c r="R16" i="38"/>
  <c r="Q1513" i="40" s="1"/>
  <c r="Q16" i="38"/>
  <c r="P16" i="38"/>
  <c r="Q1517" i="40" s="1"/>
  <c r="O16" i="38"/>
  <c r="Q1511" i="40" s="1"/>
  <c r="I16" i="38"/>
  <c r="Q1505" i="40" s="1"/>
  <c r="H16" i="38"/>
  <c r="G16" i="38"/>
  <c r="F16" i="38"/>
  <c r="E16" i="38"/>
  <c r="D16" i="38"/>
  <c r="C16" i="38"/>
  <c r="AG15" i="38"/>
  <c r="AF15" i="38"/>
  <c r="AE15" i="38"/>
  <c r="Q1385" i="40" s="1"/>
  <c r="AD15" i="38"/>
  <c r="AC15" i="38"/>
  <c r="AB15" i="38"/>
  <c r="AA15" i="38"/>
  <c r="Z15" i="38"/>
  <c r="Q1373" i="40" s="1"/>
  <c r="P1373" i="40" s="1"/>
  <c r="N1373" i="40" s="1"/>
  <c r="Y15" i="38"/>
  <c r="Q1363" i="40" s="1"/>
  <c r="X15" i="38"/>
  <c r="Q1367" i="40" s="1"/>
  <c r="W15" i="38"/>
  <c r="Q1365" i="40" s="1"/>
  <c r="V15" i="38"/>
  <c r="Q1361" i="40" s="1"/>
  <c r="U15" i="38"/>
  <c r="Q1359" i="40" s="1"/>
  <c r="T15" i="38"/>
  <c r="S15" i="38"/>
  <c r="Q1341" i="40" s="1"/>
  <c r="R15" i="38"/>
  <c r="Q15" i="38"/>
  <c r="P15" i="38"/>
  <c r="Q1339" i="40" s="1"/>
  <c r="O15" i="38"/>
  <c r="Q1335" i="40" s="1"/>
  <c r="I15" i="38"/>
  <c r="Q1325" i="40" s="1"/>
  <c r="H15" i="38"/>
  <c r="G15" i="38"/>
  <c r="F15" i="38"/>
  <c r="E15" i="38"/>
  <c r="D15" i="38"/>
  <c r="C15" i="38"/>
  <c r="AG14" i="38"/>
  <c r="Q1231" i="40" s="1"/>
  <c r="AF14" i="38"/>
  <c r="Q1225" i="40" s="1"/>
  <c r="AE14" i="38"/>
  <c r="Q1219" i="40" s="1"/>
  <c r="P1219" i="40" s="1"/>
  <c r="N1219" i="40" s="1"/>
  <c r="AD14" i="38"/>
  <c r="Q1215" i="40" s="1"/>
  <c r="P1215" i="40" s="1"/>
  <c r="N1215" i="40" s="1"/>
  <c r="AC14" i="38"/>
  <c r="AB14" i="38"/>
  <c r="Q1211" i="40" s="1"/>
  <c r="P1211" i="40" s="1"/>
  <c r="N1211" i="40" s="1"/>
  <c r="AA14" i="38"/>
  <c r="Z14" i="38"/>
  <c r="Y14" i="38"/>
  <c r="X14" i="38"/>
  <c r="Q1189" i="40" s="1"/>
  <c r="P1189" i="40" s="1"/>
  <c r="N1189" i="40" s="1"/>
  <c r="W14" i="38"/>
  <c r="Q1187" i="40" s="1"/>
  <c r="P1187" i="40" s="1"/>
  <c r="N1187" i="40" s="1"/>
  <c r="V14" i="38"/>
  <c r="Q1183" i="40" s="1"/>
  <c r="P1183" i="40" s="1"/>
  <c r="N1183" i="40" s="1"/>
  <c r="U14" i="38"/>
  <c r="Q1185" i="40" s="1"/>
  <c r="P1185" i="40" s="1"/>
  <c r="N1185" i="40" s="1"/>
  <c r="T14" i="38"/>
  <c r="S14" i="38"/>
  <c r="R14" i="38"/>
  <c r="Q14" i="38"/>
  <c r="Q1175" i="40" s="1"/>
  <c r="P14" i="38"/>
  <c r="Q1169" i="40" s="1"/>
  <c r="O14" i="38"/>
  <c r="Q1163" i="40" s="1"/>
  <c r="I14" i="38"/>
  <c r="Q1157" i="40" s="1"/>
  <c r="P1157" i="40" s="1"/>
  <c r="N1157" i="40" s="1"/>
  <c r="H14" i="38"/>
  <c r="Q1147" i="40" s="1"/>
  <c r="G14" i="38"/>
  <c r="Q1141" i="40" s="1"/>
  <c r="F14" i="38"/>
  <c r="Q1131" i="40" s="1"/>
  <c r="E14" i="38"/>
  <c r="Q1117" i="40" s="1"/>
  <c r="D14" i="38"/>
  <c r="C14" i="38"/>
  <c r="Q1103" i="40" s="1"/>
  <c r="AG13" i="38"/>
  <c r="Q1083" i="40" s="1"/>
  <c r="P1083" i="40" s="1"/>
  <c r="N1083" i="40" s="1"/>
  <c r="AF13" i="38"/>
  <c r="Q1077" i="40" s="1"/>
  <c r="AE13" i="38"/>
  <c r="Q1071" i="40" s="1"/>
  <c r="P1071" i="40" s="1"/>
  <c r="N1071" i="40" s="1"/>
  <c r="AD13" i="38"/>
  <c r="AC13" i="38"/>
  <c r="Q1065" i="40" s="1"/>
  <c r="AB13" i="38"/>
  <c r="Q1063" i="40" s="1"/>
  <c r="P1063" i="40" s="1"/>
  <c r="N1063" i="40" s="1"/>
  <c r="AA13" i="38"/>
  <c r="Q1053" i="40" s="1"/>
  <c r="P1053" i="40" s="1"/>
  <c r="N1053" i="40" s="1"/>
  <c r="Z13" i="38"/>
  <c r="Q1049" i="40" s="1"/>
  <c r="Y13" i="38"/>
  <c r="X13" i="38"/>
  <c r="Q1043" i="40" s="1"/>
  <c r="P1043" i="40" s="1"/>
  <c r="N1043" i="40" s="1"/>
  <c r="W13" i="38"/>
  <c r="Q1041" i="40" s="1"/>
  <c r="P1041" i="40" s="1"/>
  <c r="N1041" i="40" s="1"/>
  <c r="V13" i="38"/>
  <c r="Q1039" i="40" s="1"/>
  <c r="P1039" i="40" s="1"/>
  <c r="N1039" i="40" s="1"/>
  <c r="T13" i="38"/>
  <c r="Q1033" i="40" s="1"/>
  <c r="P1033" i="40" s="1"/>
  <c r="N1033" i="40" s="1"/>
  <c r="S13" i="38"/>
  <c r="Q1027" i="40" s="1"/>
  <c r="P1027" i="40" s="1"/>
  <c r="N1027" i="40" s="1"/>
  <c r="R13" i="38"/>
  <c r="Q1021" i="40" s="1"/>
  <c r="P1021" i="40" s="1"/>
  <c r="N1021" i="40" s="1"/>
  <c r="Q13" i="38"/>
  <c r="Q1031" i="40" s="1"/>
  <c r="P1031" i="40" s="1"/>
  <c r="N1031" i="40" s="1"/>
  <c r="P13" i="38"/>
  <c r="Q1025" i="40" s="1"/>
  <c r="P1025" i="40" s="1"/>
  <c r="N1025" i="40" s="1"/>
  <c r="O13" i="38"/>
  <c r="Q1019" i="40" s="1"/>
  <c r="P1019" i="40" s="1"/>
  <c r="N1019" i="40" s="1"/>
  <c r="I13" i="38"/>
  <c r="Q1013" i="40" s="1"/>
  <c r="P1013" i="40" s="1"/>
  <c r="N1013" i="40" s="1"/>
  <c r="H13" i="38"/>
  <c r="Q1003" i="40" s="1"/>
  <c r="G13" i="38"/>
  <c r="Q997" i="40" s="1"/>
  <c r="F13" i="38"/>
  <c r="Q987" i="40" s="1"/>
  <c r="E13" i="38"/>
  <c r="Q973" i="40" s="1"/>
  <c r="C13" i="38"/>
  <c r="Q963" i="40" s="1"/>
  <c r="AG12" i="38"/>
  <c r="Q943" i="40" s="1"/>
  <c r="AF12" i="38"/>
  <c r="AE12" i="38"/>
  <c r="Q931" i="40" s="1"/>
  <c r="AD12" i="38"/>
  <c r="AC12" i="38"/>
  <c r="AB12" i="38"/>
  <c r="Q923" i="40" s="1"/>
  <c r="AA12" i="38"/>
  <c r="Z12" i="38"/>
  <c r="Q911" i="40" s="1"/>
  <c r="P911" i="40" s="1"/>
  <c r="N911" i="40" s="1"/>
  <c r="Y12" i="38"/>
  <c r="Q901" i="40" s="1"/>
  <c r="X12" i="38"/>
  <c r="Q899" i="40" s="1"/>
  <c r="W12" i="38"/>
  <c r="Q897" i="40" s="1"/>
  <c r="V12" i="38"/>
  <c r="Q895" i="40" s="1"/>
  <c r="T12" i="38"/>
  <c r="Q889" i="40" s="1"/>
  <c r="S12" i="38"/>
  <c r="Q883" i="40" s="1"/>
  <c r="R12" i="38"/>
  <c r="Q875" i="40" s="1"/>
  <c r="Q12" i="38"/>
  <c r="Q887" i="40" s="1"/>
  <c r="P12" i="38"/>
  <c r="Q881" i="40" s="1"/>
  <c r="O12" i="38"/>
  <c r="Q877" i="40" s="1"/>
  <c r="I12" i="38"/>
  <c r="Q869" i="40" s="1"/>
  <c r="H12" i="38"/>
  <c r="G12" i="38"/>
  <c r="F12" i="38"/>
  <c r="E12" i="38"/>
  <c r="C12" i="38"/>
  <c r="AG11" i="38"/>
  <c r="Q797" i="40" s="1"/>
  <c r="AF11" i="38"/>
  <c r="AE11" i="38"/>
  <c r="Q785" i="40" s="1"/>
  <c r="AD11" i="38"/>
  <c r="Q783" i="40" s="1"/>
  <c r="AC11" i="38"/>
  <c r="AB11" i="38"/>
  <c r="Q779" i="40" s="1"/>
  <c r="AA11" i="38"/>
  <c r="Z11" i="38"/>
  <c r="Q767" i="40" s="1"/>
  <c r="Y11" i="38"/>
  <c r="X11" i="38"/>
  <c r="Q757" i="40" s="1"/>
  <c r="W11" i="38"/>
  <c r="Q755" i="40" s="1"/>
  <c r="V11" i="38"/>
  <c r="Q751" i="40" s="1"/>
  <c r="Q753" i="40"/>
  <c r="T11" i="38"/>
  <c r="Q745" i="40" s="1"/>
  <c r="S11" i="38"/>
  <c r="Q739" i="40" s="1"/>
  <c r="R11" i="38"/>
  <c r="Q731" i="40" s="1"/>
  <c r="Q11" i="38"/>
  <c r="Q743" i="40" s="1"/>
  <c r="P11" i="38"/>
  <c r="Q737" i="40" s="1"/>
  <c r="O11" i="38"/>
  <c r="Q733" i="40" s="1"/>
  <c r="I11" i="38"/>
  <c r="Q725" i="40" s="1"/>
  <c r="H11" i="38"/>
  <c r="G11" i="38"/>
  <c r="F11" i="38"/>
  <c r="E11" i="38"/>
  <c r="C11" i="38"/>
  <c r="AG10" i="38"/>
  <c r="Q655" i="40" s="1"/>
  <c r="AF10" i="38"/>
  <c r="AE10" i="38"/>
  <c r="Q643" i="40" s="1"/>
  <c r="AD10" i="38"/>
  <c r="Q641" i="40" s="1"/>
  <c r="AC10" i="38"/>
  <c r="AB10" i="38"/>
  <c r="Q637" i="40" s="1"/>
  <c r="AA10" i="38"/>
  <c r="Z10" i="38"/>
  <c r="Y10" i="38"/>
  <c r="X10" i="38"/>
  <c r="Q615" i="40" s="1"/>
  <c r="W10" i="38"/>
  <c r="Q613" i="40" s="1"/>
  <c r="V10" i="38"/>
  <c r="Q609" i="40" s="1"/>
  <c r="Q611" i="40"/>
  <c r="T10" i="38"/>
  <c r="Q603" i="40" s="1"/>
  <c r="S10" i="38"/>
  <c r="Q597" i="40" s="1"/>
  <c r="R10" i="38"/>
  <c r="Q589" i="40" s="1"/>
  <c r="Q10" i="38"/>
  <c r="Q601" i="40" s="1"/>
  <c r="P10" i="38"/>
  <c r="Q595" i="40" s="1"/>
  <c r="O10" i="38"/>
  <c r="Q591" i="40" s="1"/>
  <c r="I10" i="38"/>
  <c r="Q583" i="40" s="1"/>
  <c r="H10" i="38"/>
  <c r="G10" i="38"/>
  <c r="F10" i="38"/>
  <c r="E10" i="38"/>
  <c r="C10" i="38"/>
  <c r="AG9" i="38"/>
  <c r="Q511" i="40" s="1"/>
  <c r="AF9" i="38"/>
  <c r="Q505" i="40" s="1"/>
  <c r="AE9" i="38"/>
  <c r="Q499" i="40" s="1"/>
  <c r="AD9" i="38"/>
  <c r="Q513" i="40" s="1"/>
  <c r="AC9" i="38"/>
  <c r="Q503" i="40" s="1"/>
  <c r="AB9" i="38"/>
  <c r="Q497" i="40" s="1"/>
  <c r="AA9" i="38"/>
  <c r="Q491" i="40" s="1"/>
  <c r="Z9" i="38"/>
  <c r="Y9" i="38"/>
  <c r="X9" i="38"/>
  <c r="Q485" i="40" s="1"/>
  <c r="W9" i="38"/>
  <c r="Q483" i="40" s="1"/>
  <c r="V9" i="38"/>
  <c r="Q481" i="40" s="1"/>
  <c r="T9" i="38"/>
  <c r="Q475" i="40" s="1"/>
  <c r="S9" i="38"/>
  <c r="Q469" i="40" s="1"/>
  <c r="R9" i="38"/>
  <c r="Q463" i="40" s="1"/>
  <c r="Q9" i="38"/>
  <c r="Q473" i="40" s="1"/>
  <c r="P9" i="38"/>
  <c r="Q467" i="40" s="1"/>
  <c r="O9" i="38"/>
  <c r="Q461" i="40" s="1"/>
  <c r="I9" i="38"/>
  <c r="Q455" i="40" s="1"/>
  <c r="H9" i="38"/>
  <c r="G9" i="38"/>
  <c r="F9" i="38"/>
  <c r="E9" i="38"/>
  <c r="C9" i="38"/>
  <c r="AG8" i="38"/>
  <c r="Q369" i="40" s="1"/>
  <c r="AF8" i="38"/>
  <c r="Q377" i="40" s="1"/>
  <c r="AE8" i="38"/>
  <c r="Q387" i="40" s="1"/>
  <c r="AD8" i="38"/>
  <c r="Q371" i="40" s="1"/>
  <c r="AC8" i="38"/>
  <c r="Q375" i="40" s="1"/>
  <c r="AB8" i="38"/>
  <c r="Q383" i="40" s="1"/>
  <c r="AA8" i="38"/>
  <c r="Q363" i="40" s="1"/>
  <c r="Z8" i="38"/>
  <c r="Q365" i="40" s="1"/>
  <c r="Y8" i="38"/>
  <c r="X8" i="38"/>
  <c r="Q357" i="40" s="1"/>
  <c r="W8" i="38"/>
  <c r="Q355" i="40" s="1"/>
  <c r="V8" i="38"/>
  <c r="Q353" i="40" s="1"/>
  <c r="T8" i="38"/>
  <c r="Q347" i="40" s="1"/>
  <c r="S8" i="38"/>
  <c r="Q341" i="40" s="1"/>
  <c r="R8" i="38"/>
  <c r="Q335" i="40" s="1"/>
  <c r="Q8" i="38"/>
  <c r="Q345" i="40" s="1"/>
  <c r="P8" i="38"/>
  <c r="Q339" i="40" s="1"/>
  <c r="O8" i="38"/>
  <c r="Q333" i="40" s="1"/>
  <c r="I8" i="38"/>
  <c r="Q327" i="40" s="1"/>
  <c r="H8" i="38"/>
  <c r="G8" i="38"/>
  <c r="F8" i="38"/>
  <c r="E8" i="38"/>
  <c r="C8" i="38"/>
  <c r="AG7" i="38"/>
  <c r="Q255" i="40" s="1"/>
  <c r="AF7" i="38"/>
  <c r="Q249" i="40" s="1"/>
  <c r="AE7" i="38"/>
  <c r="AD7" i="38"/>
  <c r="Q257" i="40" s="1"/>
  <c r="AC7" i="38"/>
  <c r="Q247" i="40" s="1"/>
  <c r="AB7" i="38"/>
  <c r="Q243" i="40" s="1"/>
  <c r="AA7" i="38"/>
  <c r="Z7" i="38"/>
  <c r="Q239" i="40" s="1"/>
  <c r="Y7" i="38"/>
  <c r="X7" i="38"/>
  <c r="Q233" i="40" s="1"/>
  <c r="W7" i="38"/>
  <c r="Q231" i="40" s="1"/>
  <c r="V7" i="38"/>
  <c r="Q229" i="40" s="1"/>
  <c r="T7" i="38"/>
  <c r="Q223" i="40" s="1"/>
  <c r="S7" i="38"/>
  <c r="Q217" i="40" s="1"/>
  <c r="R7" i="38"/>
  <c r="Q209" i="40" s="1"/>
  <c r="Q7" i="38"/>
  <c r="Q221" i="40" s="1"/>
  <c r="P7" i="38"/>
  <c r="Q215" i="40" s="1"/>
  <c r="O7" i="38"/>
  <c r="Q211" i="40" s="1"/>
  <c r="I7" i="38"/>
  <c r="Q203" i="40" s="1"/>
  <c r="H7" i="38"/>
  <c r="G7" i="38"/>
  <c r="F7" i="38"/>
  <c r="E7" i="38"/>
  <c r="C7" i="38"/>
  <c r="AG6" i="38"/>
  <c r="Q131" i="40" s="1"/>
  <c r="AF6" i="38"/>
  <c r="Q125" i="40" s="1"/>
  <c r="AE6" i="38"/>
  <c r="AD6" i="38"/>
  <c r="Q133" i="40" s="1"/>
  <c r="AC6" i="38"/>
  <c r="Q123" i="40" s="1"/>
  <c r="AB6" i="38"/>
  <c r="Q119" i="40" s="1"/>
  <c r="AA6" i="38"/>
  <c r="Q135" i="40" s="1"/>
  <c r="Z6" i="38"/>
  <c r="Q115" i="40" s="1"/>
  <c r="Y6" i="38"/>
  <c r="X6" i="38"/>
  <c r="Q109" i="40" s="1"/>
  <c r="W6" i="38"/>
  <c r="Q107" i="40" s="1"/>
  <c r="V6" i="38"/>
  <c r="Q105" i="40" s="1"/>
  <c r="T6" i="38"/>
  <c r="Q99" i="40" s="1"/>
  <c r="S6" i="38"/>
  <c r="Q93" i="40" s="1"/>
  <c r="R6" i="38"/>
  <c r="Q85" i="40" s="1"/>
  <c r="Q6" i="38"/>
  <c r="Q97" i="40" s="1"/>
  <c r="P6" i="38"/>
  <c r="Q91" i="40" s="1"/>
  <c r="O6" i="38"/>
  <c r="Q87" i="40" s="1"/>
  <c r="I6" i="38"/>
  <c r="Q79" i="40" s="1"/>
  <c r="T79" i="40" s="1"/>
  <c r="H6" i="38"/>
  <c r="G6" i="38"/>
  <c r="F6" i="38"/>
  <c r="E6" i="38"/>
  <c r="Q29" i="40"/>
  <c r="T29" i="40" s="1"/>
  <c r="H9" i="55" l="1"/>
  <c r="H6" i="55"/>
  <c r="H10" i="55"/>
  <c r="H4" i="55"/>
  <c r="H7" i="55"/>
  <c r="H12" i="55"/>
  <c r="H8" i="55"/>
  <c r="H11" i="55"/>
  <c r="P455" i="40"/>
  <c r="N455" i="40" s="1"/>
  <c r="P1689" i="40"/>
  <c r="N1689" i="40" s="1"/>
  <c r="P79" i="40"/>
  <c r="N79" i="40" s="1"/>
  <c r="P725" i="40"/>
  <c r="N725" i="40" s="1"/>
  <c r="P203" i="40"/>
  <c r="N203" i="40" s="1"/>
  <c r="P1325" i="40"/>
  <c r="N1325" i="40" s="1"/>
  <c r="P583" i="40"/>
  <c r="N583" i="40" s="1"/>
  <c r="P1505" i="40"/>
  <c r="N1505" i="40" s="1"/>
  <c r="P2951" i="40"/>
  <c r="N2951" i="40" s="1"/>
  <c r="P327" i="40"/>
  <c r="N327" i="40" s="1"/>
  <c r="P869" i="40"/>
  <c r="N869" i="40" s="1"/>
  <c r="P2341" i="40"/>
  <c r="N2341" i="40" s="1"/>
  <c r="P1803" i="40"/>
  <c r="N1803" i="40" s="1"/>
  <c r="P2543" i="40"/>
  <c r="N2543" i="40" s="1"/>
  <c r="P1973" i="40"/>
  <c r="N1973" i="40" s="1"/>
  <c r="P2717" i="40"/>
  <c r="N2717" i="40" s="1"/>
  <c r="P135" i="40"/>
  <c r="N135" i="40" s="1"/>
  <c r="P119" i="40"/>
  <c r="N119" i="40" s="1"/>
  <c r="P377" i="40"/>
  <c r="N377" i="40" s="1"/>
  <c r="P513" i="40"/>
  <c r="N513" i="40" s="1"/>
  <c r="P637" i="40"/>
  <c r="N637" i="40" s="1"/>
  <c r="P123" i="40"/>
  <c r="N123" i="40" s="1"/>
  <c r="P369" i="40"/>
  <c r="N369" i="40" s="1"/>
  <c r="P943" i="40"/>
  <c r="N943" i="40" s="1"/>
  <c r="P3011" i="40"/>
  <c r="N3011" i="40" s="1"/>
  <c r="P133" i="40"/>
  <c r="N133" i="40" s="1"/>
  <c r="P243" i="40"/>
  <c r="N243" i="40" s="1"/>
  <c r="P505" i="40"/>
  <c r="N505" i="40" s="1"/>
  <c r="P641" i="40"/>
  <c r="N641" i="40" s="1"/>
  <c r="P779" i="40"/>
  <c r="N779" i="40" s="1"/>
  <c r="P1077" i="40"/>
  <c r="N1077" i="40" s="1"/>
  <c r="P2499" i="40"/>
  <c r="N2499" i="40" s="1"/>
  <c r="P3153" i="40"/>
  <c r="N3153" i="40" s="1"/>
  <c r="P363" i="40"/>
  <c r="N363" i="40" s="1"/>
  <c r="P511" i="40"/>
  <c r="N511" i="40" s="1"/>
  <c r="P1553" i="40"/>
  <c r="N1553" i="40" s="1"/>
  <c r="P2505" i="40"/>
  <c r="N2505" i="40" s="1"/>
  <c r="P247" i="40"/>
  <c r="N247" i="40" s="1"/>
  <c r="P125" i="40"/>
  <c r="N125" i="40" s="1"/>
  <c r="P257" i="40"/>
  <c r="N257" i="40" s="1"/>
  <c r="P383" i="40"/>
  <c r="N383" i="40" s="1"/>
  <c r="P783" i="40"/>
  <c r="N783" i="40" s="1"/>
  <c r="P923" i="40"/>
  <c r="N923" i="40" s="1"/>
  <c r="P1225" i="40"/>
  <c r="N1225" i="40" s="1"/>
  <c r="P1929" i="40"/>
  <c r="N1929" i="40" s="1"/>
  <c r="P2995" i="40"/>
  <c r="N2995" i="40" s="1"/>
  <c r="P491" i="40"/>
  <c r="N491" i="40" s="1"/>
  <c r="P1231" i="40"/>
  <c r="N1231" i="40" s="1"/>
  <c r="P1935" i="40"/>
  <c r="N1935" i="40" s="1"/>
  <c r="P3003" i="40"/>
  <c r="N3003" i="40" s="1"/>
  <c r="P131" i="40"/>
  <c r="N131" i="40" s="1"/>
  <c r="P375" i="40"/>
  <c r="N375" i="40" s="1"/>
  <c r="P655" i="40"/>
  <c r="N655" i="40" s="1"/>
  <c r="P249" i="40"/>
  <c r="N249" i="40" s="1"/>
  <c r="P371" i="40"/>
  <c r="N371" i="40" s="1"/>
  <c r="P497" i="40"/>
  <c r="N497" i="40" s="1"/>
  <c r="P2099" i="40"/>
  <c r="N2099" i="40" s="1"/>
  <c r="P3013" i="40"/>
  <c r="N3013" i="40" s="1"/>
  <c r="P255" i="40"/>
  <c r="N255" i="40" s="1"/>
  <c r="P503" i="40"/>
  <c r="N503" i="40" s="1"/>
  <c r="P797" i="40"/>
  <c r="N797" i="40" s="1"/>
  <c r="P1065" i="40"/>
  <c r="N1065" i="40" s="1"/>
  <c r="P2105" i="40"/>
  <c r="N2105" i="40" s="1"/>
  <c r="P3141" i="40"/>
  <c r="N3141" i="40" s="1"/>
  <c r="P355" i="40"/>
  <c r="N355" i="40" s="1"/>
  <c r="P483" i="40"/>
  <c r="N483" i="40" s="1"/>
  <c r="P1727" i="40"/>
  <c r="N1727" i="40" s="1"/>
  <c r="P613" i="40"/>
  <c r="N613" i="40" s="1"/>
  <c r="P231" i="40"/>
  <c r="N231" i="40" s="1"/>
  <c r="P1365" i="40"/>
  <c r="N1365" i="40" s="1"/>
  <c r="P107" i="40"/>
  <c r="N107" i="40" s="1"/>
  <c r="P755" i="40"/>
  <c r="N755" i="40" s="1"/>
  <c r="P897" i="40"/>
  <c r="N897" i="40" s="1"/>
  <c r="P1543" i="40"/>
  <c r="N1543" i="40" s="1"/>
  <c r="P2981" i="40"/>
  <c r="N2981" i="40" s="1"/>
  <c r="P1723" i="40"/>
  <c r="N1723" i="40" s="1"/>
  <c r="P481" i="40"/>
  <c r="N481" i="40" s="1"/>
  <c r="P229" i="40"/>
  <c r="N229" i="40" s="1"/>
  <c r="P1361" i="40"/>
  <c r="N1361" i="40" s="1"/>
  <c r="P2823" i="40"/>
  <c r="N2823" i="40" s="1"/>
  <c r="P609" i="40"/>
  <c r="N609" i="40" s="1"/>
  <c r="P751" i="40"/>
  <c r="N751" i="40" s="1"/>
  <c r="P353" i="40"/>
  <c r="N353" i="40" s="1"/>
  <c r="P1537" i="40"/>
  <c r="N1537" i="40" s="1"/>
  <c r="P105" i="40"/>
  <c r="N105" i="40" s="1"/>
  <c r="P895" i="40"/>
  <c r="N895" i="40" s="1"/>
  <c r="P1721" i="40"/>
  <c r="N1721" i="40" s="1"/>
  <c r="P753" i="40"/>
  <c r="N753" i="40" s="1"/>
  <c r="P1359" i="40"/>
  <c r="N1359" i="40" s="1"/>
  <c r="P611" i="40"/>
  <c r="N611" i="40" s="1"/>
  <c r="P1539" i="40"/>
  <c r="N1539" i="40" s="1"/>
  <c r="P1901" i="40"/>
  <c r="N1901" i="40" s="1"/>
  <c r="P931" i="40"/>
  <c r="N931" i="40" s="1"/>
  <c r="P1753" i="40"/>
  <c r="N1753" i="40" s="1"/>
  <c r="P643" i="40"/>
  <c r="N643" i="40" s="1"/>
  <c r="P499" i="40"/>
  <c r="N499" i="40" s="1"/>
  <c r="P785" i="40"/>
  <c r="N785" i="40" s="1"/>
  <c r="P1385" i="40"/>
  <c r="N1385" i="40" s="1"/>
  <c r="P387" i="40"/>
  <c r="N387" i="40" s="1"/>
  <c r="P1569" i="40"/>
  <c r="N1569" i="40" s="1"/>
  <c r="P2999" i="40"/>
  <c r="N2999" i="40" s="1"/>
  <c r="P2837" i="40"/>
  <c r="N2837" i="40" s="1"/>
  <c r="P239" i="40"/>
  <c r="N239" i="40" s="1"/>
  <c r="P2989" i="40"/>
  <c r="N2989" i="40" s="1"/>
  <c r="P365" i="40"/>
  <c r="N365" i="40" s="1"/>
  <c r="P2269" i="40"/>
  <c r="N2269" i="40" s="1"/>
  <c r="P767" i="40"/>
  <c r="N767" i="40" s="1"/>
  <c r="T767" i="40"/>
  <c r="S767" i="40" s="1"/>
  <c r="P1049" i="40"/>
  <c r="N1049" i="40" s="1"/>
  <c r="P3125" i="40"/>
  <c r="N3125" i="40" s="1"/>
  <c r="Q493" i="40"/>
  <c r="T493" i="40" s="1"/>
  <c r="S493" i="40" s="1"/>
  <c r="Q625" i="40"/>
  <c r="P1741" i="40"/>
  <c r="N1741" i="40" s="1"/>
  <c r="P115" i="40"/>
  <c r="N115" i="40" s="1"/>
  <c r="P1541" i="40"/>
  <c r="N1541" i="40" s="1"/>
  <c r="P901" i="40"/>
  <c r="N901" i="40" s="1"/>
  <c r="P1363" i="40"/>
  <c r="N1363" i="40" s="1"/>
  <c r="P1545" i="40"/>
  <c r="N1545" i="40" s="1"/>
  <c r="P2983" i="40"/>
  <c r="N2983" i="40" s="1"/>
  <c r="P357" i="40"/>
  <c r="N357" i="40" s="1"/>
  <c r="P485" i="40"/>
  <c r="N485" i="40" s="1"/>
  <c r="P615" i="40"/>
  <c r="N615" i="40" s="1"/>
  <c r="P899" i="40"/>
  <c r="N899" i="40" s="1"/>
  <c r="P233" i="40"/>
  <c r="N233" i="40" s="1"/>
  <c r="P1367" i="40"/>
  <c r="N1367" i="40" s="1"/>
  <c r="P109" i="40"/>
  <c r="N109" i="40" s="1"/>
  <c r="P757" i="40"/>
  <c r="N757" i="40" s="1"/>
  <c r="P603" i="40"/>
  <c r="N603" i="40" s="1"/>
  <c r="P1889" i="40"/>
  <c r="N1889" i="40" s="1"/>
  <c r="P223" i="40"/>
  <c r="N223" i="40" s="1"/>
  <c r="P745" i="40"/>
  <c r="N745" i="40" s="1"/>
  <c r="P99" i="40"/>
  <c r="N99" i="40" s="1"/>
  <c r="P2971" i="40"/>
  <c r="N2971" i="40" s="1"/>
  <c r="P347" i="40"/>
  <c r="N347" i="40" s="1"/>
  <c r="P889" i="40"/>
  <c r="N889" i="40" s="1"/>
  <c r="P475" i="40"/>
  <c r="N475" i="40" s="1"/>
  <c r="P217" i="40"/>
  <c r="N217" i="40" s="1"/>
  <c r="P1341" i="40"/>
  <c r="N1341" i="40" s="1"/>
  <c r="P739" i="40"/>
  <c r="N739" i="40" s="1"/>
  <c r="P883" i="40"/>
  <c r="N883" i="40" s="1"/>
  <c r="P2965" i="40"/>
  <c r="N2965" i="40" s="1"/>
  <c r="P93" i="40"/>
  <c r="N93" i="40" s="1"/>
  <c r="P341" i="40"/>
  <c r="N341" i="40" s="1"/>
  <c r="P1519" i="40"/>
  <c r="N1519" i="40" s="1"/>
  <c r="P597" i="40"/>
  <c r="N597" i="40" s="1"/>
  <c r="P469" i="40"/>
  <c r="N469" i="40" s="1"/>
  <c r="P1703" i="40"/>
  <c r="N1703" i="40" s="1"/>
  <c r="P731" i="40"/>
  <c r="N731" i="40" s="1"/>
  <c r="P875" i="40"/>
  <c r="N875" i="40" s="1"/>
  <c r="P2959" i="40"/>
  <c r="N2959" i="40" s="1"/>
  <c r="P335" i="40"/>
  <c r="N335" i="40" s="1"/>
  <c r="P1513" i="40"/>
  <c r="N1513" i="40" s="1"/>
  <c r="P463" i="40"/>
  <c r="N463" i="40" s="1"/>
  <c r="P209" i="40"/>
  <c r="N209" i="40" s="1"/>
  <c r="P1697" i="40"/>
  <c r="N1697" i="40" s="1"/>
  <c r="P589" i="40"/>
  <c r="N589" i="40" s="1"/>
  <c r="P85" i="40"/>
  <c r="N85" i="40" s="1"/>
  <c r="P743" i="40"/>
  <c r="N743" i="40" s="1"/>
  <c r="P345" i="40"/>
  <c r="N345" i="40" s="1"/>
  <c r="P2969" i="40"/>
  <c r="N2969" i="40" s="1"/>
  <c r="P473" i="40"/>
  <c r="N473" i="40" s="1"/>
  <c r="P97" i="40"/>
  <c r="N97" i="40" s="1"/>
  <c r="P1175" i="40"/>
  <c r="N1175" i="40" s="1"/>
  <c r="P601" i="40"/>
  <c r="N601" i="40" s="1"/>
  <c r="P1887" i="40"/>
  <c r="N1887" i="40" s="1"/>
  <c r="P887" i="40"/>
  <c r="N887" i="40" s="1"/>
  <c r="P221" i="40"/>
  <c r="N221" i="40" s="1"/>
  <c r="P2057" i="40"/>
  <c r="N2057" i="40" s="1"/>
  <c r="P2807" i="40"/>
  <c r="N2807" i="40" s="1"/>
  <c r="P1517" i="40"/>
  <c r="N1517" i="40" s="1"/>
  <c r="P2963" i="40"/>
  <c r="N2963" i="40" s="1"/>
  <c r="P339" i="40"/>
  <c r="N339" i="40" s="1"/>
  <c r="P467" i="40"/>
  <c r="N467" i="40" s="1"/>
  <c r="P1701" i="40"/>
  <c r="N1701" i="40" s="1"/>
  <c r="P595" i="40"/>
  <c r="N595" i="40" s="1"/>
  <c r="P1169" i="40"/>
  <c r="N1169" i="40" s="1"/>
  <c r="P91" i="40"/>
  <c r="N91" i="40" s="1"/>
  <c r="P2621" i="40"/>
  <c r="N2621" i="40" s="1"/>
  <c r="P881" i="40"/>
  <c r="N881" i="40" s="1"/>
  <c r="P737" i="40"/>
  <c r="N737" i="40" s="1"/>
  <c r="P2801" i="40"/>
  <c r="N2801" i="40" s="1"/>
  <c r="P215" i="40"/>
  <c r="N215" i="40" s="1"/>
  <c r="P1339" i="40"/>
  <c r="N1339" i="40" s="1"/>
  <c r="P2051" i="40"/>
  <c r="N2051" i="40" s="1"/>
  <c r="P461" i="40"/>
  <c r="N461" i="40" s="1"/>
  <c r="P1695" i="40"/>
  <c r="N1695" i="40" s="1"/>
  <c r="P333" i="40"/>
  <c r="N333" i="40" s="1"/>
  <c r="P591" i="40"/>
  <c r="N591" i="40" s="1"/>
  <c r="P1163" i="40"/>
  <c r="N1163" i="40" s="1"/>
  <c r="P877" i="40"/>
  <c r="N877" i="40" s="1"/>
  <c r="P2615" i="40"/>
  <c r="N2615" i="40" s="1"/>
  <c r="P87" i="40"/>
  <c r="N87" i="40" s="1"/>
  <c r="P733" i="40"/>
  <c r="N733" i="40" s="1"/>
  <c r="P2795" i="40"/>
  <c r="N2795" i="40" s="1"/>
  <c r="P211" i="40"/>
  <c r="N211" i="40" s="1"/>
  <c r="P1335" i="40"/>
  <c r="N1335" i="40" s="1"/>
  <c r="P2045" i="40"/>
  <c r="N2045" i="40" s="1"/>
  <c r="P1511" i="40"/>
  <c r="N1511" i="40" s="1"/>
  <c r="P2217" i="40"/>
  <c r="N2217" i="40" s="1"/>
  <c r="P2957" i="40"/>
  <c r="N2957" i="40" s="1"/>
  <c r="P1147" i="40"/>
  <c r="N1147" i="40" s="1"/>
  <c r="P1003" i="40"/>
  <c r="N1003" i="40" s="1"/>
  <c r="P2779" i="40"/>
  <c r="N2779" i="40" s="1"/>
  <c r="P2177" i="40"/>
  <c r="N2177" i="40" s="1"/>
  <c r="P3077" i="40"/>
  <c r="N3077" i="40" s="1"/>
  <c r="P2773" i="40"/>
  <c r="N2773" i="40" s="1"/>
  <c r="P2593" i="40"/>
  <c r="N2593" i="40" s="1"/>
  <c r="P2023" i="40"/>
  <c r="N2023" i="40" s="1"/>
  <c r="P1853" i="40"/>
  <c r="N1853" i="40" s="1"/>
  <c r="P1141" i="40"/>
  <c r="N1141" i="40" s="1"/>
  <c r="P997" i="40"/>
  <c r="N997" i="40" s="1"/>
  <c r="P3071" i="40"/>
  <c r="N3071" i="40" s="1"/>
  <c r="P2409" i="40"/>
  <c r="N2409" i="40" s="1"/>
  <c r="P2763" i="40"/>
  <c r="N2763" i="40" s="1"/>
  <c r="P2013" i="40"/>
  <c r="N2013" i="40" s="1"/>
  <c r="P2167" i="40"/>
  <c r="N2167" i="40" s="1"/>
  <c r="P1131" i="40"/>
  <c r="N1131" i="40" s="1"/>
  <c r="P987" i="40"/>
  <c r="N987" i="40" s="1"/>
  <c r="P3061" i="40"/>
  <c r="N3061" i="40" s="1"/>
  <c r="P1843" i="40"/>
  <c r="N1843" i="40" s="1"/>
  <c r="P2581" i="40"/>
  <c r="N2581" i="40" s="1"/>
  <c r="P1995" i="40"/>
  <c r="N1995" i="40" s="1"/>
  <c r="P973" i="40"/>
  <c r="N973" i="40" s="1"/>
  <c r="P1117" i="40"/>
  <c r="N1117" i="40" s="1"/>
  <c r="P3041" i="40"/>
  <c r="N3041" i="40" s="1"/>
  <c r="P1825" i="40"/>
  <c r="N1825" i="40" s="1"/>
  <c r="P2565" i="40"/>
  <c r="N2565" i="40" s="1"/>
  <c r="P2133" i="40"/>
  <c r="N2133" i="40" s="1"/>
  <c r="P3031" i="40"/>
  <c r="N3031" i="40" s="1"/>
  <c r="P963" i="40"/>
  <c r="N963" i="40" s="1"/>
  <c r="P1793" i="40"/>
  <c r="N1793" i="40" s="1"/>
  <c r="P2533" i="40"/>
  <c r="N2533" i="40" s="1"/>
  <c r="P1103" i="40"/>
  <c r="N1103" i="40" s="1"/>
  <c r="P2707" i="40"/>
  <c r="N2707" i="40" s="1"/>
  <c r="P1963" i="40"/>
  <c r="N1963" i="40" s="1"/>
  <c r="T1869" i="40"/>
  <c r="S1869" i="40" s="1"/>
  <c r="T1157" i="40"/>
  <c r="S1157" i="40" s="1"/>
  <c r="T2609" i="40"/>
  <c r="S2609" i="40" s="1"/>
  <c r="T2789" i="40"/>
  <c r="S2789" i="40" s="1"/>
  <c r="T2039" i="40"/>
  <c r="S2039" i="40" s="1"/>
  <c r="T2189" i="40"/>
  <c r="S2189" i="40" s="1"/>
  <c r="T1013" i="40"/>
  <c r="S1013" i="40" s="1"/>
  <c r="T2425" i="40"/>
  <c r="S2425" i="40" s="1"/>
  <c r="T3087" i="40"/>
  <c r="S3087" i="40" s="1"/>
  <c r="T3159" i="40"/>
  <c r="S3159" i="40" s="1"/>
  <c r="T1083" i="40"/>
  <c r="S1083" i="40" s="1"/>
  <c r="T1219" i="40"/>
  <c r="S1219" i="40" s="1"/>
  <c r="T1071" i="40"/>
  <c r="S1071" i="40" s="1"/>
  <c r="T1923" i="40"/>
  <c r="S1923" i="40" s="1"/>
  <c r="T2667" i="40"/>
  <c r="S2667" i="40" s="1"/>
  <c r="T2855" i="40"/>
  <c r="S2855" i="40" s="1"/>
  <c r="T3147" i="40"/>
  <c r="S3147" i="40" s="1"/>
  <c r="T2093" i="40"/>
  <c r="S2093" i="40" s="1"/>
  <c r="T2493" i="40"/>
  <c r="S2493" i="40" s="1"/>
  <c r="T2305" i="40"/>
  <c r="S2305" i="40" s="1"/>
  <c r="T2489" i="40"/>
  <c r="S2489" i="40" s="1"/>
  <c r="T1215" i="40"/>
  <c r="S1215" i="40" s="1"/>
  <c r="T3143" i="40"/>
  <c r="S3143" i="40" s="1"/>
  <c r="T2097" i="40"/>
  <c r="S2097" i="40" s="1"/>
  <c r="T2293" i="40"/>
  <c r="S2293" i="40" s="1"/>
  <c r="T1927" i="40"/>
  <c r="S1927" i="40" s="1"/>
  <c r="T2497" i="40"/>
  <c r="S2497" i="40" s="1"/>
  <c r="T1211" i="40"/>
  <c r="S1211" i="40" s="1"/>
  <c r="T1063" i="40"/>
  <c r="S1063" i="40" s="1"/>
  <c r="T3139" i="40"/>
  <c r="S3139" i="40" s="1"/>
  <c r="T1053" i="40"/>
  <c r="S1053" i="40" s="1"/>
  <c r="T3127" i="40"/>
  <c r="S3127" i="40" s="1"/>
  <c r="T2473" i="40"/>
  <c r="S2473" i="40" s="1"/>
  <c r="T911" i="40"/>
  <c r="S911" i="40" s="1"/>
  <c r="T1915" i="40"/>
  <c r="S1915" i="40" s="1"/>
  <c r="T2657" i="40"/>
  <c r="S2657" i="40" s="1"/>
  <c r="T1373" i="40"/>
  <c r="S1373" i="40" s="1"/>
  <c r="T2085" i="40"/>
  <c r="S2085" i="40" s="1"/>
  <c r="T1185" i="40"/>
  <c r="S1185" i="40" s="1"/>
  <c r="T2821" i="40"/>
  <c r="S2821" i="40" s="1"/>
  <c r="T2071" i="40"/>
  <c r="S2071" i="40" s="1"/>
  <c r="T3115" i="40"/>
  <c r="T2641" i="40"/>
  <c r="S2641" i="40" s="1"/>
  <c r="T2247" i="40"/>
  <c r="S2247" i="40" s="1"/>
  <c r="T1043" i="40"/>
  <c r="S1043" i="40" s="1"/>
  <c r="T2467" i="40"/>
  <c r="S2467" i="40" s="1"/>
  <c r="T2463" i="40"/>
  <c r="S2463" i="40" s="1"/>
  <c r="T3119" i="40"/>
  <c r="S3119" i="40" s="1"/>
  <c r="T1189" i="40"/>
  <c r="S1189" i="40" s="1"/>
  <c r="T1909" i="40"/>
  <c r="S1909" i="40" s="1"/>
  <c r="T2651" i="40"/>
  <c r="S2651" i="40" s="1"/>
  <c r="T1905" i="40"/>
  <c r="S1905" i="40" s="1"/>
  <c r="T2645" i="40"/>
  <c r="S2645" i="40" s="1"/>
  <c r="T2079" i="40"/>
  <c r="S2079" i="40" s="1"/>
  <c r="T2831" i="40"/>
  <c r="S2831" i="40" s="1"/>
  <c r="T2075" i="40"/>
  <c r="S2075" i="40" s="1"/>
  <c r="T2825" i="40"/>
  <c r="S2825" i="40" s="1"/>
  <c r="T2249" i="40"/>
  <c r="S2249" i="40" s="1"/>
  <c r="T1183" i="40"/>
  <c r="S1183" i="40" s="1"/>
  <c r="T1039" i="40"/>
  <c r="S1039" i="40" s="1"/>
  <c r="T2073" i="40"/>
  <c r="S2073" i="40" s="1"/>
  <c r="T2459" i="40"/>
  <c r="S2459" i="40" s="1"/>
  <c r="T2243" i="40"/>
  <c r="S2243" i="40" s="1"/>
  <c r="T3113" i="40"/>
  <c r="S3113" i="40" s="1"/>
  <c r="T2185" i="40"/>
  <c r="S2185" i="40" s="1"/>
  <c r="T1025" i="40"/>
  <c r="S1025" i="40" s="1"/>
  <c r="T2437" i="40"/>
  <c r="S2437" i="40" s="1"/>
  <c r="T3099" i="40"/>
  <c r="S3099" i="40" s="1"/>
  <c r="T1031" i="40"/>
  <c r="S1031" i="40" s="1"/>
  <c r="T3105" i="40"/>
  <c r="S3105" i="40" s="1"/>
  <c r="T1881" i="40"/>
  <c r="S1881" i="40" s="1"/>
  <c r="T2225" i="40"/>
  <c r="S2225" i="40" s="1"/>
  <c r="T2863" i="40"/>
  <c r="S2863" i="40" s="1"/>
  <c r="T2311" i="40"/>
  <c r="S2311" i="40" s="1"/>
  <c r="T2465" i="40"/>
  <c r="S2465" i="40" s="1"/>
  <c r="T1187" i="40"/>
  <c r="S1187" i="40" s="1"/>
  <c r="T1907" i="40"/>
  <c r="S1907" i="40" s="1"/>
  <c r="T2649" i="40"/>
  <c r="S2649" i="40" s="1"/>
  <c r="T2077" i="40"/>
  <c r="S2077" i="40" s="1"/>
  <c r="T3117" i="40"/>
  <c r="S3117" i="40" s="1"/>
  <c r="T1041" i="40"/>
  <c r="S1041" i="40" s="1"/>
  <c r="T2245" i="40"/>
  <c r="S2245" i="40" s="1"/>
  <c r="T1019" i="40"/>
  <c r="S1019" i="40" s="1"/>
  <c r="T3095" i="40"/>
  <c r="S3095" i="40" s="1"/>
  <c r="T1875" i="40"/>
  <c r="S1875" i="40" s="1"/>
  <c r="T1883" i="40"/>
  <c r="S1883" i="40" s="1"/>
  <c r="T1877" i="40"/>
  <c r="S1877" i="40" s="1"/>
  <c r="Q2451" i="40"/>
  <c r="P2451" i="40" s="1"/>
  <c r="N2451" i="40" s="1"/>
  <c r="T2445" i="40"/>
  <c r="S2445" i="40" s="1"/>
  <c r="T2065" i="40"/>
  <c r="S2065" i="40" s="1"/>
  <c r="Q2163" i="40"/>
  <c r="P2163" i="40" s="1"/>
  <c r="N2163" i="40" s="1"/>
  <c r="Q2221" i="40"/>
  <c r="P2221" i="40" s="1"/>
  <c r="N2221" i="40" s="1"/>
  <c r="Q2227" i="40"/>
  <c r="P2227" i="40" s="1"/>
  <c r="N2227" i="40" s="1"/>
  <c r="Q2237" i="40"/>
  <c r="P2237" i="40" s="1"/>
  <c r="N2237" i="40" s="1"/>
  <c r="T1033" i="40"/>
  <c r="S1033" i="40" s="1"/>
  <c r="T3107" i="40"/>
  <c r="S3107" i="40" s="1"/>
  <c r="T2209" i="40"/>
  <c r="S2209" i="40" s="1"/>
  <c r="Q2433" i="40"/>
  <c r="P2433" i="40" s="1"/>
  <c r="N2433" i="40" s="1"/>
  <c r="Q2405" i="40"/>
  <c r="P2405" i="40" s="1"/>
  <c r="N2405" i="40" s="1"/>
  <c r="T3093" i="40"/>
  <c r="S3093" i="40" s="1"/>
  <c r="T2589" i="40"/>
  <c r="S2589" i="40" s="1"/>
  <c r="T1021" i="40"/>
  <c r="S1021" i="40" s="1"/>
  <c r="T1027" i="40"/>
  <c r="S1027" i="40" s="1"/>
  <c r="T2439" i="40"/>
  <c r="S2439" i="40" s="1"/>
  <c r="T3101" i="40"/>
  <c r="S3101" i="40" s="1"/>
  <c r="Q2211" i="40"/>
  <c r="P2211" i="40" s="1"/>
  <c r="N2211" i="40" s="1"/>
  <c r="Q2231" i="40"/>
  <c r="Q2487" i="40"/>
  <c r="P2487" i="40" s="1"/>
  <c r="N2487" i="40" s="1"/>
  <c r="Q2431" i="40"/>
  <c r="P2431" i="40" s="1"/>
  <c r="N2431" i="40" s="1"/>
  <c r="Q1165" i="40"/>
  <c r="P1165" i="40" s="1"/>
  <c r="N1165" i="40" s="1"/>
  <c r="T1163" i="40"/>
  <c r="S1163" i="40" s="1"/>
  <c r="Q2449" i="40"/>
  <c r="P2449" i="40" s="1"/>
  <c r="N2449" i="40" s="1"/>
  <c r="Q2443" i="40"/>
  <c r="P2443" i="40" s="1"/>
  <c r="N2443" i="40" s="1"/>
  <c r="Q2617" i="40"/>
  <c r="P2617" i="40" s="1"/>
  <c r="N2617" i="40" s="1"/>
  <c r="T2615" i="40"/>
  <c r="S2615" i="40" s="1"/>
  <c r="Q1171" i="40"/>
  <c r="P1171" i="40" s="1"/>
  <c r="N1171" i="40" s="1"/>
  <c r="T1169" i="40"/>
  <c r="S1169" i="40" s="1"/>
  <c r="Q2623" i="40"/>
  <c r="P2623" i="40" s="1"/>
  <c r="N2623" i="40" s="1"/>
  <c r="T2621" i="40"/>
  <c r="S2621" i="40" s="1"/>
  <c r="Q1177" i="40"/>
  <c r="P1177" i="40" s="1"/>
  <c r="N1177" i="40" s="1"/>
  <c r="T1175" i="40"/>
  <c r="S1175" i="40" s="1"/>
  <c r="Q2047" i="40"/>
  <c r="P2047" i="40" s="1"/>
  <c r="N2047" i="40" s="1"/>
  <c r="T2045" i="40"/>
  <c r="S2045" i="40" s="1"/>
  <c r="Q2633" i="40"/>
  <c r="Q2627" i="40"/>
  <c r="Q2797" i="40"/>
  <c r="P2797" i="40" s="1"/>
  <c r="N2797" i="40" s="1"/>
  <c r="T2795" i="40"/>
  <c r="S2795" i="40" s="1"/>
  <c r="Q2053" i="40"/>
  <c r="P2053" i="40" s="1"/>
  <c r="N2053" i="40" s="1"/>
  <c r="T2051" i="40"/>
  <c r="S2051" i="40" s="1"/>
  <c r="Q2803" i="40"/>
  <c r="P2803" i="40" s="1"/>
  <c r="N2803" i="40" s="1"/>
  <c r="T2801" i="40"/>
  <c r="S2801" i="40" s="1"/>
  <c r="Q2059" i="40"/>
  <c r="T2057" i="40"/>
  <c r="S2057" i="40" s="1"/>
  <c r="Q2219" i="40"/>
  <c r="P2219" i="40" s="1"/>
  <c r="N2219" i="40" s="1"/>
  <c r="T2217" i="40"/>
  <c r="S2217" i="40" s="1"/>
  <c r="Q2813" i="40"/>
  <c r="Q2809" i="40"/>
  <c r="P2809" i="40" s="1"/>
  <c r="N2809" i="40" s="1"/>
  <c r="T2807" i="40"/>
  <c r="S2807" i="40" s="1"/>
  <c r="Q2303" i="40"/>
  <c r="P2303" i="40" s="1"/>
  <c r="N2303" i="40" s="1"/>
  <c r="Q2255" i="40"/>
  <c r="P2255" i="40" s="1"/>
  <c r="N2255" i="40" s="1"/>
  <c r="Q2285" i="40"/>
  <c r="P2285" i="40" s="1"/>
  <c r="N2285" i="40" s="1"/>
  <c r="Q2673" i="40"/>
  <c r="P2673" i="40" s="1"/>
  <c r="N2673" i="40" s="1"/>
  <c r="Q2675" i="40"/>
  <c r="P2675" i="40" s="1"/>
  <c r="N2675" i="40" s="1"/>
  <c r="Q2877" i="40"/>
  <c r="P2877" i="40" s="1"/>
  <c r="N2877" i="40" s="1"/>
  <c r="Q2851" i="40"/>
  <c r="P2851" i="40" s="1"/>
  <c r="N2851" i="40" s="1"/>
  <c r="Q2869" i="40"/>
  <c r="P2869" i="40" s="1"/>
  <c r="N2869" i="40" s="1"/>
  <c r="Q2685" i="40"/>
  <c r="P2685" i="40" s="1"/>
  <c r="N2685" i="40" s="1"/>
  <c r="Q2679" i="40"/>
  <c r="P2679" i="40" s="1"/>
  <c r="N2679" i="40" s="1"/>
  <c r="Q2101" i="40"/>
  <c r="P2101" i="40" s="1"/>
  <c r="N2101" i="40" s="1"/>
  <c r="T2099" i="40"/>
  <c r="S2099" i="40" s="1"/>
  <c r="Q2309" i="40"/>
  <c r="P2309" i="40" s="1"/>
  <c r="N2309" i="40" s="1"/>
  <c r="Q2301" i="40"/>
  <c r="P2301" i="40" s="1"/>
  <c r="N2301" i="40" s="1"/>
  <c r="Q2513" i="40"/>
  <c r="P2513" i="40" s="1"/>
  <c r="N2513" i="40" s="1"/>
  <c r="Q2491" i="40"/>
  <c r="P2491" i="40" s="1"/>
  <c r="N2491" i="40" s="1"/>
  <c r="Q2477" i="40"/>
  <c r="P2477" i="40" s="1"/>
  <c r="N2477" i="40" s="1"/>
  <c r="Q1233" i="40"/>
  <c r="P1233" i="40" s="1"/>
  <c r="N1233" i="40" s="1"/>
  <c r="T1231" i="40"/>
  <c r="S1231" i="40" s="1"/>
  <c r="Q2107" i="40"/>
  <c r="T2105" i="40"/>
  <c r="S2105" i="40" s="1"/>
  <c r="Q2873" i="40"/>
  <c r="P2873" i="40" s="1"/>
  <c r="N2873" i="40" s="1"/>
  <c r="Q2867" i="40"/>
  <c r="P2867" i="40" s="1"/>
  <c r="N2867" i="40" s="1"/>
  <c r="Q2687" i="40"/>
  <c r="P2687" i="40" s="1"/>
  <c r="N2687" i="40" s="1"/>
  <c r="Q2663" i="40"/>
  <c r="P2663" i="40" s="1"/>
  <c r="N2663" i="40" s="1"/>
  <c r="Q1227" i="40"/>
  <c r="P1227" i="40" s="1"/>
  <c r="N1227" i="40" s="1"/>
  <c r="T1225" i="40"/>
  <c r="S1225" i="40" s="1"/>
  <c r="Q1213" i="40"/>
  <c r="P1213" i="40" s="1"/>
  <c r="N1213" i="40" s="1"/>
  <c r="Q1223" i="40"/>
  <c r="P1223" i="40" s="1"/>
  <c r="N1223" i="40" s="1"/>
  <c r="Q2235" i="40"/>
  <c r="P2235" i="40" s="1"/>
  <c r="N2235" i="40" s="1"/>
  <c r="Q2213" i="40"/>
  <c r="P2213" i="40" s="1"/>
  <c r="N2213" i="40" s="1"/>
  <c r="Q2671" i="40"/>
  <c r="P2671" i="40" s="1"/>
  <c r="N2671" i="40" s="1"/>
  <c r="Q2661" i="40"/>
  <c r="P2661" i="40" s="1"/>
  <c r="N2661" i="40" s="1"/>
  <c r="Q2113" i="40"/>
  <c r="P2113" i="40" s="1"/>
  <c r="N2113" i="40" s="1"/>
  <c r="Q2089" i="40"/>
  <c r="P2089" i="40" s="1"/>
  <c r="N2089" i="40" s="1"/>
  <c r="Q2501" i="40"/>
  <c r="P2501" i="40" s="1"/>
  <c r="N2501" i="40" s="1"/>
  <c r="T2499" i="40"/>
  <c r="S2499" i="40" s="1"/>
  <c r="Q2689" i="40"/>
  <c r="P2689" i="40" s="1"/>
  <c r="N2689" i="40" s="1"/>
  <c r="Q2681" i="40"/>
  <c r="P2681" i="40" s="1"/>
  <c r="N2681" i="40" s="1"/>
  <c r="Q2875" i="40"/>
  <c r="P2875" i="40" s="1"/>
  <c r="N2875" i="40" s="1"/>
  <c r="Q2847" i="40"/>
  <c r="P2847" i="40" s="1"/>
  <c r="N2847" i="40" s="1"/>
  <c r="Q2511" i="40"/>
  <c r="P2511" i="40" s="1"/>
  <c r="N2511" i="40" s="1"/>
  <c r="Q2507" i="40"/>
  <c r="T2505" i="40"/>
  <c r="S2505" i="40" s="1"/>
  <c r="Q2859" i="40"/>
  <c r="P2859" i="40" s="1"/>
  <c r="N2859" i="40" s="1"/>
  <c r="Q2849" i="40"/>
  <c r="P2849" i="40" s="1"/>
  <c r="N2849" i="40" s="1"/>
  <c r="Q2845" i="40"/>
  <c r="P2845" i="40" s="1"/>
  <c r="N2845" i="40" s="1"/>
  <c r="Q2861" i="40"/>
  <c r="P2861" i="40" s="1"/>
  <c r="N2861" i="40" s="1"/>
  <c r="Q2483" i="40"/>
  <c r="P2483" i="40" s="1"/>
  <c r="N2483" i="40" s="1"/>
  <c r="Q2481" i="40"/>
  <c r="P2481" i="40" s="1"/>
  <c r="N2481" i="40" s="1"/>
  <c r="Q1207" i="40"/>
  <c r="P1207" i="40" s="1"/>
  <c r="N1207" i="40" s="1"/>
  <c r="Q1199" i="40"/>
  <c r="Q2841" i="40"/>
  <c r="P2841" i="40" s="1"/>
  <c r="N2841" i="40" s="1"/>
  <c r="T2837" i="40"/>
  <c r="S2837" i="40" s="1"/>
  <c r="Q2991" i="40"/>
  <c r="P2991" i="40" s="1"/>
  <c r="N2991" i="40" s="1"/>
  <c r="T2989" i="40"/>
  <c r="S2989" i="40" s="1"/>
  <c r="Q2273" i="40"/>
  <c r="P2273" i="40" s="1"/>
  <c r="N2273" i="40" s="1"/>
  <c r="T2269" i="40"/>
  <c r="S2269" i="40" s="1"/>
  <c r="Q2461" i="40"/>
  <c r="P2461" i="40" s="1"/>
  <c r="N2461" i="40" s="1"/>
  <c r="Q2457" i="40"/>
  <c r="P2457" i="40" s="1"/>
  <c r="N2457" i="40" s="1"/>
  <c r="Q2643" i="40"/>
  <c r="P2643" i="40" s="1"/>
  <c r="N2643" i="40" s="1"/>
  <c r="Q2647" i="40"/>
  <c r="P2647" i="40" s="1"/>
  <c r="N2647" i="40" s="1"/>
  <c r="Q2829" i="40"/>
  <c r="P2829" i="40" s="1"/>
  <c r="N2829" i="40" s="1"/>
  <c r="Q2827" i="40"/>
  <c r="P2827" i="40" s="1"/>
  <c r="N2827" i="40" s="1"/>
  <c r="T2823" i="40"/>
  <c r="S2823" i="40" s="1"/>
  <c r="Q2343" i="40"/>
  <c r="T2341" i="40"/>
  <c r="S2341" i="40" s="1"/>
  <c r="Q2551" i="40"/>
  <c r="P2551" i="40" s="1"/>
  <c r="N2551" i="40" s="1"/>
  <c r="Q2545" i="40"/>
  <c r="T2543" i="40"/>
  <c r="S2543" i="40" s="1"/>
  <c r="Q1975" i="40"/>
  <c r="T1973" i="40"/>
  <c r="S1973" i="40" s="1"/>
  <c r="Q2739" i="40"/>
  <c r="P2739" i="40" s="1"/>
  <c r="N2739" i="40" s="1"/>
  <c r="Q2719" i="40"/>
  <c r="Q2727" i="40"/>
  <c r="P2727" i="40" s="1"/>
  <c r="N2727" i="40" s="1"/>
  <c r="Q2735" i="40"/>
  <c r="P2735" i="40" s="1"/>
  <c r="N2735" i="40" s="1"/>
  <c r="Q2733" i="40"/>
  <c r="P2733" i="40" s="1"/>
  <c r="N2733" i="40" s="1"/>
  <c r="Q2731" i="40"/>
  <c r="P2731" i="40" s="1"/>
  <c r="N2731" i="40" s="1"/>
  <c r="T2717" i="40"/>
  <c r="S2717" i="40" s="1"/>
  <c r="Q2397" i="40"/>
  <c r="Q2365" i="40"/>
  <c r="Q2411" i="40"/>
  <c r="P2411" i="40" s="1"/>
  <c r="N2411" i="40" s="1"/>
  <c r="T2409" i="40"/>
  <c r="S2409" i="40" s="1"/>
  <c r="Q1133" i="40"/>
  <c r="T1131" i="40"/>
  <c r="S1131" i="40" s="1"/>
  <c r="Q2355" i="40"/>
  <c r="Q2415" i="40"/>
  <c r="Q2583" i="40"/>
  <c r="P2583" i="40" s="1"/>
  <c r="N2583" i="40" s="1"/>
  <c r="Q2587" i="40"/>
  <c r="P2587" i="40" s="1"/>
  <c r="N2587" i="40" s="1"/>
  <c r="T2581" i="40"/>
  <c r="S2581" i="40" s="1"/>
  <c r="Q1143" i="40"/>
  <c r="P1143" i="40" s="1"/>
  <c r="N1143" i="40" s="1"/>
  <c r="T1141" i="40"/>
  <c r="S1141" i="40" s="1"/>
  <c r="Q2595" i="40"/>
  <c r="P2595" i="40" s="1"/>
  <c r="N2595" i="40" s="1"/>
  <c r="T2593" i="40"/>
  <c r="S2593" i="40" s="1"/>
  <c r="Q1153" i="40"/>
  <c r="P1153" i="40" s="1"/>
  <c r="N1153" i="40" s="1"/>
  <c r="Q1149" i="40"/>
  <c r="P1149" i="40" s="1"/>
  <c r="N1149" i="40" s="1"/>
  <c r="T1147" i="40"/>
  <c r="S1147" i="40" s="1"/>
  <c r="Q2015" i="40"/>
  <c r="P2015" i="40" s="1"/>
  <c r="N2015" i="40" s="1"/>
  <c r="T2013" i="40"/>
  <c r="S2013" i="40" s="1"/>
  <c r="Q2599" i="40"/>
  <c r="Q2555" i="40"/>
  <c r="Q2765" i="40"/>
  <c r="P2765" i="40" s="1"/>
  <c r="N2765" i="40" s="1"/>
  <c r="Q2769" i="40"/>
  <c r="P2769" i="40" s="1"/>
  <c r="N2769" i="40" s="1"/>
  <c r="T2763" i="40"/>
  <c r="S2763" i="40" s="1"/>
  <c r="Q2025" i="40"/>
  <c r="P2025" i="40" s="1"/>
  <c r="N2025" i="40" s="1"/>
  <c r="T2023" i="40"/>
  <c r="S2023" i="40" s="1"/>
  <c r="Q2775" i="40"/>
  <c r="P2775" i="40" s="1"/>
  <c r="N2775" i="40" s="1"/>
  <c r="T2773" i="40"/>
  <c r="S2773" i="40" s="1"/>
  <c r="Q2029" i="40"/>
  <c r="Q1985" i="40"/>
  <c r="Q2781" i="40"/>
  <c r="P2781" i="40" s="1"/>
  <c r="N2781" i="40" s="1"/>
  <c r="Q2785" i="40"/>
  <c r="P2785" i="40" s="1"/>
  <c r="N2785" i="40" s="1"/>
  <c r="T2779" i="40"/>
  <c r="S2779" i="40" s="1"/>
  <c r="Q2567" i="40"/>
  <c r="Q2575" i="40"/>
  <c r="P2575" i="40" s="1"/>
  <c r="N2575" i="40" s="1"/>
  <c r="T2565" i="40"/>
  <c r="S2565" i="40" s="1"/>
  <c r="Q1119" i="40"/>
  <c r="T1117" i="40"/>
  <c r="S1117" i="40" s="1"/>
  <c r="Q2749" i="40"/>
  <c r="P2749" i="40" s="1"/>
  <c r="Q2743" i="40"/>
  <c r="Q1997" i="40"/>
  <c r="T1995" i="40"/>
  <c r="S1995" i="40" s="1"/>
  <c r="Q2329" i="40"/>
  <c r="Q2383" i="40"/>
  <c r="Q1105" i="40"/>
  <c r="P1105" i="40" s="1"/>
  <c r="N1105" i="40" s="1"/>
  <c r="T1103" i="40"/>
  <c r="Q2535" i="40"/>
  <c r="P2535" i="40" s="1"/>
  <c r="N2535" i="40" s="1"/>
  <c r="Q2539" i="40"/>
  <c r="P2539" i="40" s="1"/>
  <c r="N2539" i="40" s="1"/>
  <c r="T2533" i="40"/>
  <c r="Q1965" i="40"/>
  <c r="T1963" i="40"/>
  <c r="Q2709" i="40"/>
  <c r="P2709" i="40" s="1"/>
  <c r="N2709" i="40" s="1"/>
  <c r="Q2713" i="40"/>
  <c r="P2713" i="40" s="1"/>
  <c r="N2713" i="40" s="1"/>
  <c r="T2707" i="40"/>
  <c r="T1333" i="40"/>
  <c r="Q2179" i="40"/>
  <c r="P2179" i="40" s="1"/>
  <c r="N2179" i="40" s="1"/>
  <c r="T2177" i="40"/>
  <c r="S2177" i="40" s="1"/>
  <c r="Q2135" i="40"/>
  <c r="T2133" i="40"/>
  <c r="Q2153" i="40"/>
  <c r="Q2149" i="40"/>
  <c r="P2149" i="40" s="1"/>
  <c r="N2149" i="40" s="1"/>
  <c r="Q2143" i="40"/>
  <c r="P2143" i="40" s="1"/>
  <c r="N2143" i="40" s="1"/>
  <c r="Q2169" i="40"/>
  <c r="T2167" i="40"/>
  <c r="S2167" i="40" s="1"/>
  <c r="Q989" i="40"/>
  <c r="T987" i="40"/>
  <c r="S987" i="40" s="1"/>
  <c r="Q1807" i="40"/>
  <c r="Q1805" i="40"/>
  <c r="P1805" i="40" s="1"/>
  <c r="N1805" i="40" s="1"/>
  <c r="T1803" i="40"/>
  <c r="S1803" i="40" s="1"/>
  <c r="Q1893" i="40"/>
  <c r="P1893" i="40" s="1"/>
  <c r="N1893" i="40" s="1"/>
  <c r="T1887" i="40"/>
  <c r="S1887" i="40" s="1"/>
  <c r="Q1941" i="40"/>
  <c r="P1941" i="40" s="1"/>
  <c r="N1941" i="40" s="1"/>
  <c r="T1935" i="40"/>
  <c r="S1935" i="40" s="1"/>
  <c r="Q3063" i="40"/>
  <c r="T3061" i="40"/>
  <c r="S3061" i="40" s="1"/>
  <c r="Q1827" i="40"/>
  <c r="T1825" i="40"/>
  <c r="S1825" i="40" s="1"/>
  <c r="Q1075" i="40"/>
  <c r="P1075" i="40" s="1"/>
  <c r="N1075" i="40" s="1"/>
  <c r="T1065" i="40"/>
  <c r="S1065" i="40" s="1"/>
  <c r="Q1845" i="40"/>
  <c r="T1843" i="40"/>
  <c r="S1843" i="40" s="1"/>
  <c r="Q3079" i="40"/>
  <c r="T3077" i="40"/>
  <c r="S3077" i="40" s="1"/>
  <c r="Q3151" i="40"/>
  <c r="P3151" i="40" s="1"/>
  <c r="N3151" i="40" s="1"/>
  <c r="T3141" i="40"/>
  <c r="S3141" i="40" s="1"/>
  <c r="Q999" i="40"/>
  <c r="P999" i="40" s="1"/>
  <c r="N999" i="40" s="1"/>
  <c r="T997" i="40"/>
  <c r="S997" i="40" s="1"/>
  <c r="Q3055" i="40"/>
  <c r="P3055" i="40" s="1"/>
  <c r="N3055" i="40" s="1"/>
  <c r="Q3043" i="40"/>
  <c r="T3041" i="40"/>
  <c r="S3041" i="40" s="1"/>
  <c r="Q1005" i="40"/>
  <c r="T1003" i="40"/>
  <c r="S1003" i="40" s="1"/>
  <c r="Q1067" i="40"/>
  <c r="P1067" i="40" s="1"/>
  <c r="N1067" i="40" s="1"/>
  <c r="Q1085" i="40"/>
  <c r="P1085" i="40" s="1"/>
  <c r="N1085" i="40" s="1"/>
  <c r="Q1855" i="40"/>
  <c r="P1855" i="40" s="1"/>
  <c r="N1855" i="40" s="1"/>
  <c r="T1853" i="40"/>
  <c r="S1853" i="40" s="1"/>
  <c r="Q1895" i="40"/>
  <c r="P1895" i="40" s="1"/>
  <c r="N1895" i="40" s="1"/>
  <c r="T1889" i="40"/>
  <c r="S1889" i="40" s="1"/>
  <c r="Q1919" i="40"/>
  <c r="P1919" i="40" s="1"/>
  <c r="N1919" i="40" s="1"/>
  <c r="Q1943" i="40"/>
  <c r="P1943" i="40" s="1"/>
  <c r="N1943" i="40" s="1"/>
  <c r="Q1815" i="40"/>
  <c r="Q1859" i="40"/>
  <c r="Q1903" i="40"/>
  <c r="P1903" i="40" s="1"/>
  <c r="N1903" i="40" s="1"/>
  <c r="T1901" i="40"/>
  <c r="S1901" i="40" s="1"/>
  <c r="Q969" i="40"/>
  <c r="P969" i="40" s="1"/>
  <c r="N969" i="40" s="1"/>
  <c r="Q965" i="40"/>
  <c r="P965" i="40" s="1"/>
  <c r="N965" i="40" s="1"/>
  <c r="T963" i="40"/>
  <c r="Q1079" i="40"/>
  <c r="P1079" i="40" s="1"/>
  <c r="N1079" i="40" s="1"/>
  <c r="T1077" i="40"/>
  <c r="S1077" i="40" s="1"/>
  <c r="Q1945" i="40"/>
  <c r="P1945" i="40" s="1"/>
  <c r="N1945" i="40" s="1"/>
  <c r="Q1937" i="40"/>
  <c r="P1937" i="40" s="1"/>
  <c r="N1937" i="40" s="1"/>
  <c r="Q3033" i="40"/>
  <c r="T3031" i="40"/>
  <c r="Q3155" i="40"/>
  <c r="T3153" i="40"/>
  <c r="S3153" i="40" s="1"/>
  <c r="Q3073" i="40"/>
  <c r="P3073" i="40" s="1"/>
  <c r="N3073" i="40" s="1"/>
  <c r="T3071" i="40"/>
  <c r="S3071" i="40" s="1"/>
  <c r="Q975" i="40"/>
  <c r="T973" i="40"/>
  <c r="S973" i="40" s="1"/>
  <c r="Q1051" i="40"/>
  <c r="T1049" i="40"/>
  <c r="S1049" i="40" s="1"/>
  <c r="Q1795" i="40"/>
  <c r="T1793" i="40"/>
  <c r="Q1931" i="40"/>
  <c r="P1931" i="40" s="1"/>
  <c r="N1931" i="40" s="1"/>
  <c r="T1929" i="40"/>
  <c r="S1929" i="40" s="1"/>
  <c r="Q3131" i="40"/>
  <c r="Q3135" i="40" s="1"/>
  <c r="T3125" i="40"/>
  <c r="S3125" i="40" s="1"/>
  <c r="T2969" i="40"/>
  <c r="S2969" i="40" s="1"/>
  <c r="T3011" i="40"/>
  <c r="S3011" i="40" s="1"/>
  <c r="Q2909" i="40"/>
  <c r="Q2905" i="40"/>
  <c r="P2905" i="40" s="1"/>
  <c r="N2905" i="40" s="1"/>
  <c r="Q2919" i="40"/>
  <c r="Q2917" i="40"/>
  <c r="T2959" i="40"/>
  <c r="S2959" i="40" s="1"/>
  <c r="Q2927" i="40"/>
  <c r="Q2925" i="40"/>
  <c r="Q2931" i="40"/>
  <c r="T2965" i="40"/>
  <c r="S2965" i="40" s="1"/>
  <c r="Q2937" i="40"/>
  <c r="Q2935" i="40"/>
  <c r="T2971" i="40"/>
  <c r="S2971" i="40" s="1"/>
  <c r="T2995" i="40"/>
  <c r="S2995" i="40" s="1"/>
  <c r="Q2943" i="40"/>
  <c r="Q2941" i="40"/>
  <c r="Q2947" i="40"/>
  <c r="T3003" i="40"/>
  <c r="S3003" i="40" s="1"/>
  <c r="T2951" i="40"/>
  <c r="S2951" i="40" s="1"/>
  <c r="Q2977" i="40"/>
  <c r="Q2979" i="40"/>
  <c r="T3013" i="40"/>
  <c r="S3013" i="40" s="1"/>
  <c r="T2957" i="40"/>
  <c r="S2957" i="40" s="1"/>
  <c r="T2981" i="40"/>
  <c r="S2981" i="40" s="1"/>
  <c r="T2999" i="40"/>
  <c r="S2999" i="40" s="1"/>
  <c r="Q2901" i="40"/>
  <c r="Q2897" i="40"/>
  <c r="Q2895" i="40"/>
  <c r="T2963" i="40"/>
  <c r="S2963" i="40" s="1"/>
  <c r="T2983" i="40"/>
  <c r="S2983" i="40" s="1"/>
  <c r="Q3005" i="40"/>
  <c r="Q3007" i="40"/>
  <c r="T1753" i="40"/>
  <c r="S1753" i="40" s="1"/>
  <c r="Q1621" i="40"/>
  <c r="Q1625" i="40"/>
  <c r="Q1631" i="40"/>
  <c r="Q1623" i="40"/>
  <c r="Q1713" i="40"/>
  <c r="Q1707" i="40"/>
  <c r="Q1729" i="40"/>
  <c r="Q1725" i="40"/>
  <c r="Q1771" i="40"/>
  <c r="Q1765" i="40"/>
  <c r="Q1761" i="40"/>
  <c r="Q1759" i="40"/>
  <c r="Q1647" i="40"/>
  <c r="Q1645" i="40"/>
  <c r="Q1659" i="40"/>
  <c r="P1659" i="40" s="1"/>
  <c r="Q1657" i="40"/>
  <c r="Q1655" i="40"/>
  <c r="Q1649" i="40"/>
  <c r="T1697" i="40"/>
  <c r="S1697" i="40" s="1"/>
  <c r="T1741" i="40"/>
  <c r="S1741" i="40" s="1"/>
  <c r="T1727" i="40"/>
  <c r="S1727" i="40" s="1"/>
  <c r="Q1665" i="40"/>
  <c r="Q1663" i="40"/>
  <c r="Q1669" i="40"/>
  <c r="T1703" i="40"/>
  <c r="S1703" i="40" s="1"/>
  <c r="Q1735" i="40"/>
  <c r="Q1737" i="40"/>
  <c r="Q1617" i="40"/>
  <c r="Q1613" i="40"/>
  <c r="Q1611" i="40"/>
  <c r="Q1609" i="40"/>
  <c r="Q1675" i="40"/>
  <c r="Q1673" i="40"/>
  <c r="Q1715" i="40"/>
  <c r="Q1709" i="40"/>
  <c r="Q1773" i="40"/>
  <c r="Q1745" i="40"/>
  <c r="T1695" i="40"/>
  <c r="S1695" i="40" s="1"/>
  <c r="T1701" i="40"/>
  <c r="S1701" i="40" s="1"/>
  <c r="Q1679" i="40"/>
  <c r="Q1637" i="40"/>
  <c r="Q1641" i="40"/>
  <c r="Q1635" i="40"/>
  <c r="Q1685" i="40"/>
  <c r="Q1681" i="40"/>
  <c r="T1721" i="40"/>
  <c r="S1721" i="40" s="1"/>
  <c r="Q1747" i="40"/>
  <c r="Q1757" i="40"/>
  <c r="T1689" i="40"/>
  <c r="S1689" i="40" s="1"/>
  <c r="T1723" i="40"/>
  <c r="S1723" i="40" s="1"/>
  <c r="Q1775" i="40"/>
  <c r="Q1749" i="40"/>
  <c r="Q1767" i="40"/>
  <c r="Q1437" i="40"/>
  <c r="Q1439" i="40"/>
  <c r="Q1447" i="40"/>
  <c r="Q1441" i="40"/>
  <c r="Q1523" i="40"/>
  <c r="Q1529" i="40"/>
  <c r="T1541" i="40"/>
  <c r="S1541" i="40" s="1"/>
  <c r="Q1587" i="40"/>
  <c r="Q1581" i="40"/>
  <c r="Q1465" i="40"/>
  <c r="Q1463" i="40"/>
  <c r="Q1461" i="40"/>
  <c r="Q1473" i="40"/>
  <c r="Q1471" i="40"/>
  <c r="T1513" i="40"/>
  <c r="S1513" i="40" s="1"/>
  <c r="Q1557" i="40"/>
  <c r="Q1551" i="40"/>
  <c r="T1519" i="40"/>
  <c r="S1519" i="40" s="1"/>
  <c r="Q1491" i="40"/>
  <c r="Q1489" i="40"/>
  <c r="Q1531" i="40"/>
  <c r="Q1525" i="40"/>
  <c r="Q1589" i="40"/>
  <c r="Q1561" i="40"/>
  <c r="Q1453" i="40"/>
  <c r="Q1451" i="40"/>
  <c r="Q1457" i="40"/>
  <c r="Q1501" i="40"/>
  <c r="Q1497" i="40"/>
  <c r="Q1495" i="40"/>
  <c r="T1539" i="40"/>
  <c r="S1539" i="40" s="1"/>
  <c r="Q1563" i="40"/>
  <c r="Q1573" i="40"/>
  <c r="T1553" i="40"/>
  <c r="S1553" i="40" s="1"/>
  <c r="T1505" i="40"/>
  <c r="S1505" i="40" s="1"/>
  <c r="T1537" i="40"/>
  <c r="S1537" i="40" s="1"/>
  <c r="Q1591" i="40"/>
  <c r="Q1565" i="40"/>
  <c r="Q1583" i="40"/>
  <c r="Q1481" i="40"/>
  <c r="Q1479" i="40"/>
  <c r="Q1485" i="40"/>
  <c r="T1511" i="40"/>
  <c r="S1511" i="40" s="1"/>
  <c r="T1543" i="40"/>
  <c r="S1543" i="40" s="1"/>
  <c r="T1569" i="40"/>
  <c r="S1569" i="40" s="1"/>
  <c r="Q1433" i="40"/>
  <c r="Q1429" i="40"/>
  <c r="Q1427" i="40"/>
  <c r="Q1425" i="40"/>
  <c r="T1517" i="40"/>
  <c r="S1517" i="40" s="1"/>
  <c r="T1545" i="40"/>
  <c r="S1545" i="40" s="1"/>
  <c r="Q1577" i="40"/>
  <c r="Q1575" i="40"/>
  <c r="Q1405" i="40"/>
  <c r="Q1377" i="40"/>
  <c r="T1341" i="40"/>
  <c r="S1341" i="40" s="1"/>
  <c r="Q1311" i="40"/>
  <c r="Q1309" i="40"/>
  <c r="Q1321" i="40"/>
  <c r="Q1279" i="40"/>
  <c r="Q1317" i="40"/>
  <c r="Q1275" i="40"/>
  <c r="Q1273" i="40"/>
  <c r="Q1315" i="40"/>
  <c r="T1359" i="40"/>
  <c r="S1359" i="40" s="1"/>
  <c r="Q1379" i="40"/>
  <c r="Q1389" i="40"/>
  <c r="Q1301" i="40"/>
  <c r="Q1299" i="40"/>
  <c r="Q1305" i="40"/>
  <c r="Q1353" i="40"/>
  <c r="Q1347" i="40"/>
  <c r="T1325" i="40"/>
  <c r="S1325" i="40" s="1"/>
  <c r="T1361" i="40"/>
  <c r="S1361" i="40" s="1"/>
  <c r="Q1407" i="40"/>
  <c r="Q1381" i="40"/>
  <c r="Q1399" i="40"/>
  <c r="T1335" i="40"/>
  <c r="S1335" i="40" s="1"/>
  <c r="T1365" i="40"/>
  <c r="S1365" i="40" s="1"/>
  <c r="T1385" i="40"/>
  <c r="S1385" i="40" s="1"/>
  <c r="T1339" i="40"/>
  <c r="S1339" i="40" s="1"/>
  <c r="T1367" i="40"/>
  <c r="S1367" i="40" s="1"/>
  <c r="Q1393" i="40"/>
  <c r="Q1391" i="40"/>
  <c r="Q1269" i="40"/>
  <c r="Q1263" i="40"/>
  <c r="Q1261" i="40"/>
  <c r="Q1259" i="40"/>
  <c r="Q1351" i="40"/>
  <c r="Q1345" i="40"/>
  <c r="T1363" i="40"/>
  <c r="S1363" i="40" s="1"/>
  <c r="Q1403" i="40"/>
  <c r="Q1397" i="40"/>
  <c r="Q1251" i="40"/>
  <c r="Q1253" i="40"/>
  <c r="Q1285" i="40"/>
  <c r="Q1283" i="40"/>
  <c r="Q1295" i="40"/>
  <c r="P1295" i="40" s="1"/>
  <c r="Q1287" i="40"/>
  <c r="Q1293" i="40"/>
  <c r="T943" i="40"/>
  <c r="S943" i="40" s="1"/>
  <c r="T875" i="40"/>
  <c r="S875" i="40" s="1"/>
  <c r="T901" i="40"/>
  <c r="S901" i="40" s="1"/>
  <c r="T883" i="40"/>
  <c r="S883" i="40" s="1"/>
  <c r="Q919" i="40"/>
  <c r="Q917" i="40"/>
  <c r="Q915" i="40"/>
  <c r="T889" i="40"/>
  <c r="S889" i="40" s="1"/>
  <c r="T923" i="40"/>
  <c r="S923" i="40" s="1"/>
  <c r="Q925" i="40"/>
  <c r="Q935" i="40"/>
  <c r="T895" i="40"/>
  <c r="S895" i="40" s="1"/>
  <c r="Q945" i="40"/>
  <c r="Q927" i="40"/>
  <c r="T897" i="40"/>
  <c r="S897" i="40" s="1"/>
  <c r="T931" i="40"/>
  <c r="S931" i="40" s="1"/>
  <c r="T899" i="40"/>
  <c r="S899" i="40" s="1"/>
  <c r="Q939" i="40"/>
  <c r="Q937" i="40"/>
  <c r="Q831" i="40"/>
  <c r="Q829" i="40"/>
  <c r="Q827" i="40"/>
  <c r="Q837" i="40"/>
  <c r="Q839" i="40"/>
  <c r="Q849" i="40"/>
  <c r="Q845" i="40"/>
  <c r="Q843" i="40"/>
  <c r="Q855" i="40"/>
  <c r="Q853" i="40"/>
  <c r="Q865" i="40"/>
  <c r="Q861" i="40"/>
  <c r="Q859" i="40"/>
  <c r="T869" i="40"/>
  <c r="S869" i="40" s="1"/>
  <c r="T887" i="40"/>
  <c r="S887" i="40" s="1"/>
  <c r="T877" i="40"/>
  <c r="S877" i="40" s="1"/>
  <c r="Q817" i="40"/>
  <c r="Q815" i="40"/>
  <c r="Q823" i="40"/>
  <c r="P823" i="40" s="1"/>
  <c r="Q821" i="40"/>
  <c r="T881" i="40"/>
  <c r="S881" i="40" s="1"/>
  <c r="Q711" i="40"/>
  <c r="Q709" i="40"/>
  <c r="T745" i="40"/>
  <c r="S745" i="40" s="1"/>
  <c r="T779" i="40"/>
  <c r="S779" i="40" s="1"/>
  <c r="Q777" i="40"/>
  <c r="Q773" i="40"/>
  <c r="Q771" i="40"/>
  <c r="Q717" i="40"/>
  <c r="Q715" i="40"/>
  <c r="Q721" i="40"/>
  <c r="T753" i="40"/>
  <c r="S753" i="40" s="1"/>
  <c r="Q789" i="40"/>
  <c r="Q781" i="40"/>
  <c r="T739" i="40"/>
  <c r="S739" i="40" s="1"/>
  <c r="T725" i="40"/>
  <c r="S725" i="40" s="1"/>
  <c r="T751" i="40"/>
  <c r="S751" i="40" s="1"/>
  <c r="T783" i="40"/>
  <c r="S783" i="40" s="1"/>
  <c r="Q701" i="40"/>
  <c r="Q705" i="40"/>
  <c r="Q699" i="40"/>
  <c r="T733" i="40"/>
  <c r="S733" i="40" s="1"/>
  <c r="T755" i="40"/>
  <c r="S755" i="40" s="1"/>
  <c r="T785" i="40"/>
  <c r="S785" i="40" s="1"/>
  <c r="T737" i="40"/>
  <c r="S737" i="40" s="1"/>
  <c r="T757" i="40"/>
  <c r="S757" i="40" s="1"/>
  <c r="Q793" i="40"/>
  <c r="Q791" i="40"/>
  <c r="T743" i="40"/>
  <c r="S743" i="40" s="1"/>
  <c r="T797" i="40"/>
  <c r="S797" i="40" s="1"/>
  <c r="Q675" i="40"/>
  <c r="Q673" i="40"/>
  <c r="Q681" i="40"/>
  <c r="Q679" i="40"/>
  <c r="P679" i="40" s="1"/>
  <c r="Q695" i="40"/>
  <c r="Q689" i="40"/>
  <c r="Q687" i="40"/>
  <c r="Q685" i="40"/>
  <c r="T731" i="40"/>
  <c r="S731" i="40" s="1"/>
  <c r="T641" i="40"/>
  <c r="S641" i="40" s="1"/>
  <c r="Q575" i="40"/>
  <c r="Q579" i="40"/>
  <c r="Q573" i="40"/>
  <c r="T609" i="40"/>
  <c r="S609" i="40" s="1"/>
  <c r="T591" i="40"/>
  <c r="S591" i="40" s="1"/>
  <c r="T613" i="40"/>
  <c r="S613" i="40" s="1"/>
  <c r="T643" i="40"/>
  <c r="S643" i="40" s="1"/>
  <c r="Q639" i="40"/>
  <c r="Q647" i="40"/>
  <c r="T595" i="40"/>
  <c r="S595" i="40" s="1"/>
  <c r="T615" i="40"/>
  <c r="S615" i="40" s="1"/>
  <c r="Q649" i="40"/>
  <c r="Q651" i="40"/>
  <c r="T611" i="40"/>
  <c r="S611" i="40" s="1"/>
  <c r="T601" i="40"/>
  <c r="S601" i="40" s="1"/>
  <c r="T655" i="40"/>
  <c r="S655" i="40" s="1"/>
  <c r="Q537" i="40"/>
  <c r="P537" i="40" s="1"/>
  <c r="Q539" i="40"/>
  <c r="Q533" i="40"/>
  <c r="Q531" i="40"/>
  <c r="Q553" i="40"/>
  <c r="Q547" i="40"/>
  <c r="Q543" i="40"/>
  <c r="Q545" i="40"/>
  <c r="T589" i="40"/>
  <c r="S589" i="40" s="1"/>
  <c r="Q557" i="40"/>
  <c r="Q559" i="40"/>
  <c r="Q563" i="40"/>
  <c r="T597" i="40"/>
  <c r="S597" i="40" s="1"/>
  <c r="Q631" i="40"/>
  <c r="Q629" i="40"/>
  <c r="Q635" i="40"/>
  <c r="T583" i="40"/>
  <c r="S583" i="40" s="1"/>
  <c r="Q569" i="40"/>
  <c r="Q567" i="40"/>
  <c r="T603" i="40"/>
  <c r="S603" i="40" s="1"/>
  <c r="T637" i="40"/>
  <c r="S637" i="40" s="1"/>
  <c r="T483" i="40"/>
  <c r="S483" i="40" s="1"/>
  <c r="Q507" i="40"/>
  <c r="T505" i="40"/>
  <c r="S505" i="40" s="1"/>
  <c r="T467" i="40"/>
  <c r="S467" i="40" s="1"/>
  <c r="T473" i="40"/>
  <c r="S473" i="40" s="1"/>
  <c r="T511" i="40"/>
  <c r="S511" i="40" s="1"/>
  <c r="T485" i="40"/>
  <c r="S485" i="40" s="1"/>
  <c r="Q419" i="40"/>
  <c r="Q417" i="40"/>
  <c r="Q415" i="40"/>
  <c r="Q425" i="40"/>
  <c r="T463" i="40"/>
  <c r="S463" i="40" s="1"/>
  <c r="Q435" i="40"/>
  <c r="Q431" i="40"/>
  <c r="Q429" i="40"/>
  <c r="T469" i="40"/>
  <c r="S469" i="40" s="1"/>
  <c r="T491" i="40"/>
  <c r="S491" i="40" s="1"/>
  <c r="T461" i="40"/>
  <c r="S461" i="40" s="1"/>
  <c r="Q439" i="40"/>
  <c r="Q441" i="40"/>
  <c r="T475" i="40"/>
  <c r="S475" i="40" s="1"/>
  <c r="T497" i="40"/>
  <c r="S497" i="40" s="1"/>
  <c r="Q411" i="40"/>
  <c r="Q407" i="40"/>
  <c r="Q405" i="40"/>
  <c r="Q451" i="40"/>
  <c r="Q447" i="40"/>
  <c r="Q445" i="40"/>
  <c r="T503" i="40"/>
  <c r="S503" i="40" s="1"/>
  <c r="T499" i="40"/>
  <c r="S499" i="40" s="1"/>
  <c r="T455" i="40"/>
  <c r="S455" i="40" s="1"/>
  <c r="T481" i="40"/>
  <c r="S481" i="40" s="1"/>
  <c r="T513" i="40"/>
  <c r="S513" i="40" s="1"/>
  <c r="T243" i="40"/>
  <c r="S243" i="40" s="1"/>
  <c r="T87" i="40"/>
  <c r="S87" i="40" s="1"/>
  <c r="Q199" i="40"/>
  <c r="Q195" i="40"/>
  <c r="Q193" i="40"/>
  <c r="T247" i="40"/>
  <c r="S247" i="40" s="1"/>
  <c r="Q307" i="40"/>
  <c r="Q303" i="40"/>
  <c r="Q301" i="40"/>
  <c r="T341" i="40"/>
  <c r="S341" i="40" s="1"/>
  <c r="T363" i="40"/>
  <c r="S363" i="40" s="1"/>
  <c r="T105" i="40"/>
  <c r="S105" i="40" s="1"/>
  <c r="T335" i="40"/>
  <c r="S335" i="40" s="1"/>
  <c r="T107" i="40"/>
  <c r="S107" i="40" s="1"/>
  <c r="Q31" i="40"/>
  <c r="P29" i="40"/>
  <c r="N29" i="40" s="1"/>
  <c r="Q35" i="40"/>
  <c r="T91" i="40"/>
  <c r="S91" i="40" s="1"/>
  <c r="T109" i="40"/>
  <c r="S109" i="40" s="1"/>
  <c r="Q127" i="40"/>
  <c r="T125" i="40"/>
  <c r="S125" i="40" s="1"/>
  <c r="T203" i="40"/>
  <c r="T229" i="40"/>
  <c r="S229" i="40" s="1"/>
  <c r="T257" i="40"/>
  <c r="S257" i="40" s="1"/>
  <c r="Q313" i="40"/>
  <c r="Q311" i="40"/>
  <c r="T347" i="40"/>
  <c r="S347" i="40" s="1"/>
  <c r="T383" i="40"/>
  <c r="S383" i="40" s="1"/>
  <c r="S79" i="40"/>
  <c r="Q297" i="40"/>
  <c r="Q291" i="40"/>
  <c r="Q289" i="40"/>
  <c r="Q287" i="40"/>
  <c r="T365" i="40"/>
  <c r="S365" i="40" s="1"/>
  <c r="T97" i="40"/>
  <c r="S97" i="40" s="1"/>
  <c r="T131" i="40"/>
  <c r="S131" i="40" s="1"/>
  <c r="T211" i="40"/>
  <c r="S211" i="40" s="1"/>
  <c r="T231" i="40"/>
  <c r="S231" i="40" s="1"/>
  <c r="Q317" i="40"/>
  <c r="Q319" i="40"/>
  <c r="Q323" i="40"/>
  <c r="T375" i="40"/>
  <c r="S375" i="40" s="1"/>
  <c r="T223" i="40"/>
  <c r="S223" i="40" s="1"/>
  <c r="Q49" i="40"/>
  <c r="P49" i="40" s="1"/>
  <c r="N49" i="40" s="1"/>
  <c r="Q43" i="40"/>
  <c r="Q41" i="40"/>
  <c r="Q39" i="40"/>
  <c r="T85" i="40"/>
  <c r="S85" i="40" s="1"/>
  <c r="T115" i="40"/>
  <c r="S115" i="40" s="1"/>
  <c r="Q159" i="40"/>
  <c r="Q155" i="40"/>
  <c r="Q153" i="40"/>
  <c r="T215" i="40"/>
  <c r="S215" i="40" s="1"/>
  <c r="T233" i="40"/>
  <c r="S233" i="40" s="1"/>
  <c r="Q251" i="40"/>
  <c r="T249" i="40"/>
  <c r="S249" i="40" s="1"/>
  <c r="T327" i="40"/>
  <c r="S327" i="40" s="1"/>
  <c r="T353" i="40"/>
  <c r="S353" i="40" s="1"/>
  <c r="T371" i="40"/>
  <c r="S371" i="40" s="1"/>
  <c r="T133" i="40"/>
  <c r="S133" i="40" s="1"/>
  <c r="T221" i="40"/>
  <c r="S221" i="40" s="1"/>
  <c r="T255" i="40"/>
  <c r="S255" i="40" s="1"/>
  <c r="T333" i="40"/>
  <c r="S333" i="40" s="1"/>
  <c r="T355" i="40"/>
  <c r="S355" i="40" s="1"/>
  <c r="T387" i="40"/>
  <c r="S387" i="40" s="1"/>
  <c r="Q187" i="40"/>
  <c r="Q189" i="40"/>
  <c r="T93" i="40"/>
  <c r="S93" i="40" s="1"/>
  <c r="Q65" i="40"/>
  <c r="Q63" i="40"/>
  <c r="T99" i="40"/>
  <c r="S99" i="40" s="1"/>
  <c r="T119" i="40"/>
  <c r="S119" i="40" s="1"/>
  <c r="Q165" i="40"/>
  <c r="Q163" i="40"/>
  <c r="Q173" i="40"/>
  <c r="Q171" i="40"/>
  <c r="T209" i="40"/>
  <c r="S209" i="40" s="1"/>
  <c r="T239" i="40"/>
  <c r="S239" i="40" s="1"/>
  <c r="Q277" i="40"/>
  <c r="Q283" i="40"/>
  <c r="Q279" i="40"/>
  <c r="T339" i="40"/>
  <c r="S339" i="40" s="1"/>
  <c r="T357" i="40"/>
  <c r="S357" i="40" s="1"/>
  <c r="Q379" i="40"/>
  <c r="T377" i="40"/>
  <c r="S377" i="40" s="1"/>
  <c r="Q53" i="40"/>
  <c r="Q55" i="40"/>
  <c r="Q59" i="40"/>
  <c r="P59" i="40" s="1"/>
  <c r="N59" i="40" s="1"/>
  <c r="T135" i="40"/>
  <c r="S135" i="40" s="1"/>
  <c r="Q71" i="40"/>
  <c r="Q69" i="40"/>
  <c r="Q75" i="40"/>
  <c r="T123" i="40"/>
  <c r="S123" i="40" s="1"/>
  <c r="Q183" i="40"/>
  <c r="Q179" i="40"/>
  <c r="Q177" i="40"/>
  <c r="T217" i="40"/>
  <c r="S217" i="40" s="1"/>
  <c r="T345" i="40"/>
  <c r="S345" i="40" s="1"/>
  <c r="T369" i="40"/>
  <c r="S369" i="40" s="1"/>
  <c r="S203" i="40" l="1"/>
  <c r="H14" i="55"/>
  <c r="S3115" i="40"/>
  <c r="P1259" i="40"/>
  <c r="N1259" i="40" s="1"/>
  <c r="P1437" i="40"/>
  <c r="N1437" i="40" s="1"/>
  <c r="P1261" i="40"/>
  <c r="N1261" i="40" s="1"/>
  <c r="P1263" i="40"/>
  <c r="N1263" i="40" s="1"/>
  <c r="P1631" i="40"/>
  <c r="N1631" i="40" s="1"/>
  <c r="P2153" i="40"/>
  <c r="N2153" i="40" s="1"/>
  <c r="P1269" i="40"/>
  <c r="N1269" i="40" s="1"/>
  <c r="P1625" i="40"/>
  <c r="N1625" i="40" s="1"/>
  <c r="P1441" i="40"/>
  <c r="N1441" i="40" s="1"/>
  <c r="P1621" i="40"/>
  <c r="N1621" i="40" s="1"/>
  <c r="P1447" i="40"/>
  <c r="N1447" i="40" s="1"/>
  <c r="P1623" i="40"/>
  <c r="N1623" i="40" s="1"/>
  <c r="P1439" i="40"/>
  <c r="N1439" i="40" s="1"/>
  <c r="P791" i="40"/>
  <c r="N791" i="40" s="1"/>
  <c r="P1583" i="40"/>
  <c r="N1583" i="40" s="1"/>
  <c r="P1775" i="40"/>
  <c r="N1775" i="40" s="1"/>
  <c r="P1761" i="40"/>
  <c r="N1761" i="40" s="1"/>
  <c r="P635" i="40"/>
  <c r="N635" i="40" s="1"/>
  <c r="P639" i="40"/>
  <c r="N639" i="40" s="1"/>
  <c r="P771" i="40"/>
  <c r="N771" i="40" s="1"/>
  <c r="P915" i="40"/>
  <c r="N915" i="40" s="1"/>
  <c r="P1393" i="40"/>
  <c r="N1393" i="40" s="1"/>
  <c r="P1407" i="40"/>
  <c r="N1407" i="40" s="1"/>
  <c r="P1389" i="40"/>
  <c r="N1389" i="40" s="1"/>
  <c r="P1757" i="40"/>
  <c r="N1757" i="40" s="1"/>
  <c r="P1749" i="40"/>
  <c r="N1749" i="40" s="1"/>
  <c r="P1565" i="40"/>
  <c r="N1565" i="40" s="1"/>
  <c r="P1737" i="40"/>
  <c r="N1737" i="40" s="1"/>
  <c r="P629" i="40"/>
  <c r="N629" i="40" s="1"/>
  <c r="P773" i="40"/>
  <c r="N773" i="40" s="1"/>
  <c r="P927" i="40"/>
  <c r="N927" i="40" s="1"/>
  <c r="P917" i="40"/>
  <c r="N917" i="40" s="1"/>
  <c r="P1379" i="40"/>
  <c r="N1379" i="40" s="1"/>
  <c r="P1747" i="40"/>
  <c r="N1747" i="40" s="1"/>
  <c r="P3007" i="40"/>
  <c r="N3007" i="40" s="1"/>
  <c r="P1773" i="40"/>
  <c r="N1773" i="40" s="1"/>
  <c r="P1405" i="40"/>
  <c r="N1405" i="40" s="1"/>
  <c r="P631" i="40"/>
  <c r="N631" i="40" s="1"/>
  <c r="P781" i="40"/>
  <c r="N781" i="40" s="1"/>
  <c r="P777" i="40"/>
  <c r="N777" i="40" s="1"/>
  <c r="P945" i="40"/>
  <c r="N945" i="40" s="1"/>
  <c r="P919" i="40"/>
  <c r="N919" i="40" s="1"/>
  <c r="P1573" i="40"/>
  <c r="N1573" i="40" s="1"/>
  <c r="P1581" i="40"/>
  <c r="N1581" i="40" s="1"/>
  <c r="P3005" i="40"/>
  <c r="N3005" i="40" s="1"/>
  <c r="P649" i="40"/>
  <c r="N649" i="40" s="1"/>
  <c r="P935" i="40"/>
  <c r="N935" i="40" s="1"/>
  <c r="P1377" i="40"/>
  <c r="N1377" i="40" s="1"/>
  <c r="P939" i="40"/>
  <c r="N939" i="40" s="1"/>
  <c r="P651" i="40"/>
  <c r="N651" i="40" s="1"/>
  <c r="P789" i="40"/>
  <c r="N789" i="40" s="1"/>
  <c r="P1563" i="40"/>
  <c r="N1563" i="40" s="1"/>
  <c r="P1561" i="40"/>
  <c r="N1561" i="40" s="1"/>
  <c r="P1587" i="40"/>
  <c r="N1587" i="40" s="1"/>
  <c r="P1767" i="40"/>
  <c r="N1767" i="40" s="1"/>
  <c r="P1745" i="40"/>
  <c r="N1745" i="40" s="1"/>
  <c r="P937" i="40"/>
  <c r="N937" i="40" s="1"/>
  <c r="P1759" i="40"/>
  <c r="N1759" i="40" s="1"/>
  <c r="P1589" i="40"/>
  <c r="N1589" i="40" s="1"/>
  <c r="P793" i="40"/>
  <c r="N793" i="40" s="1"/>
  <c r="P1397" i="40"/>
  <c r="N1397" i="40" s="1"/>
  <c r="P1399" i="40"/>
  <c r="N1399" i="40" s="1"/>
  <c r="P1575" i="40"/>
  <c r="N1575" i="40" s="1"/>
  <c r="P1591" i="40"/>
  <c r="N1591" i="40" s="1"/>
  <c r="P1735" i="40"/>
  <c r="N1735" i="40" s="1"/>
  <c r="P1765" i="40"/>
  <c r="N1765" i="40" s="1"/>
  <c r="P925" i="40"/>
  <c r="N925" i="40" s="1"/>
  <c r="P647" i="40"/>
  <c r="N647" i="40" s="1"/>
  <c r="P1403" i="40"/>
  <c r="N1403" i="40" s="1"/>
  <c r="P1391" i="40"/>
  <c r="N1391" i="40" s="1"/>
  <c r="P1381" i="40"/>
  <c r="N1381" i="40" s="1"/>
  <c r="P1577" i="40"/>
  <c r="N1577" i="40" s="1"/>
  <c r="P1771" i="40"/>
  <c r="N1771" i="40" s="1"/>
  <c r="P2977" i="40"/>
  <c r="N2977" i="40" s="1"/>
  <c r="P2979" i="40"/>
  <c r="N2979" i="40" s="1"/>
  <c r="P1551" i="40"/>
  <c r="N1551" i="40" s="1"/>
  <c r="P1557" i="40"/>
  <c r="N1557" i="40" s="1"/>
  <c r="P625" i="40"/>
  <c r="N625" i="40" s="1"/>
  <c r="T625" i="40"/>
  <c r="S625" i="40" s="1"/>
  <c r="P493" i="40"/>
  <c r="N493" i="40" s="1"/>
  <c r="P1199" i="40"/>
  <c r="N1199" i="40" s="1"/>
  <c r="P1729" i="40"/>
  <c r="N1729" i="40" s="1"/>
  <c r="P1725" i="40"/>
  <c r="N1725" i="40" s="1"/>
  <c r="P1525" i="40"/>
  <c r="N1525" i="40" s="1"/>
  <c r="P1709" i="40"/>
  <c r="N1709" i="40" s="1"/>
  <c r="P1531" i="40"/>
  <c r="N1531" i="40" s="1"/>
  <c r="P1715" i="40"/>
  <c r="N1715" i="40" s="1"/>
  <c r="P1347" i="40"/>
  <c r="N1347" i="40" s="1"/>
  <c r="P1353" i="40"/>
  <c r="N1353" i="40" s="1"/>
  <c r="P1345" i="40"/>
  <c r="N1345" i="40" s="1"/>
  <c r="P1713" i="40"/>
  <c r="N1713" i="40" s="1"/>
  <c r="P1351" i="40"/>
  <c r="N1351" i="40" s="1"/>
  <c r="P1707" i="40"/>
  <c r="N1707" i="40" s="1"/>
  <c r="P1529" i="40"/>
  <c r="N1529" i="40" s="1"/>
  <c r="P1523" i="40"/>
  <c r="N1523" i="40" s="1"/>
  <c r="P2627" i="40"/>
  <c r="N2627" i="40" s="1"/>
  <c r="P2633" i="40"/>
  <c r="N2633" i="40" s="1"/>
  <c r="P2231" i="40"/>
  <c r="N2231" i="40" s="1"/>
  <c r="P1681" i="40"/>
  <c r="N1681" i="40" s="1"/>
  <c r="P193" i="40"/>
  <c r="N193" i="40" s="1"/>
  <c r="P1273" i="40"/>
  <c r="N1273" i="40" s="1"/>
  <c r="P1685" i="40"/>
  <c r="N1685" i="40" s="1"/>
  <c r="P1815" i="40"/>
  <c r="N1815" i="40" s="1"/>
  <c r="P2029" i="40"/>
  <c r="N2029" i="40" s="1"/>
  <c r="P2555" i="40"/>
  <c r="N2555" i="40" s="1"/>
  <c r="P2599" i="40"/>
  <c r="N2599" i="40" s="1"/>
  <c r="P1275" i="40"/>
  <c r="N1275" i="40" s="1"/>
  <c r="P1495" i="40"/>
  <c r="N1495" i="40" s="1"/>
  <c r="P1635" i="40"/>
  <c r="N1635" i="40" s="1"/>
  <c r="P69" i="40"/>
  <c r="N69" i="40" s="1"/>
  <c r="P199" i="40"/>
  <c r="N199" i="40" s="1"/>
  <c r="P445" i="40"/>
  <c r="N445" i="40" s="1"/>
  <c r="P579" i="40"/>
  <c r="N579" i="40" s="1"/>
  <c r="P715" i="40"/>
  <c r="N715" i="40" s="1"/>
  <c r="P1317" i="40"/>
  <c r="N1317" i="40" s="1"/>
  <c r="P1497" i="40"/>
  <c r="N1497" i="40" s="1"/>
  <c r="P1641" i="40"/>
  <c r="N1641" i="40" s="1"/>
  <c r="P1985" i="40"/>
  <c r="N1985" i="40" s="1"/>
  <c r="P75" i="40"/>
  <c r="N75" i="40" s="1"/>
  <c r="P71" i="40"/>
  <c r="N71" i="40" s="1"/>
  <c r="P447" i="40"/>
  <c r="N447" i="40" s="1"/>
  <c r="P575" i="40"/>
  <c r="N575" i="40" s="1"/>
  <c r="P717" i="40"/>
  <c r="N717" i="40" s="1"/>
  <c r="P859" i="40"/>
  <c r="N859" i="40" s="1"/>
  <c r="P1279" i="40"/>
  <c r="N1279" i="40" s="1"/>
  <c r="P1501" i="40"/>
  <c r="N1501" i="40" s="1"/>
  <c r="P1637" i="40"/>
  <c r="N1637" i="40" s="1"/>
  <c r="P1315" i="40"/>
  <c r="N1315" i="40" s="1"/>
  <c r="P2355" i="40"/>
  <c r="N2355" i="40" s="1"/>
  <c r="P573" i="40"/>
  <c r="N573" i="40" s="1"/>
  <c r="P451" i="40"/>
  <c r="N451" i="40" s="1"/>
  <c r="P861" i="40"/>
  <c r="N861" i="40" s="1"/>
  <c r="P1321" i="40"/>
  <c r="N1321" i="40" s="1"/>
  <c r="P1457" i="40"/>
  <c r="N1457" i="40" s="1"/>
  <c r="P1679" i="40"/>
  <c r="N1679" i="40" s="1"/>
  <c r="P2947" i="40"/>
  <c r="N2947" i="40" s="1"/>
  <c r="P1859" i="40"/>
  <c r="N1859" i="40" s="1"/>
  <c r="P865" i="40"/>
  <c r="N865" i="40" s="1"/>
  <c r="P1451" i="40"/>
  <c r="N1451" i="40" s="1"/>
  <c r="P2941" i="40"/>
  <c r="N2941" i="40" s="1"/>
  <c r="P195" i="40"/>
  <c r="N195" i="40" s="1"/>
  <c r="P721" i="40"/>
  <c r="N721" i="40" s="1"/>
  <c r="P323" i="40"/>
  <c r="N323" i="40" s="1"/>
  <c r="P319" i="40"/>
  <c r="N319" i="40" s="1"/>
  <c r="P317" i="40"/>
  <c r="N317" i="40" s="1"/>
  <c r="P1453" i="40"/>
  <c r="N1453" i="40" s="1"/>
  <c r="P2943" i="40"/>
  <c r="N2943" i="40" s="1"/>
  <c r="P2415" i="40"/>
  <c r="N2415" i="40" s="1"/>
  <c r="P1309" i="40"/>
  <c r="N1309" i="40" s="1"/>
  <c r="P855" i="40"/>
  <c r="N855" i="40" s="1"/>
  <c r="P63" i="40"/>
  <c r="N63" i="40" s="1"/>
  <c r="P567" i="40"/>
  <c r="N567" i="40" s="1"/>
  <c r="P709" i="40"/>
  <c r="N709" i="40" s="1"/>
  <c r="P2935" i="40"/>
  <c r="N2935" i="40" s="1"/>
  <c r="P853" i="40"/>
  <c r="N853" i="40" s="1"/>
  <c r="P65" i="40"/>
  <c r="N65" i="40" s="1"/>
  <c r="P189" i="40"/>
  <c r="N189" i="40" s="1"/>
  <c r="P441" i="40"/>
  <c r="N441" i="40" s="1"/>
  <c r="P569" i="40"/>
  <c r="N569" i="40" s="1"/>
  <c r="P711" i="40"/>
  <c r="N711" i="40" s="1"/>
  <c r="P2937" i="40"/>
  <c r="N2937" i="40" s="1"/>
  <c r="P1489" i="40"/>
  <c r="N1489" i="40" s="1"/>
  <c r="P1673" i="40"/>
  <c r="N1673" i="40" s="1"/>
  <c r="P1311" i="40"/>
  <c r="N1311" i="40" s="1"/>
  <c r="P187" i="40"/>
  <c r="N187" i="40" s="1"/>
  <c r="P311" i="40"/>
  <c r="N311" i="40" s="1"/>
  <c r="P439" i="40"/>
  <c r="N439" i="40" s="1"/>
  <c r="P313" i="40"/>
  <c r="N313" i="40" s="1"/>
  <c r="P1491" i="40"/>
  <c r="N1491" i="40" s="1"/>
  <c r="P1675" i="40"/>
  <c r="N1675" i="40" s="1"/>
  <c r="P1663" i="40"/>
  <c r="N1663" i="40" s="1"/>
  <c r="P179" i="40"/>
  <c r="N179" i="40" s="1"/>
  <c r="P55" i="40"/>
  <c r="N55" i="40" s="1"/>
  <c r="P307" i="40"/>
  <c r="N307" i="40" s="1"/>
  <c r="P1479" i="40"/>
  <c r="N1479" i="40" s="1"/>
  <c r="P1665" i="40"/>
  <c r="N1665" i="40" s="1"/>
  <c r="P2927" i="40"/>
  <c r="N2927" i="40" s="1"/>
  <c r="P303" i="40"/>
  <c r="N303" i="40" s="1"/>
  <c r="P53" i="40"/>
  <c r="N53" i="40" s="1"/>
  <c r="P1481" i="40"/>
  <c r="N1481" i="40" s="1"/>
  <c r="P431" i="40"/>
  <c r="N431" i="40" s="1"/>
  <c r="P563" i="40"/>
  <c r="N563" i="40" s="1"/>
  <c r="P705" i="40"/>
  <c r="N705" i="40" s="1"/>
  <c r="P843" i="40"/>
  <c r="N843" i="40" s="1"/>
  <c r="P429" i="40"/>
  <c r="N429" i="40" s="1"/>
  <c r="P435" i="40"/>
  <c r="N435" i="40" s="1"/>
  <c r="P559" i="40"/>
  <c r="N559" i="40" s="1"/>
  <c r="P701" i="40"/>
  <c r="N701" i="40" s="1"/>
  <c r="P845" i="40"/>
  <c r="N845" i="40" s="1"/>
  <c r="P1305" i="40"/>
  <c r="N1305" i="40" s="1"/>
  <c r="P177" i="40"/>
  <c r="N177" i="40" s="1"/>
  <c r="P2397" i="40"/>
  <c r="N2397" i="40" s="1"/>
  <c r="P557" i="40"/>
  <c r="N557" i="40" s="1"/>
  <c r="P849" i="40"/>
  <c r="N849" i="40" s="1"/>
  <c r="P1299" i="40"/>
  <c r="N1299" i="40" s="1"/>
  <c r="P1485" i="40"/>
  <c r="N1485" i="40" s="1"/>
  <c r="P183" i="40"/>
  <c r="N183" i="40" s="1"/>
  <c r="P1301" i="40"/>
  <c r="N1301" i="40" s="1"/>
  <c r="P2925" i="40"/>
  <c r="N2925" i="40" s="1"/>
  <c r="P699" i="40"/>
  <c r="N699" i="40" s="1"/>
  <c r="P301" i="40"/>
  <c r="N301" i="40" s="1"/>
  <c r="P1669" i="40"/>
  <c r="N1669" i="40" s="1"/>
  <c r="P2931" i="40"/>
  <c r="N2931" i="40" s="1"/>
  <c r="P2365" i="40"/>
  <c r="N2365" i="40" s="1"/>
  <c r="P289" i="40"/>
  <c r="N289" i="40" s="1"/>
  <c r="P543" i="40"/>
  <c r="N543" i="40" s="1"/>
  <c r="P39" i="40"/>
  <c r="N39" i="40" s="1"/>
  <c r="P291" i="40"/>
  <c r="N291" i="40" s="1"/>
  <c r="P417" i="40"/>
  <c r="N417" i="40" s="1"/>
  <c r="P547" i="40"/>
  <c r="N547" i="40" s="1"/>
  <c r="P685" i="40"/>
  <c r="N685" i="40" s="1"/>
  <c r="P829" i="40"/>
  <c r="N829" i="40" s="1"/>
  <c r="P1283" i="40"/>
  <c r="N1283" i="40" s="1"/>
  <c r="P1645" i="40"/>
  <c r="N1645" i="40" s="1"/>
  <c r="P297" i="40"/>
  <c r="N297" i="40" s="1"/>
  <c r="P827" i="40"/>
  <c r="N827" i="40" s="1"/>
  <c r="P687" i="40"/>
  <c r="N687" i="40" s="1"/>
  <c r="P831" i="40"/>
  <c r="N831" i="40" s="1"/>
  <c r="P1285" i="40"/>
  <c r="N1285" i="40" s="1"/>
  <c r="P1647" i="40"/>
  <c r="N1647" i="40" s="1"/>
  <c r="P43" i="40"/>
  <c r="N43" i="40" s="1"/>
  <c r="P689" i="40"/>
  <c r="N689" i="40" s="1"/>
  <c r="P2917" i="40"/>
  <c r="N2917" i="40" s="1"/>
  <c r="P695" i="40"/>
  <c r="N695" i="40" s="1"/>
  <c r="P1471" i="40"/>
  <c r="N1471" i="40" s="1"/>
  <c r="P2919" i="40"/>
  <c r="N2919" i="40" s="1"/>
  <c r="P415" i="40"/>
  <c r="N415" i="40" s="1"/>
  <c r="P1465" i="40"/>
  <c r="N1465" i="40" s="1"/>
  <c r="P553" i="40"/>
  <c r="N553" i="40" s="1"/>
  <c r="P1473" i="40"/>
  <c r="N1473" i="40" s="1"/>
  <c r="P1649" i="40"/>
  <c r="N1649" i="40" s="1"/>
  <c r="P41" i="40"/>
  <c r="N41" i="40" s="1"/>
  <c r="P171" i="40"/>
  <c r="N171" i="40" s="1"/>
  <c r="P839" i="40"/>
  <c r="N839" i="40" s="1"/>
  <c r="P1293" i="40"/>
  <c r="N1293" i="40" s="1"/>
  <c r="P1461" i="40"/>
  <c r="N1461" i="40" s="1"/>
  <c r="P1655" i="40"/>
  <c r="N1655" i="40" s="1"/>
  <c r="P2909" i="40"/>
  <c r="N2909" i="40" s="1"/>
  <c r="P2743" i="40"/>
  <c r="N2743" i="40" s="1"/>
  <c r="P419" i="40"/>
  <c r="N419" i="40" s="1"/>
  <c r="P173" i="40"/>
  <c r="N173" i="40" s="1"/>
  <c r="P163" i="40"/>
  <c r="N163" i="40" s="1"/>
  <c r="P165" i="40"/>
  <c r="N165" i="40" s="1"/>
  <c r="P287" i="40"/>
  <c r="N287" i="40" s="1"/>
  <c r="P425" i="40"/>
  <c r="N425" i="40" s="1"/>
  <c r="P545" i="40"/>
  <c r="N545" i="40" s="1"/>
  <c r="P837" i="40"/>
  <c r="N837" i="40" s="1"/>
  <c r="P1287" i="40"/>
  <c r="N1287" i="40" s="1"/>
  <c r="P1463" i="40"/>
  <c r="N1463" i="40" s="1"/>
  <c r="P1657" i="40"/>
  <c r="N1657" i="40" s="1"/>
  <c r="P1433" i="40"/>
  <c r="N1433" i="40" s="1"/>
  <c r="P539" i="40"/>
  <c r="N539" i="40" s="1"/>
  <c r="P681" i="40"/>
  <c r="N681" i="40" s="1"/>
  <c r="P2901" i="40"/>
  <c r="N2901" i="40" s="1"/>
  <c r="P2383" i="40"/>
  <c r="N2383" i="40" s="1"/>
  <c r="P155" i="40"/>
  <c r="N155" i="40" s="1"/>
  <c r="P159" i="40"/>
  <c r="N159" i="40" s="1"/>
  <c r="P279" i="40"/>
  <c r="N279" i="40" s="1"/>
  <c r="P35" i="40"/>
  <c r="N35" i="40" s="1"/>
  <c r="P673" i="40"/>
  <c r="N673" i="40" s="1"/>
  <c r="P821" i="40"/>
  <c r="N821" i="40" s="1"/>
  <c r="P675" i="40"/>
  <c r="N675" i="40" s="1"/>
  <c r="P1609" i="40"/>
  <c r="N1609" i="40" s="1"/>
  <c r="P153" i="40"/>
  <c r="N153" i="40" s="1"/>
  <c r="P1251" i="40"/>
  <c r="N1251" i="40" s="1"/>
  <c r="P2897" i="40"/>
  <c r="N2897" i="40" s="1"/>
  <c r="P2329" i="40"/>
  <c r="N2329" i="40" s="1"/>
  <c r="P277" i="40"/>
  <c r="N277" i="40" s="1"/>
  <c r="P31" i="40"/>
  <c r="N31" i="40" s="1"/>
  <c r="P407" i="40"/>
  <c r="N407" i="40" s="1"/>
  <c r="P815" i="40"/>
  <c r="N815" i="40" s="1"/>
  <c r="P1425" i="40"/>
  <c r="N1425" i="40" s="1"/>
  <c r="P1611" i="40"/>
  <c r="N1611" i="40" s="1"/>
  <c r="P533" i="40"/>
  <c r="N533" i="40" s="1"/>
  <c r="P411" i="40"/>
  <c r="N411" i="40" s="1"/>
  <c r="P817" i="40"/>
  <c r="N817" i="40" s="1"/>
  <c r="P1427" i="40"/>
  <c r="N1427" i="40" s="1"/>
  <c r="P1613" i="40"/>
  <c r="N1613" i="40" s="1"/>
  <c r="P2895" i="40"/>
  <c r="N2895" i="40" s="1"/>
  <c r="P283" i="40"/>
  <c r="N283" i="40" s="1"/>
  <c r="P405" i="40"/>
  <c r="N405" i="40" s="1"/>
  <c r="P531" i="40"/>
  <c r="N531" i="40" s="1"/>
  <c r="P1253" i="40"/>
  <c r="N1253" i="40" s="1"/>
  <c r="P1429" i="40"/>
  <c r="N1429" i="40" s="1"/>
  <c r="P1617" i="40"/>
  <c r="N1617" i="40" s="1"/>
  <c r="P1827" i="40"/>
  <c r="N1827" i="40" s="1"/>
  <c r="P127" i="40"/>
  <c r="N127" i="40" s="1"/>
  <c r="P1005" i="40"/>
  <c r="N1005" i="40" s="1"/>
  <c r="P1795" i="40"/>
  <c r="N1795" i="40" s="1"/>
  <c r="P3155" i="40"/>
  <c r="N3155" i="40" s="1"/>
  <c r="P3079" i="40"/>
  <c r="N3079" i="40" s="1"/>
  <c r="P3063" i="40"/>
  <c r="N3063" i="40" s="1"/>
  <c r="P2135" i="40"/>
  <c r="N2135" i="40" s="1"/>
  <c r="P1965" i="40"/>
  <c r="N1965" i="40" s="1"/>
  <c r="P2567" i="40"/>
  <c r="N2567" i="40" s="1"/>
  <c r="P2719" i="40"/>
  <c r="N2719" i="40" s="1"/>
  <c r="P2343" i="40"/>
  <c r="N2343" i="40" s="1"/>
  <c r="P2059" i="40"/>
  <c r="N2059" i="40" s="1"/>
  <c r="P379" i="40"/>
  <c r="N379" i="40" s="1"/>
  <c r="P2107" i="40"/>
  <c r="N2107" i="40" s="1"/>
  <c r="P1807" i="40"/>
  <c r="N1807" i="40" s="1"/>
  <c r="P3043" i="40"/>
  <c r="N3043" i="40" s="1"/>
  <c r="P989" i="40"/>
  <c r="N989" i="40" s="1"/>
  <c r="P1997" i="40"/>
  <c r="N1997" i="40" s="1"/>
  <c r="P1051" i="40"/>
  <c r="N1051" i="40" s="1"/>
  <c r="P3033" i="40"/>
  <c r="N3033" i="40" s="1"/>
  <c r="P1845" i="40"/>
  <c r="N1845" i="40" s="1"/>
  <c r="P507" i="40"/>
  <c r="N507" i="40" s="1"/>
  <c r="P251" i="40"/>
  <c r="N251" i="40" s="1"/>
  <c r="P2169" i="40"/>
  <c r="N2169" i="40" s="1"/>
  <c r="P1975" i="40"/>
  <c r="N1975" i="40" s="1"/>
  <c r="P3131" i="40"/>
  <c r="N3131" i="40" s="1"/>
  <c r="P975" i="40"/>
  <c r="N975" i="40" s="1"/>
  <c r="P2813" i="40"/>
  <c r="N2813" i="40" s="1"/>
  <c r="P1133" i="40"/>
  <c r="N1133" i="40" s="1"/>
  <c r="P2507" i="40"/>
  <c r="N2507" i="40" s="1"/>
  <c r="P1119" i="40"/>
  <c r="N1119" i="40" s="1"/>
  <c r="P2545" i="40"/>
  <c r="N2545" i="40" s="1"/>
  <c r="T2713" i="40"/>
  <c r="S2713" i="40" s="1"/>
  <c r="T1105" i="40"/>
  <c r="S1105" i="40" s="1"/>
  <c r="T2709" i="40"/>
  <c r="S2709" i="40" s="1"/>
  <c r="T965" i="40"/>
  <c r="S965" i="40" s="1"/>
  <c r="T969" i="40"/>
  <c r="S969" i="40" s="1"/>
  <c r="S29" i="40"/>
  <c r="T2539" i="40"/>
  <c r="S2539" i="40" s="1"/>
  <c r="T2535" i="40"/>
  <c r="S2535" i="40" s="1"/>
  <c r="T2235" i="40"/>
  <c r="S2235" i="40" s="1"/>
  <c r="T2511" i="40"/>
  <c r="S2511" i="40" s="1"/>
  <c r="T1233" i="40"/>
  <c r="S1233" i="40" s="1"/>
  <c r="T2679" i="40"/>
  <c r="S2679" i="40" s="1"/>
  <c r="T2685" i="40"/>
  <c r="S2685" i="40" s="1"/>
  <c r="T2873" i="40"/>
  <c r="S2873" i="40" s="1"/>
  <c r="T1941" i="40"/>
  <c r="S1941" i="40" s="1"/>
  <c r="T2213" i="40"/>
  <c r="S2213" i="40" s="1"/>
  <c r="T2867" i="40"/>
  <c r="S2867" i="40" s="1"/>
  <c r="T2869" i="40"/>
  <c r="S2869" i="40" s="1"/>
  <c r="T1937" i="40"/>
  <c r="S1937" i="40" s="1"/>
  <c r="T2681" i="40"/>
  <c r="S2681" i="40" s="1"/>
  <c r="T2851" i="40"/>
  <c r="S2851" i="40" s="1"/>
  <c r="T1945" i="40"/>
  <c r="S1945" i="40" s="1"/>
  <c r="T1085" i="40"/>
  <c r="S1085" i="40" s="1"/>
  <c r="T2689" i="40"/>
  <c r="S2689" i="40" s="1"/>
  <c r="T2301" i="40"/>
  <c r="S2301" i="40" s="1"/>
  <c r="T2877" i="40"/>
  <c r="S2877" i="40" s="1"/>
  <c r="T1067" i="40"/>
  <c r="S1067" i="40" s="1"/>
  <c r="T2309" i="40"/>
  <c r="S2309" i="40" s="1"/>
  <c r="T2861" i="40"/>
  <c r="S2861" i="40" s="1"/>
  <c r="T2671" i="40"/>
  <c r="S2671" i="40" s="1"/>
  <c r="T2661" i="40"/>
  <c r="S2661" i="40" s="1"/>
  <c r="T2845" i="40"/>
  <c r="S2845" i="40" s="1"/>
  <c r="T1075" i="40"/>
  <c r="S1075" i="40" s="1"/>
  <c r="T2849" i="40"/>
  <c r="S2849" i="40" s="1"/>
  <c r="T2859" i="40"/>
  <c r="S2859" i="40" s="1"/>
  <c r="T1223" i="40"/>
  <c r="S1223" i="40" s="1"/>
  <c r="T3151" i="40"/>
  <c r="S3151" i="40" s="1"/>
  <c r="T1213" i="40"/>
  <c r="S1213" i="40" s="1"/>
  <c r="T2875" i="40"/>
  <c r="S2875" i="40" s="1"/>
  <c r="T2687" i="40"/>
  <c r="S2687" i="40" s="1"/>
  <c r="T2491" i="40"/>
  <c r="S2491" i="40" s="1"/>
  <c r="T2513" i="40"/>
  <c r="S2513" i="40" s="1"/>
  <c r="T2255" i="40"/>
  <c r="S2255" i="40" s="1"/>
  <c r="T2847" i="40"/>
  <c r="S2847" i="40" s="1"/>
  <c r="T2303" i="40"/>
  <c r="S2303" i="40" s="1"/>
  <c r="T2113" i="40"/>
  <c r="S2113" i="40" s="1"/>
  <c r="T2663" i="40"/>
  <c r="S2663" i="40" s="1"/>
  <c r="T2477" i="40"/>
  <c r="S2477" i="40" s="1"/>
  <c r="T1943" i="40"/>
  <c r="S1943" i="40" s="1"/>
  <c r="T1919" i="40"/>
  <c r="S1919" i="40" s="1"/>
  <c r="T2089" i="40"/>
  <c r="S2089" i="40" s="1"/>
  <c r="T2285" i="40"/>
  <c r="S2285" i="40" s="1"/>
  <c r="T1207" i="40"/>
  <c r="S1207" i="40" s="1"/>
  <c r="T2481" i="40"/>
  <c r="S2481" i="40" s="1"/>
  <c r="T2841" i="40"/>
  <c r="S2841" i="40" s="1"/>
  <c r="T2273" i="40"/>
  <c r="S2273" i="40" s="1"/>
  <c r="T2483" i="40"/>
  <c r="S2483" i="40" s="1"/>
  <c r="T2991" i="40"/>
  <c r="S2991" i="40" s="1"/>
  <c r="T1903" i="40"/>
  <c r="S1903" i="40" s="1"/>
  <c r="T2457" i="40"/>
  <c r="S2457" i="40" s="1"/>
  <c r="T2461" i="40"/>
  <c r="S2461" i="40" s="1"/>
  <c r="T2827" i="40"/>
  <c r="S2827" i="40" s="1"/>
  <c r="T2829" i="40"/>
  <c r="S2829" i="40" s="1"/>
  <c r="T2647" i="40"/>
  <c r="S2647" i="40" s="1"/>
  <c r="T2643" i="40"/>
  <c r="S2643" i="40" s="1"/>
  <c r="Q2907" i="40"/>
  <c r="P2907" i="40" s="1"/>
  <c r="N2907" i="40" s="1"/>
  <c r="T1805" i="40"/>
  <c r="S1805" i="40" s="1"/>
  <c r="T2735" i="40"/>
  <c r="S2735" i="40" s="1"/>
  <c r="T2551" i="40"/>
  <c r="S2551" i="40" s="1"/>
  <c r="T2733" i="40"/>
  <c r="S2733" i="40" s="1"/>
  <c r="T2575" i="40"/>
  <c r="S2575" i="40" s="1"/>
  <c r="T2727" i="40"/>
  <c r="S2727" i="40" s="1"/>
  <c r="T2739" i="40"/>
  <c r="S2739" i="40" s="1"/>
  <c r="T3055" i="40"/>
  <c r="S3055" i="40" s="1"/>
  <c r="T2143" i="40"/>
  <c r="S2143" i="40" s="1"/>
  <c r="T2731" i="40"/>
  <c r="S2731" i="40" s="1"/>
  <c r="T2149" i="40"/>
  <c r="S2149" i="40" s="1"/>
  <c r="T3073" i="40"/>
  <c r="S3073" i="40" s="1"/>
  <c r="T2775" i="40"/>
  <c r="S2775" i="40" s="1"/>
  <c r="T1143" i="40"/>
  <c r="S1143" i="40" s="1"/>
  <c r="T2411" i="40"/>
  <c r="S2411" i="40" s="1"/>
  <c r="T2179" i="40"/>
  <c r="S2179" i="40" s="1"/>
  <c r="T2785" i="40"/>
  <c r="S2785" i="40" s="1"/>
  <c r="T1149" i="40"/>
  <c r="S1149" i="40" s="1"/>
  <c r="T1855" i="40"/>
  <c r="S1855" i="40" s="1"/>
  <c r="T2781" i="40"/>
  <c r="S2781" i="40" s="1"/>
  <c r="T1153" i="40"/>
  <c r="S1153" i="40" s="1"/>
  <c r="T2025" i="40"/>
  <c r="S2025" i="40" s="1"/>
  <c r="T999" i="40"/>
  <c r="S999" i="40" s="1"/>
  <c r="T2595" i="40"/>
  <c r="S2595" i="40" s="1"/>
  <c r="T2015" i="40"/>
  <c r="S2015" i="40" s="1"/>
  <c r="T2587" i="40"/>
  <c r="S2587" i="40" s="1"/>
  <c r="T2583" i="40"/>
  <c r="S2583" i="40" s="1"/>
  <c r="T2765" i="40"/>
  <c r="S2765" i="40" s="1"/>
  <c r="T2769" i="40"/>
  <c r="S2769" i="40" s="1"/>
  <c r="T1893" i="40"/>
  <c r="S1893" i="40" s="1"/>
  <c r="T2053" i="40"/>
  <c r="S2053" i="40" s="1"/>
  <c r="T1177" i="40"/>
  <c r="S1177" i="40" s="1"/>
  <c r="T2449" i="40"/>
  <c r="S2449" i="40" s="1"/>
  <c r="T2623" i="40"/>
  <c r="S2623" i="40" s="1"/>
  <c r="T1171" i="40"/>
  <c r="S1171" i="40" s="1"/>
  <c r="T2803" i="40"/>
  <c r="S2803" i="40" s="1"/>
  <c r="T2211" i="40"/>
  <c r="S2211" i="40" s="1"/>
  <c r="T2809" i="40"/>
  <c r="S2809" i="40" s="1"/>
  <c r="T2443" i="40"/>
  <c r="S2443" i="40" s="1"/>
  <c r="T1931" i="40"/>
  <c r="S1931" i="40" s="1"/>
  <c r="T2501" i="40"/>
  <c r="S2501" i="40" s="1"/>
  <c r="T2673" i="40"/>
  <c r="S2673" i="40" s="1"/>
  <c r="T2101" i="40"/>
  <c r="S2101" i="40" s="1"/>
  <c r="T1227" i="40"/>
  <c r="S1227" i="40" s="1"/>
  <c r="T1079" i="40"/>
  <c r="S1079" i="40" s="1"/>
  <c r="T2675" i="40"/>
  <c r="S2675" i="40" s="1"/>
  <c r="T2047" i="40"/>
  <c r="S2047" i="40" s="1"/>
  <c r="T2617" i="40"/>
  <c r="S2617" i="40" s="1"/>
  <c r="T2219" i="40"/>
  <c r="S2219" i="40" s="1"/>
  <c r="T2797" i="40"/>
  <c r="S2797" i="40" s="1"/>
  <c r="T1165" i="40"/>
  <c r="S1165" i="40" s="1"/>
  <c r="T2431" i="40"/>
  <c r="S2431" i="40" s="1"/>
  <c r="T2487" i="40"/>
  <c r="S2487" i="40" s="1"/>
  <c r="T2405" i="40"/>
  <c r="S2405" i="40" s="1"/>
  <c r="T2237" i="40"/>
  <c r="S2237" i="40" s="1"/>
  <c r="T2451" i="40"/>
  <c r="S2451" i="40" s="1"/>
  <c r="T2433" i="40"/>
  <c r="S2433" i="40" s="1"/>
  <c r="T2227" i="40"/>
  <c r="S2227" i="40" s="1"/>
  <c r="T1895" i="40"/>
  <c r="S1895" i="40" s="1"/>
  <c r="T2221" i="40"/>
  <c r="S2221" i="40" s="1"/>
  <c r="T2163" i="40"/>
  <c r="S2163" i="40" s="1"/>
  <c r="Q2233" i="40"/>
  <c r="P2233" i="40" s="1"/>
  <c r="N2233" i="40" s="1"/>
  <c r="T2231" i="40"/>
  <c r="S2231" i="40" s="1"/>
  <c r="Q2815" i="40"/>
  <c r="P2815" i="40" s="1"/>
  <c r="N2815" i="40" s="1"/>
  <c r="T2813" i="40"/>
  <c r="S2813" i="40" s="1"/>
  <c r="Q2629" i="40"/>
  <c r="P2629" i="40" s="1"/>
  <c r="N2629" i="40" s="1"/>
  <c r="T2627" i="40"/>
  <c r="S2627" i="40" s="1"/>
  <c r="Q2063" i="40"/>
  <c r="P2063" i="40" s="1"/>
  <c r="N2063" i="40" s="1"/>
  <c r="T2059" i="40"/>
  <c r="S2059" i="40" s="1"/>
  <c r="Q2635" i="40"/>
  <c r="P2635" i="40" s="1"/>
  <c r="N2635" i="40" s="1"/>
  <c r="T2633" i="40"/>
  <c r="S2633" i="40" s="1"/>
  <c r="Q2111" i="40"/>
  <c r="P2111" i="40" s="1"/>
  <c r="N2111" i="40" s="1"/>
  <c r="Q2115" i="40"/>
  <c r="P2115" i="40" s="1"/>
  <c r="N2115" i="40" s="1"/>
  <c r="T2107" i="40"/>
  <c r="S2107" i="40" s="1"/>
  <c r="Q2515" i="40"/>
  <c r="P2515" i="40" s="1"/>
  <c r="N2515" i="40" s="1"/>
  <c r="T2507" i="40"/>
  <c r="S2507" i="40" s="1"/>
  <c r="Q1201" i="40"/>
  <c r="T1199" i="40"/>
  <c r="S1199" i="40" s="1"/>
  <c r="Q2345" i="40"/>
  <c r="T2343" i="40"/>
  <c r="S2343" i="40" s="1"/>
  <c r="Q2721" i="40"/>
  <c r="P2721" i="40" s="1"/>
  <c r="N2721" i="40" s="1"/>
  <c r="T2719" i="40"/>
  <c r="S2719" i="40" s="1"/>
  <c r="Q1977" i="40"/>
  <c r="T1975" i="40"/>
  <c r="S1975" i="40" s="1"/>
  <c r="Q2547" i="40"/>
  <c r="P2547" i="40" s="1"/>
  <c r="N2547" i="40" s="1"/>
  <c r="T2545" i="40"/>
  <c r="S2545" i="40" s="1"/>
  <c r="Q2417" i="40"/>
  <c r="T2415" i="40"/>
  <c r="S2415" i="40" s="1"/>
  <c r="Q1987" i="40"/>
  <c r="T1985" i="40"/>
  <c r="S1985" i="40" s="1"/>
  <c r="Q2357" i="40"/>
  <c r="T2355" i="40"/>
  <c r="S2355" i="40" s="1"/>
  <c r="Q2031" i="40"/>
  <c r="P2031" i="40" s="1"/>
  <c r="N2031" i="40" s="1"/>
  <c r="T2029" i="40"/>
  <c r="S2029" i="40" s="1"/>
  <c r="Q2561" i="40"/>
  <c r="P2561" i="40" s="1"/>
  <c r="N2561" i="40" s="1"/>
  <c r="Q2557" i="40"/>
  <c r="P2557" i="40" s="1"/>
  <c r="N2557" i="40" s="1"/>
  <c r="T2555" i="40"/>
  <c r="S2555" i="40" s="1"/>
  <c r="Q2601" i="40"/>
  <c r="P2601" i="40" s="1"/>
  <c r="N2601" i="40" s="1"/>
  <c r="Q2605" i="40"/>
  <c r="P2605" i="40" s="1"/>
  <c r="N2605" i="40" s="1"/>
  <c r="T2599" i="40"/>
  <c r="S2599" i="40" s="1"/>
  <c r="Q1137" i="40"/>
  <c r="P1137" i="40" s="1"/>
  <c r="N1137" i="40" s="1"/>
  <c r="T1133" i="40"/>
  <c r="S1133" i="40" s="1"/>
  <c r="Q2367" i="40"/>
  <c r="T2365" i="40"/>
  <c r="S2365" i="40" s="1"/>
  <c r="Q2399" i="40"/>
  <c r="T2397" i="40"/>
  <c r="S2397" i="40" s="1"/>
  <c r="Q1999" i="40"/>
  <c r="T1997" i="40"/>
  <c r="S1997" i="40" s="1"/>
  <c r="Q2757" i="40"/>
  <c r="P2757" i="40" s="1"/>
  <c r="N2757" i="40" s="1"/>
  <c r="Q2745" i="40"/>
  <c r="Q2753" i="40"/>
  <c r="P2753" i="40" s="1"/>
  <c r="N2753" i="40" s="1"/>
  <c r="T2743" i="40"/>
  <c r="S2743" i="40" s="1"/>
  <c r="Q2759" i="40"/>
  <c r="P2759" i="40" s="1"/>
  <c r="Q2751" i="40"/>
  <c r="P2751" i="40" s="1"/>
  <c r="T2749" i="40"/>
  <c r="S2749" i="40" s="1"/>
  <c r="Q1121" i="40"/>
  <c r="T1119" i="40"/>
  <c r="S1119" i="40" s="1"/>
  <c r="Q2569" i="40"/>
  <c r="P2569" i="40" s="1"/>
  <c r="N2569" i="40" s="1"/>
  <c r="T2567" i="40"/>
  <c r="S2567" i="40" s="1"/>
  <c r="S963" i="40"/>
  <c r="S1963" i="40"/>
  <c r="Q2331" i="40"/>
  <c r="T2329" i="40"/>
  <c r="Q1969" i="40"/>
  <c r="P1969" i="40" s="1"/>
  <c r="N1969" i="40" s="1"/>
  <c r="T1965" i="40"/>
  <c r="S1965" i="40" s="1"/>
  <c r="S2533" i="40"/>
  <c r="S3031" i="40"/>
  <c r="Q2385" i="40"/>
  <c r="T2383" i="40"/>
  <c r="S2383" i="40" s="1"/>
  <c r="S2707" i="40"/>
  <c r="S1103" i="40"/>
  <c r="S1333" i="40"/>
  <c r="Q2173" i="40"/>
  <c r="P2173" i="40" s="1"/>
  <c r="N2173" i="40" s="1"/>
  <c r="T2169" i="40"/>
  <c r="S2169" i="40" s="1"/>
  <c r="Q2155" i="40"/>
  <c r="T2153" i="40"/>
  <c r="S2153" i="40" s="1"/>
  <c r="S2133" i="40"/>
  <c r="Q2139" i="40"/>
  <c r="P2139" i="40" s="1"/>
  <c r="N2139" i="40" s="1"/>
  <c r="T2135" i="40"/>
  <c r="S2135" i="40" s="1"/>
  <c r="P3135" i="40"/>
  <c r="N3135" i="40" s="1"/>
  <c r="T3131" i="40"/>
  <c r="S3131" i="40" s="1"/>
  <c r="Q977" i="40"/>
  <c r="T975" i="40"/>
  <c r="S975" i="40" s="1"/>
  <c r="Q1861" i="40"/>
  <c r="T1859" i="40"/>
  <c r="S1859" i="40" s="1"/>
  <c r="Q1817" i="40"/>
  <c r="T1815" i="40"/>
  <c r="S1815" i="40" s="1"/>
  <c r="Q1849" i="40"/>
  <c r="P1849" i="40" s="1"/>
  <c r="N1849" i="40" s="1"/>
  <c r="T1845" i="40"/>
  <c r="S1845" i="40" s="1"/>
  <c r="S1793" i="40"/>
  <c r="Q1829" i="40"/>
  <c r="T1827" i="40"/>
  <c r="S1827" i="40" s="1"/>
  <c r="Q1799" i="40"/>
  <c r="P1799" i="40" s="1"/>
  <c r="N1799" i="40" s="1"/>
  <c r="T1795" i="40"/>
  <c r="S1795" i="40" s="1"/>
  <c r="Q3161" i="40"/>
  <c r="P3161" i="40" s="1"/>
  <c r="N3161" i="40" s="1"/>
  <c r="T3155" i="40"/>
  <c r="S3155" i="40" s="1"/>
  <c r="Q1009" i="40"/>
  <c r="P1009" i="40" s="1"/>
  <c r="N1009" i="40" s="1"/>
  <c r="T1005" i="40"/>
  <c r="S1005" i="40" s="1"/>
  <c r="Q1811" i="40"/>
  <c r="P1811" i="40" s="1"/>
  <c r="N1811" i="40" s="1"/>
  <c r="T1807" i="40"/>
  <c r="S1807" i="40" s="1"/>
  <c r="Q3083" i="40"/>
  <c r="P3083" i="40" s="1"/>
  <c r="N3083" i="40" s="1"/>
  <c r="T3079" i="40"/>
  <c r="S3079" i="40" s="1"/>
  <c r="Q3067" i="40"/>
  <c r="P3067" i="40" s="1"/>
  <c r="N3067" i="40" s="1"/>
  <c r="T3063" i="40"/>
  <c r="S3063" i="40" s="1"/>
  <c r="Q1061" i="40"/>
  <c r="P1061" i="40" s="1"/>
  <c r="N1061" i="40" s="1"/>
  <c r="Q1057" i="40"/>
  <c r="P1057" i="40" s="1"/>
  <c r="N1057" i="40" s="1"/>
  <c r="T1051" i="40"/>
  <c r="S1051" i="40" s="1"/>
  <c r="Q3037" i="40"/>
  <c r="P3037" i="40" s="1"/>
  <c r="N3037" i="40" s="1"/>
  <c r="T3033" i="40"/>
  <c r="Q3045" i="40"/>
  <c r="T3043" i="40"/>
  <c r="S3043" i="40" s="1"/>
  <c r="Q993" i="40"/>
  <c r="P993" i="40" s="1"/>
  <c r="N993" i="40" s="1"/>
  <c r="T989" i="40"/>
  <c r="S989" i="40" s="1"/>
  <c r="T2901" i="40"/>
  <c r="S2901" i="40" s="1"/>
  <c r="T2947" i="40"/>
  <c r="S2947" i="40" s="1"/>
  <c r="T2935" i="40"/>
  <c r="S2935" i="40" s="1"/>
  <c r="T2927" i="40"/>
  <c r="S2927" i="40" s="1"/>
  <c r="T3005" i="40"/>
  <c r="S3005" i="40" s="1"/>
  <c r="T2921" i="40"/>
  <c r="S2921" i="40" s="1"/>
  <c r="T2941" i="40"/>
  <c r="S2941" i="40" s="1"/>
  <c r="T2937" i="40"/>
  <c r="S2937" i="40" s="1"/>
  <c r="T2979" i="40"/>
  <c r="S2979" i="40" s="1"/>
  <c r="T2943" i="40"/>
  <c r="S2943" i="40" s="1"/>
  <c r="T2911" i="40"/>
  <c r="S2911" i="40" s="1"/>
  <c r="T2909" i="40"/>
  <c r="S2909" i="40" s="1"/>
  <c r="T2977" i="40"/>
  <c r="S2977" i="40" s="1"/>
  <c r="T2945" i="40"/>
  <c r="S2945" i="40" s="1"/>
  <c r="T2913" i="40"/>
  <c r="S2913" i="40" s="1"/>
  <c r="T2931" i="40"/>
  <c r="S2931" i="40" s="1"/>
  <c r="T2915" i="40"/>
  <c r="S2915" i="40" s="1"/>
  <c r="T2895" i="40"/>
  <c r="T2925" i="40"/>
  <c r="S2925" i="40" s="1"/>
  <c r="T2917" i="40"/>
  <c r="S2917" i="40" s="1"/>
  <c r="T3007" i="40"/>
  <c r="S3007" i="40" s="1"/>
  <c r="T2899" i="40"/>
  <c r="S2899" i="40" s="1"/>
  <c r="T2905" i="40"/>
  <c r="S2905" i="40" s="1"/>
  <c r="T2897" i="40"/>
  <c r="S2897" i="40" s="1"/>
  <c r="T2929" i="40"/>
  <c r="S2929" i="40" s="1"/>
  <c r="T2919" i="40"/>
  <c r="S2919" i="40" s="1"/>
  <c r="T1749" i="40"/>
  <c r="S1749" i="40" s="1"/>
  <c r="T1709" i="40"/>
  <c r="S1709" i="40" s="1"/>
  <c r="T1623" i="40"/>
  <c r="S1623" i="40" s="1"/>
  <c r="T1775" i="40"/>
  <c r="S1775" i="40" s="1"/>
  <c r="T1639" i="40"/>
  <c r="S1639" i="40" s="1"/>
  <c r="T1715" i="40"/>
  <c r="S1715" i="40" s="1"/>
  <c r="T1627" i="40"/>
  <c r="S1627" i="40" s="1"/>
  <c r="T1681" i="40"/>
  <c r="S1681" i="40" s="1"/>
  <c r="T1673" i="40"/>
  <c r="S1673" i="40" s="1"/>
  <c r="T1737" i="40"/>
  <c r="S1737" i="40" s="1"/>
  <c r="T1655" i="40"/>
  <c r="S1655" i="40" s="1"/>
  <c r="T1765" i="40"/>
  <c r="S1765" i="40" s="1"/>
  <c r="T1629" i="40"/>
  <c r="S1629" i="40" s="1"/>
  <c r="T1653" i="40"/>
  <c r="S1653" i="40" s="1"/>
  <c r="T1683" i="40"/>
  <c r="S1683" i="40" s="1"/>
  <c r="T1675" i="40"/>
  <c r="S1675" i="40" s="1"/>
  <c r="T1735" i="40"/>
  <c r="S1735" i="40" s="1"/>
  <c r="T1657" i="40"/>
  <c r="S1657" i="40" s="1"/>
  <c r="T1771" i="40"/>
  <c r="S1771" i="40" s="1"/>
  <c r="T1631" i="40"/>
  <c r="S1631" i="40" s="1"/>
  <c r="T1663" i="40"/>
  <c r="S1663" i="40" s="1"/>
  <c r="T1665" i="40"/>
  <c r="S1665" i="40" s="1"/>
  <c r="T1685" i="40"/>
  <c r="S1685" i="40" s="1"/>
  <c r="T1609" i="40"/>
  <c r="T1651" i="40"/>
  <c r="S1651" i="40" s="1"/>
  <c r="T1725" i="40"/>
  <c r="S1725" i="40" s="1"/>
  <c r="T1625" i="40"/>
  <c r="S1625" i="40" s="1"/>
  <c r="T1649" i="40"/>
  <c r="S1649" i="40" s="1"/>
  <c r="T1635" i="40"/>
  <c r="S1635" i="40" s="1"/>
  <c r="T1611" i="40"/>
  <c r="S1611" i="40" s="1"/>
  <c r="T1659" i="40"/>
  <c r="S1659" i="40" s="1"/>
  <c r="T1729" i="40"/>
  <c r="S1729" i="40" s="1"/>
  <c r="T1621" i="40"/>
  <c r="S1621" i="40" s="1"/>
  <c r="T1679" i="40"/>
  <c r="S1679" i="40" s="1"/>
  <c r="T1617" i="40"/>
  <c r="S1617" i="40" s="1"/>
  <c r="T1759" i="40"/>
  <c r="S1759" i="40" s="1"/>
  <c r="T1761" i="40"/>
  <c r="S1761" i="40" s="1"/>
  <c r="T1757" i="40"/>
  <c r="S1757" i="40" s="1"/>
  <c r="T1641" i="40"/>
  <c r="S1641" i="40" s="1"/>
  <c r="T1745" i="40"/>
  <c r="S1745" i="40" s="1"/>
  <c r="T1613" i="40"/>
  <c r="S1613" i="40" s="1"/>
  <c r="T1667" i="40"/>
  <c r="S1667" i="40" s="1"/>
  <c r="T1645" i="40"/>
  <c r="S1645" i="40" s="1"/>
  <c r="T1707" i="40"/>
  <c r="S1707" i="40" s="1"/>
  <c r="T1767" i="40"/>
  <c r="S1767" i="40" s="1"/>
  <c r="T1747" i="40"/>
  <c r="S1747" i="40" s="1"/>
  <c r="T1637" i="40"/>
  <c r="S1637" i="40" s="1"/>
  <c r="T1773" i="40"/>
  <c r="S1773" i="40" s="1"/>
  <c r="T1615" i="40"/>
  <c r="S1615" i="40" s="1"/>
  <c r="T1669" i="40"/>
  <c r="S1669" i="40" s="1"/>
  <c r="T1647" i="40"/>
  <c r="S1647" i="40" s="1"/>
  <c r="T1713" i="40"/>
  <c r="S1713" i="40" s="1"/>
  <c r="T1529" i="40"/>
  <c r="S1529" i="40" s="1"/>
  <c r="T1481" i="40"/>
  <c r="S1481" i="40" s="1"/>
  <c r="T1497" i="40"/>
  <c r="S1497" i="40" s="1"/>
  <c r="T1589" i="40"/>
  <c r="S1589" i="40" s="1"/>
  <c r="T1557" i="40"/>
  <c r="S1557" i="40" s="1"/>
  <c r="T1467" i="40"/>
  <c r="S1467" i="40" s="1"/>
  <c r="T1523" i="40"/>
  <c r="S1523" i="40" s="1"/>
  <c r="T1461" i="40"/>
  <c r="S1461" i="40" s="1"/>
  <c r="T1483" i="40"/>
  <c r="S1483" i="40" s="1"/>
  <c r="T1499" i="40"/>
  <c r="S1499" i="40" s="1"/>
  <c r="T1525" i="40"/>
  <c r="S1525" i="40" s="1"/>
  <c r="T1463" i="40"/>
  <c r="S1463" i="40" s="1"/>
  <c r="T1441" i="40"/>
  <c r="S1441" i="40" s="1"/>
  <c r="T1425" i="40"/>
  <c r="T1583" i="40"/>
  <c r="S1583" i="40" s="1"/>
  <c r="T1501" i="40"/>
  <c r="S1501" i="40" s="1"/>
  <c r="T1531" i="40"/>
  <c r="S1531" i="40" s="1"/>
  <c r="T1465" i="40"/>
  <c r="S1465" i="40" s="1"/>
  <c r="T1443" i="40"/>
  <c r="S1443" i="40" s="1"/>
  <c r="T1561" i="40"/>
  <c r="S1561" i="40" s="1"/>
  <c r="T1427" i="40"/>
  <c r="S1427" i="40" s="1"/>
  <c r="T1565" i="40"/>
  <c r="S1565" i="40" s="1"/>
  <c r="T1573" i="40"/>
  <c r="S1573" i="40" s="1"/>
  <c r="T1457" i="40"/>
  <c r="S1457" i="40" s="1"/>
  <c r="T1489" i="40"/>
  <c r="S1489" i="40" s="1"/>
  <c r="T1469" i="40"/>
  <c r="S1469" i="40" s="1"/>
  <c r="T1581" i="40"/>
  <c r="S1581" i="40" s="1"/>
  <c r="T1445" i="40"/>
  <c r="S1445" i="40" s="1"/>
  <c r="T1479" i="40"/>
  <c r="S1479" i="40" s="1"/>
  <c r="T1575" i="40"/>
  <c r="S1575" i="40" s="1"/>
  <c r="T1429" i="40"/>
  <c r="S1429" i="40" s="1"/>
  <c r="T1591" i="40"/>
  <c r="S1591" i="40" s="1"/>
  <c r="T1563" i="40"/>
  <c r="S1563" i="40" s="1"/>
  <c r="T1451" i="40"/>
  <c r="S1451" i="40" s="1"/>
  <c r="T1491" i="40"/>
  <c r="S1491" i="40" s="1"/>
  <c r="T1471" i="40"/>
  <c r="S1471" i="40" s="1"/>
  <c r="T1587" i="40"/>
  <c r="S1587" i="40" s="1"/>
  <c r="T1447" i="40"/>
  <c r="S1447" i="40" s="1"/>
  <c r="T1551" i="40"/>
  <c r="S1551" i="40" s="1"/>
  <c r="T1577" i="40"/>
  <c r="S1577" i="40" s="1"/>
  <c r="T1431" i="40"/>
  <c r="S1431" i="40" s="1"/>
  <c r="T1453" i="40"/>
  <c r="S1453" i="40" s="1"/>
  <c r="T1473" i="40"/>
  <c r="S1473" i="40" s="1"/>
  <c r="T1439" i="40"/>
  <c r="S1439" i="40" s="1"/>
  <c r="T1495" i="40"/>
  <c r="S1495" i="40" s="1"/>
  <c r="T1433" i="40"/>
  <c r="S1433" i="40" s="1"/>
  <c r="T1485" i="40"/>
  <c r="S1485" i="40" s="1"/>
  <c r="T1455" i="40"/>
  <c r="S1455" i="40" s="1"/>
  <c r="T1475" i="40"/>
  <c r="S1475" i="40" s="1"/>
  <c r="T1437" i="40"/>
  <c r="S1437" i="40" s="1"/>
  <c r="T1291" i="40"/>
  <c r="S1291" i="40" s="1"/>
  <c r="T1279" i="40"/>
  <c r="S1279" i="40" s="1"/>
  <c r="T1293" i="40"/>
  <c r="S1293" i="40" s="1"/>
  <c r="T1397" i="40"/>
  <c r="S1397" i="40" s="1"/>
  <c r="T1263" i="40"/>
  <c r="S1263" i="40" s="1"/>
  <c r="T1399" i="40"/>
  <c r="S1399" i="40" s="1"/>
  <c r="T1353" i="40"/>
  <c r="S1353" i="40" s="1"/>
  <c r="T1321" i="40"/>
  <c r="S1321" i="40" s="1"/>
  <c r="T1287" i="40"/>
  <c r="S1287" i="40" s="1"/>
  <c r="T1403" i="40"/>
  <c r="S1403" i="40" s="1"/>
  <c r="T1269" i="40"/>
  <c r="S1269" i="40" s="1"/>
  <c r="T1381" i="40"/>
  <c r="S1381" i="40" s="1"/>
  <c r="T1305" i="40"/>
  <c r="S1305" i="40" s="1"/>
  <c r="T1315" i="40"/>
  <c r="S1315" i="40" s="1"/>
  <c r="T1309" i="40"/>
  <c r="S1309" i="40" s="1"/>
  <c r="T1347" i="40"/>
  <c r="S1347" i="40" s="1"/>
  <c r="T1295" i="40"/>
  <c r="S1295" i="40" s="1"/>
  <c r="T1265" i="40"/>
  <c r="S1265" i="40" s="1"/>
  <c r="T1407" i="40"/>
  <c r="S1407" i="40" s="1"/>
  <c r="T1299" i="40"/>
  <c r="S1299" i="40" s="1"/>
  <c r="T1273" i="40"/>
  <c r="S1273" i="40" s="1"/>
  <c r="T1311" i="40"/>
  <c r="S1311" i="40" s="1"/>
  <c r="T1251" i="40"/>
  <c r="T1283" i="40"/>
  <c r="S1283" i="40" s="1"/>
  <c r="T1267" i="40"/>
  <c r="S1267" i="40" s="1"/>
  <c r="T1301" i="40"/>
  <c r="S1301" i="40" s="1"/>
  <c r="T1275" i="40"/>
  <c r="S1275" i="40" s="1"/>
  <c r="T1285" i="40"/>
  <c r="S1285" i="40" s="1"/>
  <c r="T1345" i="40"/>
  <c r="S1345" i="40" s="1"/>
  <c r="T1391" i="40"/>
  <c r="S1391" i="40" s="1"/>
  <c r="T1303" i="40"/>
  <c r="S1303" i="40" s="1"/>
  <c r="T1317" i="40"/>
  <c r="S1317" i="40" s="1"/>
  <c r="T1253" i="40"/>
  <c r="S1253" i="40" s="1"/>
  <c r="T1351" i="40"/>
  <c r="S1351" i="40" s="1"/>
  <c r="T1393" i="40"/>
  <c r="S1393" i="40" s="1"/>
  <c r="T1389" i="40"/>
  <c r="S1389" i="40" s="1"/>
  <c r="T1277" i="40"/>
  <c r="S1277" i="40" s="1"/>
  <c r="T1377" i="40"/>
  <c r="S1377" i="40" s="1"/>
  <c r="T1261" i="40"/>
  <c r="S1261" i="40" s="1"/>
  <c r="T1289" i="40"/>
  <c r="S1289" i="40" s="1"/>
  <c r="T1255" i="40"/>
  <c r="S1255" i="40" s="1"/>
  <c r="T1259" i="40"/>
  <c r="S1259" i="40" s="1"/>
  <c r="T1379" i="40"/>
  <c r="S1379" i="40" s="1"/>
  <c r="T1319" i="40"/>
  <c r="S1319" i="40" s="1"/>
  <c r="T1405" i="40"/>
  <c r="S1405" i="40" s="1"/>
  <c r="T925" i="40"/>
  <c r="S925" i="40" s="1"/>
  <c r="T937" i="40"/>
  <c r="S937" i="40" s="1"/>
  <c r="T927" i="40"/>
  <c r="S927" i="40" s="1"/>
  <c r="T939" i="40"/>
  <c r="S939" i="40" s="1"/>
  <c r="T945" i="40"/>
  <c r="S945" i="40" s="1"/>
  <c r="T915" i="40"/>
  <c r="S915" i="40" s="1"/>
  <c r="T917" i="40"/>
  <c r="S917" i="40" s="1"/>
  <c r="T935" i="40"/>
  <c r="S935" i="40" s="1"/>
  <c r="T919" i="40"/>
  <c r="S919" i="40" s="1"/>
  <c r="T861" i="40"/>
  <c r="S861" i="40" s="1"/>
  <c r="T865" i="40"/>
  <c r="S865" i="40" s="1"/>
  <c r="T837" i="40"/>
  <c r="S837" i="40" s="1"/>
  <c r="T839" i="40"/>
  <c r="S839" i="40" s="1"/>
  <c r="T853" i="40"/>
  <c r="S853" i="40" s="1"/>
  <c r="T827" i="40"/>
  <c r="S827" i="40" s="1"/>
  <c r="T849" i="40"/>
  <c r="S849" i="40" s="1"/>
  <c r="T821" i="40"/>
  <c r="S821" i="40" s="1"/>
  <c r="T855" i="40"/>
  <c r="S855" i="40" s="1"/>
  <c r="T829" i="40"/>
  <c r="S829" i="40" s="1"/>
  <c r="T817" i="40"/>
  <c r="S817" i="40" s="1"/>
  <c r="T823" i="40"/>
  <c r="S823" i="40" s="1"/>
  <c r="T843" i="40"/>
  <c r="S843" i="40" s="1"/>
  <c r="T831" i="40"/>
  <c r="S831" i="40" s="1"/>
  <c r="T863" i="40"/>
  <c r="S863" i="40" s="1"/>
  <c r="T819" i="40"/>
  <c r="S819" i="40" s="1"/>
  <c r="T845" i="40"/>
  <c r="S845" i="40" s="1"/>
  <c r="T833" i="40"/>
  <c r="S833" i="40" s="1"/>
  <c r="T815" i="40"/>
  <c r="T859" i="40"/>
  <c r="S859" i="40" s="1"/>
  <c r="T847" i="40"/>
  <c r="S847" i="40" s="1"/>
  <c r="T835" i="40"/>
  <c r="S835" i="40" s="1"/>
  <c r="T679" i="40"/>
  <c r="S679" i="40" s="1"/>
  <c r="T709" i="40"/>
  <c r="S709" i="40" s="1"/>
  <c r="T673" i="40"/>
  <c r="T773" i="40"/>
  <c r="S773" i="40" s="1"/>
  <c r="T687" i="40"/>
  <c r="S687" i="40" s="1"/>
  <c r="T675" i="40"/>
  <c r="S675" i="40" s="1"/>
  <c r="T777" i="40"/>
  <c r="S777" i="40" s="1"/>
  <c r="T717" i="40"/>
  <c r="S717" i="40" s="1"/>
  <c r="T685" i="40"/>
  <c r="S685" i="40" s="1"/>
  <c r="T793" i="40"/>
  <c r="S793" i="40" s="1"/>
  <c r="T789" i="40"/>
  <c r="S789" i="40" s="1"/>
  <c r="T689" i="40"/>
  <c r="S689" i="40" s="1"/>
  <c r="T677" i="40"/>
  <c r="S677" i="40" s="1"/>
  <c r="T701" i="40"/>
  <c r="S701" i="40" s="1"/>
  <c r="T691" i="40"/>
  <c r="S691" i="40" s="1"/>
  <c r="T699" i="40"/>
  <c r="S699" i="40" s="1"/>
  <c r="T721" i="40"/>
  <c r="S721" i="40" s="1"/>
  <c r="T693" i="40"/>
  <c r="S693" i="40" s="1"/>
  <c r="T703" i="40"/>
  <c r="S703" i="40" s="1"/>
  <c r="T715" i="40"/>
  <c r="S715" i="40" s="1"/>
  <c r="T695" i="40"/>
  <c r="S695" i="40" s="1"/>
  <c r="T705" i="40"/>
  <c r="S705" i="40" s="1"/>
  <c r="T719" i="40"/>
  <c r="S719" i="40" s="1"/>
  <c r="T681" i="40"/>
  <c r="S681" i="40" s="1"/>
  <c r="T791" i="40"/>
  <c r="S791" i="40" s="1"/>
  <c r="T781" i="40"/>
  <c r="S781" i="40" s="1"/>
  <c r="T771" i="40"/>
  <c r="S771" i="40" s="1"/>
  <c r="T711" i="40"/>
  <c r="S711" i="40" s="1"/>
  <c r="T545" i="40"/>
  <c r="S545" i="40" s="1"/>
  <c r="T539" i="40"/>
  <c r="S539" i="40" s="1"/>
  <c r="T639" i="40"/>
  <c r="S639" i="40" s="1"/>
  <c r="T647" i="40"/>
  <c r="S647" i="40" s="1"/>
  <c r="T567" i="40"/>
  <c r="S567" i="40" s="1"/>
  <c r="T543" i="40"/>
  <c r="S543" i="40" s="1"/>
  <c r="T535" i="40"/>
  <c r="S535" i="40" s="1"/>
  <c r="T651" i="40"/>
  <c r="S651" i="40" s="1"/>
  <c r="T577" i="40"/>
  <c r="S577" i="40" s="1"/>
  <c r="T569" i="40"/>
  <c r="S569" i="40" s="1"/>
  <c r="T561" i="40"/>
  <c r="S561" i="40" s="1"/>
  <c r="T547" i="40"/>
  <c r="S547" i="40" s="1"/>
  <c r="T537" i="40"/>
  <c r="S537" i="40" s="1"/>
  <c r="T649" i="40"/>
  <c r="S649" i="40" s="1"/>
  <c r="T573" i="40"/>
  <c r="S573" i="40" s="1"/>
  <c r="T631" i="40"/>
  <c r="S631" i="40" s="1"/>
  <c r="T533" i="40"/>
  <c r="S533" i="40" s="1"/>
  <c r="T563" i="40"/>
  <c r="S563" i="40" s="1"/>
  <c r="T549" i="40"/>
  <c r="S549" i="40" s="1"/>
  <c r="T579" i="40"/>
  <c r="S579" i="40" s="1"/>
  <c r="T559" i="40"/>
  <c r="S559" i="40" s="1"/>
  <c r="T551" i="40"/>
  <c r="S551" i="40" s="1"/>
  <c r="T575" i="40"/>
  <c r="S575" i="40" s="1"/>
  <c r="T635" i="40"/>
  <c r="S635" i="40" s="1"/>
  <c r="T557" i="40"/>
  <c r="S557" i="40" s="1"/>
  <c r="T553" i="40"/>
  <c r="S553" i="40" s="1"/>
  <c r="T629" i="40"/>
  <c r="S629" i="40" s="1"/>
  <c r="T531" i="40"/>
  <c r="T409" i="40"/>
  <c r="S409" i="40" s="1"/>
  <c r="T445" i="40"/>
  <c r="S445" i="40" s="1"/>
  <c r="T417" i="40"/>
  <c r="S417" i="40" s="1"/>
  <c r="T411" i="40"/>
  <c r="S411" i="40" s="1"/>
  <c r="T435" i="40"/>
  <c r="S435" i="40" s="1"/>
  <c r="T415" i="40"/>
  <c r="S415" i="40" s="1"/>
  <c r="T447" i="40"/>
  <c r="S447" i="40" s="1"/>
  <c r="T419" i="40"/>
  <c r="S419" i="40" s="1"/>
  <c r="T421" i="40"/>
  <c r="S421" i="40" s="1"/>
  <c r="T451" i="40"/>
  <c r="S451" i="40" s="1"/>
  <c r="T405" i="40"/>
  <c r="T441" i="40"/>
  <c r="S441" i="40" s="1"/>
  <c r="T429" i="40"/>
  <c r="S429" i="40" s="1"/>
  <c r="T423" i="40"/>
  <c r="S423" i="40" s="1"/>
  <c r="T507" i="40"/>
  <c r="S507" i="40" s="1"/>
  <c r="T433" i="40"/>
  <c r="S433" i="40" s="1"/>
  <c r="T449" i="40"/>
  <c r="S449" i="40" s="1"/>
  <c r="T407" i="40"/>
  <c r="S407" i="40" s="1"/>
  <c r="T439" i="40"/>
  <c r="S439" i="40" s="1"/>
  <c r="T431" i="40"/>
  <c r="S431" i="40" s="1"/>
  <c r="T425" i="40"/>
  <c r="S425" i="40" s="1"/>
  <c r="T281" i="40"/>
  <c r="S281" i="40" s="1"/>
  <c r="T193" i="40"/>
  <c r="S193" i="40" s="1"/>
  <c r="T179" i="40"/>
  <c r="S179" i="40" s="1"/>
  <c r="T73" i="40"/>
  <c r="S73" i="40" s="1"/>
  <c r="T279" i="40"/>
  <c r="S279" i="40" s="1"/>
  <c r="T171" i="40"/>
  <c r="S171" i="40" s="1"/>
  <c r="T153" i="40"/>
  <c r="T39" i="40"/>
  <c r="S39" i="40" s="1"/>
  <c r="T287" i="40"/>
  <c r="S287" i="40" s="1"/>
  <c r="T195" i="40"/>
  <c r="S195" i="40" s="1"/>
  <c r="T181" i="40"/>
  <c r="S181" i="40" s="1"/>
  <c r="T379" i="40"/>
  <c r="S379" i="40" s="1"/>
  <c r="T283" i="40"/>
  <c r="S283" i="40" s="1"/>
  <c r="T173" i="40"/>
  <c r="S173" i="40" s="1"/>
  <c r="T63" i="40"/>
  <c r="S63" i="40" s="1"/>
  <c r="T155" i="40"/>
  <c r="S155" i="40" s="1"/>
  <c r="T41" i="40"/>
  <c r="S41" i="40" s="1"/>
  <c r="T289" i="40"/>
  <c r="S289" i="40" s="1"/>
  <c r="T301" i="40"/>
  <c r="S301" i="40" s="1"/>
  <c r="T197" i="40"/>
  <c r="S197" i="40" s="1"/>
  <c r="T177" i="40"/>
  <c r="S177" i="40" s="1"/>
  <c r="T71" i="40"/>
  <c r="S71" i="40" s="1"/>
  <c r="T169" i="40"/>
  <c r="S169" i="40" s="1"/>
  <c r="T183" i="40"/>
  <c r="S183" i="40" s="1"/>
  <c r="T277" i="40"/>
  <c r="T167" i="40"/>
  <c r="S167" i="40" s="1"/>
  <c r="T65" i="40"/>
  <c r="S65" i="40" s="1"/>
  <c r="T157" i="40"/>
  <c r="S157" i="40" s="1"/>
  <c r="T43" i="40"/>
  <c r="S43" i="40" s="1"/>
  <c r="T321" i="40"/>
  <c r="S321" i="40" s="1"/>
  <c r="T291" i="40"/>
  <c r="S291" i="40" s="1"/>
  <c r="T303" i="40"/>
  <c r="S303" i="40" s="1"/>
  <c r="T199" i="40"/>
  <c r="S199" i="40" s="1"/>
  <c r="T323" i="40"/>
  <c r="S323" i="40" s="1"/>
  <c r="T57" i="40"/>
  <c r="S57" i="40" s="1"/>
  <c r="T163" i="40"/>
  <c r="S163" i="40" s="1"/>
  <c r="T251" i="40"/>
  <c r="S251" i="40" s="1"/>
  <c r="T159" i="40"/>
  <c r="S159" i="40" s="1"/>
  <c r="T45" i="40"/>
  <c r="S45" i="40" s="1"/>
  <c r="T297" i="40"/>
  <c r="S297" i="40" s="1"/>
  <c r="T35" i="40"/>
  <c r="S35" i="40" s="1"/>
  <c r="T305" i="40"/>
  <c r="S305" i="40" s="1"/>
  <c r="T59" i="40"/>
  <c r="S59" i="40" s="1"/>
  <c r="T165" i="40"/>
  <c r="S165" i="40" s="1"/>
  <c r="T47" i="40"/>
  <c r="S47" i="40" s="1"/>
  <c r="T319" i="40"/>
  <c r="S319" i="40" s="1"/>
  <c r="T293" i="40"/>
  <c r="S293" i="40" s="1"/>
  <c r="T311" i="40"/>
  <c r="S311" i="40" s="1"/>
  <c r="T307" i="40"/>
  <c r="S307" i="40" s="1"/>
  <c r="T75" i="40"/>
  <c r="S75" i="40" s="1"/>
  <c r="T55" i="40"/>
  <c r="S55" i="40" s="1"/>
  <c r="T189" i="40"/>
  <c r="S189" i="40" s="1"/>
  <c r="T49" i="40"/>
  <c r="S49" i="40" s="1"/>
  <c r="T317" i="40"/>
  <c r="S317" i="40" s="1"/>
  <c r="T295" i="40"/>
  <c r="S295" i="40" s="1"/>
  <c r="T313" i="40"/>
  <c r="S313" i="40" s="1"/>
  <c r="T31" i="40"/>
  <c r="S31" i="40" s="1"/>
  <c r="T69" i="40"/>
  <c r="S69" i="40" s="1"/>
  <c r="T53" i="40"/>
  <c r="S53" i="40" s="1"/>
  <c r="T187" i="40"/>
  <c r="S187" i="40" s="1"/>
  <c r="T127" i="40"/>
  <c r="S127" i="40" s="1"/>
  <c r="T33" i="40"/>
  <c r="S33" i="40" s="1"/>
  <c r="M74" i="32" l="1"/>
  <c r="J74" i="32"/>
  <c r="P977" i="40"/>
  <c r="N977" i="40" s="1"/>
  <c r="P1201" i="40"/>
  <c r="N1201" i="40" s="1"/>
  <c r="P1999" i="40"/>
  <c r="N1999" i="40" s="1"/>
  <c r="P2357" i="40"/>
  <c r="N2357" i="40" s="1"/>
  <c r="P1977" i="40"/>
  <c r="N1977" i="40" s="1"/>
  <c r="P3045" i="40"/>
  <c r="N3045" i="40" s="1"/>
  <c r="P2331" i="40"/>
  <c r="N2331" i="40" s="1"/>
  <c r="P1817" i="40"/>
  <c r="N1817" i="40" s="1"/>
  <c r="P2399" i="40"/>
  <c r="N2399" i="40" s="1"/>
  <c r="P1987" i="40"/>
  <c r="N1987" i="40" s="1"/>
  <c r="P1861" i="40"/>
  <c r="N1861" i="40" s="1"/>
  <c r="P2385" i="40"/>
  <c r="N2385" i="40" s="1"/>
  <c r="P1829" i="40"/>
  <c r="N1829" i="40" s="1"/>
  <c r="P2155" i="40"/>
  <c r="N2155" i="40" s="1"/>
  <c r="P2367" i="40"/>
  <c r="N2367" i="40" s="1"/>
  <c r="P2417" i="40"/>
  <c r="N2417" i="40" s="1"/>
  <c r="P2345" i="40"/>
  <c r="N2345" i="40" s="1"/>
  <c r="P1121" i="40"/>
  <c r="N1121" i="40" s="1"/>
  <c r="P2745" i="40"/>
  <c r="N2745" i="40" s="1"/>
  <c r="T1969" i="40"/>
  <c r="S1969" i="40" s="1"/>
  <c r="T2139" i="40"/>
  <c r="S2139" i="40" s="1"/>
  <c r="T1799" i="40"/>
  <c r="S1799" i="40" s="1"/>
  <c r="T3037" i="40"/>
  <c r="S3037" i="40" s="1"/>
  <c r="T2515" i="40"/>
  <c r="S2515" i="40" s="1"/>
  <c r="T2115" i="40"/>
  <c r="S2115" i="40" s="1"/>
  <c r="T2111" i="40"/>
  <c r="S2111" i="40" s="1"/>
  <c r="T1057" i="40"/>
  <c r="S1057" i="40" s="1"/>
  <c r="T1061" i="40"/>
  <c r="S1061" i="40" s="1"/>
  <c r="T3135" i="40"/>
  <c r="S3135" i="40" s="1"/>
  <c r="T2759" i="40"/>
  <c r="S2759" i="40" s="1"/>
  <c r="T2721" i="40"/>
  <c r="S2721" i="40" s="1"/>
  <c r="T1811" i="40"/>
  <c r="S1811" i="40" s="1"/>
  <c r="T2753" i="40"/>
  <c r="S2753" i="40" s="1"/>
  <c r="T2569" i="40"/>
  <c r="S2569" i="40" s="1"/>
  <c r="T2757" i="40"/>
  <c r="S2757" i="40" s="1"/>
  <c r="T2547" i="40"/>
  <c r="S2547" i="40" s="1"/>
  <c r="T2751" i="40"/>
  <c r="S2751" i="40" s="1"/>
  <c r="T2907" i="40"/>
  <c r="S2907" i="40" s="1"/>
  <c r="T2557" i="40"/>
  <c r="S2557" i="40" s="1"/>
  <c r="T2561" i="40"/>
  <c r="S2561" i="40" s="1"/>
  <c r="T2031" i="40"/>
  <c r="S2031" i="40" s="1"/>
  <c r="T1009" i="40"/>
  <c r="S1009" i="40" s="1"/>
  <c r="T2601" i="40"/>
  <c r="S2601" i="40" s="1"/>
  <c r="T2605" i="40"/>
  <c r="S2605" i="40" s="1"/>
  <c r="T3083" i="40"/>
  <c r="S3083" i="40" s="1"/>
  <c r="T2173" i="40"/>
  <c r="S2173" i="40" s="1"/>
  <c r="T993" i="40"/>
  <c r="S993" i="40" s="1"/>
  <c r="T1849" i="40"/>
  <c r="S1849" i="40" s="1"/>
  <c r="T1137" i="40"/>
  <c r="S1137" i="40" s="1"/>
  <c r="T3067" i="40"/>
  <c r="S3067" i="40" s="1"/>
  <c r="T2063" i="40"/>
  <c r="S2063" i="40" s="1"/>
  <c r="T2629" i="40"/>
  <c r="S2629" i="40" s="1"/>
  <c r="T2815" i="40"/>
  <c r="S2815" i="40" s="1"/>
  <c r="T2635" i="40"/>
  <c r="S2635" i="40" s="1"/>
  <c r="T2233" i="40"/>
  <c r="S2233" i="40" s="1"/>
  <c r="T3161" i="40"/>
  <c r="S3161" i="40" s="1"/>
  <c r="Q1203" i="40"/>
  <c r="P1203" i="40" s="1"/>
  <c r="N1203" i="40" s="1"/>
  <c r="T1201" i="40"/>
  <c r="S1201" i="40" s="1"/>
  <c r="Q1981" i="40"/>
  <c r="P1981" i="40" s="1"/>
  <c r="N1981" i="40" s="1"/>
  <c r="T1977" i="40"/>
  <c r="S1977" i="40" s="1"/>
  <c r="Q2351" i="40"/>
  <c r="P2351" i="40" s="1"/>
  <c r="N2351" i="40" s="1"/>
  <c r="T2345" i="40"/>
  <c r="S2345" i="40" s="1"/>
  <c r="Q2361" i="40"/>
  <c r="P2361" i="40" s="1"/>
  <c r="N2361" i="40" s="1"/>
  <c r="T2357" i="40"/>
  <c r="S2357" i="40" s="1"/>
  <c r="Q2403" i="40"/>
  <c r="P2403" i="40" s="1"/>
  <c r="N2403" i="40" s="1"/>
  <c r="T2399" i="40"/>
  <c r="S2399" i="40" s="1"/>
  <c r="Q1991" i="40"/>
  <c r="P1991" i="40" s="1"/>
  <c r="N1991" i="40" s="1"/>
  <c r="T1987" i="40"/>
  <c r="S1987" i="40" s="1"/>
  <c r="Q2369" i="40"/>
  <c r="T2367" i="40"/>
  <c r="S2367" i="40" s="1"/>
  <c r="Q2421" i="40"/>
  <c r="P2421" i="40" s="1"/>
  <c r="N2421" i="40" s="1"/>
  <c r="T2417" i="40"/>
  <c r="S2417" i="40" s="1"/>
  <c r="Q2747" i="40"/>
  <c r="P2747" i="40" s="1"/>
  <c r="N2747" i="40" s="1"/>
  <c r="T2745" i="40"/>
  <c r="Q1127" i="40"/>
  <c r="P1127" i="40" s="1"/>
  <c r="N1127" i="40" s="1"/>
  <c r="T1121" i="40"/>
  <c r="S1121" i="40" s="1"/>
  <c r="Q2003" i="40"/>
  <c r="P2003" i="40" s="1"/>
  <c r="T1999" i="40"/>
  <c r="S1609" i="40"/>
  <c r="Q1779" i="40"/>
  <c r="S2895" i="40"/>
  <c r="S153" i="40"/>
  <c r="Q263" i="40"/>
  <c r="S277" i="40"/>
  <c r="Q391" i="40"/>
  <c r="S405" i="40"/>
  <c r="Q517" i="40"/>
  <c r="S673" i="40"/>
  <c r="Q801" i="40"/>
  <c r="S1251" i="40"/>
  <c r="Q1411" i="40"/>
  <c r="S2329" i="40"/>
  <c r="Q2333" i="40"/>
  <c r="T2331" i="40"/>
  <c r="S2331" i="40" s="1"/>
  <c r="S531" i="40"/>
  <c r="Q659" i="40"/>
  <c r="S1425" i="40"/>
  <c r="Q1595" i="40"/>
  <c r="Q139" i="40"/>
  <c r="S815" i="40"/>
  <c r="Q949" i="40"/>
  <c r="P949" i="40" s="1"/>
  <c r="Q2387" i="40"/>
  <c r="P2387" i="40" s="1"/>
  <c r="N2387" i="40" s="1"/>
  <c r="T2385" i="40"/>
  <c r="S2385" i="40" s="1"/>
  <c r="Q2159" i="40"/>
  <c r="P2159" i="40" s="1"/>
  <c r="N2159" i="40" s="1"/>
  <c r="T2155" i="40"/>
  <c r="S2155" i="40" s="1"/>
  <c r="Q1835" i="40"/>
  <c r="T1829" i="40"/>
  <c r="S1829" i="40" s="1"/>
  <c r="Q1865" i="40"/>
  <c r="P1865" i="40" s="1"/>
  <c r="N1865" i="40" s="1"/>
  <c r="T1861" i="40"/>
  <c r="S1861" i="40" s="1"/>
  <c r="Q983" i="40"/>
  <c r="P983" i="40" s="1"/>
  <c r="N983" i="40" s="1"/>
  <c r="T977" i="40"/>
  <c r="S977" i="40" s="1"/>
  <c r="Q3051" i="40"/>
  <c r="P3051" i="40" s="1"/>
  <c r="N3051" i="40" s="1"/>
  <c r="T3045" i="40"/>
  <c r="S3045" i="40" s="1"/>
  <c r="S3033" i="40"/>
  <c r="Q1821" i="40"/>
  <c r="P1821" i="40" s="1"/>
  <c r="N1821" i="40" s="1"/>
  <c r="T1817" i="40"/>
  <c r="P1835" i="40" l="1"/>
  <c r="N1835" i="40" s="1"/>
  <c r="P801" i="40"/>
  <c r="P659" i="40"/>
  <c r="P517" i="40"/>
  <c r="P1595" i="40"/>
  <c r="P139" i="40"/>
  <c r="P1779" i="40"/>
  <c r="P391" i="40"/>
  <c r="P2369" i="40"/>
  <c r="N2369" i="40" s="1"/>
  <c r="P2333" i="40"/>
  <c r="N2333" i="40" s="1"/>
  <c r="P1411" i="40"/>
  <c r="P263" i="40"/>
  <c r="Q3017" i="40"/>
  <c r="T2387" i="40"/>
  <c r="S2387" i="40" s="1"/>
  <c r="T1203" i="40"/>
  <c r="S1203" i="40" s="1"/>
  <c r="T2747" i="40"/>
  <c r="T983" i="40"/>
  <c r="S983" i="40" s="1"/>
  <c r="T3051" i="40"/>
  <c r="S3051" i="40" s="1"/>
  <c r="T2159" i="40"/>
  <c r="S2159" i="40" s="1"/>
  <c r="T2351" i="40"/>
  <c r="S2351" i="40" s="1"/>
  <c r="T1127" i="40"/>
  <c r="T1981" i="40"/>
  <c r="S1981" i="40" s="1"/>
  <c r="Q2693" i="40"/>
  <c r="T1991" i="40"/>
  <c r="S1991" i="40" s="1"/>
  <c r="T1821" i="40"/>
  <c r="S1821" i="40" s="1"/>
  <c r="T2421" i="40"/>
  <c r="S2421" i="40" s="1"/>
  <c r="T2361" i="40"/>
  <c r="S2361" i="40" s="1"/>
  <c r="T1865" i="40"/>
  <c r="S1865" i="40" s="1"/>
  <c r="T2403" i="40"/>
  <c r="S2403" i="40" s="1"/>
  <c r="T949" i="40"/>
  <c r="S949" i="40" s="1"/>
  <c r="S953" i="40" s="1"/>
  <c r="M28" i="32" s="1"/>
  <c r="Q2375" i="40"/>
  <c r="T2369" i="40"/>
  <c r="S2369" i="40" s="1"/>
  <c r="S1999" i="40"/>
  <c r="S2745" i="40"/>
  <c r="Q2005" i="40"/>
  <c r="T2003" i="40"/>
  <c r="S2003" i="40" s="1"/>
  <c r="Q2337" i="40"/>
  <c r="P2337" i="40" s="1"/>
  <c r="N2337" i="40" s="1"/>
  <c r="T2333" i="40"/>
  <c r="Q1413" i="40"/>
  <c r="P1413" i="40" s="1"/>
  <c r="T1411" i="40"/>
  <c r="Q265" i="40"/>
  <c r="P265" i="40" s="1"/>
  <c r="T263" i="40"/>
  <c r="Q661" i="40"/>
  <c r="P661" i="40" s="1"/>
  <c r="T659" i="40"/>
  <c r="Q803" i="40"/>
  <c r="P803" i="40" s="1"/>
  <c r="T801" i="40"/>
  <c r="Q519" i="40"/>
  <c r="P519" i="40" s="1"/>
  <c r="T517" i="40"/>
  <c r="Q1781" i="40"/>
  <c r="P1781" i="40" s="1"/>
  <c r="T1779" i="40"/>
  <c r="Q141" i="40"/>
  <c r="P141" i="40" s="1"/>
  <c r="T139" i="40"/>
  <c r="Q393" i="40"/>
  <c r="P393" i="40" s="1"/>
  <c r="T391" i="40"/>
  <c r="Q1597" i="40"/>
  <c r="P1597" i="40" s="1"/>
  <c r="T1595" i="40"/>
  <c r="Q1837" i="40"/>
  <c r="P1837" i="40" s="1"/>
  <c r="N1837" i="40" s="1"/>
  <c r="T1835" i="40"/>
  <c r="S1817" i="40"/>
  <c r="S2747" i="40" l="1"/>
  <c r="S1127" i="40"/>
  <c r="T2693" i="40"/>
  <c r="P2693" i="40"/>
  <c r="N2693" i="40" s="1"/>
  <c r="P2375" i="40"/>
  <c r="N2375" i="40" s="1"/>
  <c r="P3017" i="40"/>
  <c r="P2005" i="40"/>
  <c r="N2005" i="40" s="1"/>
  <c r="T3017" i="40"/>
  <c r="S3017" i="40" s="1"/>
  <c r="Q3019" i="40"/>
  <c r="Q1089" i="40"/>
  <c r="Q1237" i="40"/>
  <c r="Q2315" i="40"/>
  <c r="Q2881" i="40"/>
  <c r="T2337" i="40"/>
  <c r="Q2695" i="40"/>
  <c r="Q3165" i="40"/>
  <c r="T1837" i="40"/>
  <c r="S1837" i="40" s="1"/>
  <c r="T953" i="40"/>
  <c r="N28" i="32" s="1"/>
  <c r="T265" i="40"/>
  <c r="S265" i="40" s="1"/>
  <c r="T803" i="40"/>
  <c r="S803" i="40" s="1"/>
  <c r="T519" i="40"/>
  <c r="S519" i="40" s="1"/>
  <c r="T1597" i="40"/>
  <c r="S1597" i="40" s="1"/>
  <c r="T1781" i="40"/>
  <c r="S1781" i="40" s="1"/>
  <c r="T393" i="40"/>
  <c r="S393" i="40" s="1"/>
  <c r="T141" i="40"/>
  <c r="S141" i="40" s="1"/>
  <c r="T1413" i="40"/>
  <c r="S1413" i="40" s="1"/>
  <c r="T661" i="40"/>
  <c r="S661" i="40" s="1"/>
  <c r="Q2377" i="40"/>
  <c r="P2377" i="40" s="1"/>
  <c r="N2377" i="40" s="1"/>
  <c r="T2375" i="40"/>
  <c r="S2375" i="40" s="1"/>
  <c r="S1835" i="40"/>
  <c r="Q2007" i="40"/>
  <c r="T2005" i="40"/>
  <c r="S2005" i="40" s="1"/>
  <c r="S263" i="40"/>
  <c r="S659" i="40"/>
  <c r="S1411" i="40"/>
  <c r="S1595" i="40"/>
  <c r="S1779" i="40"/>
  <c r="S2333" i="40"/>
  <c r="S391" i="40"/>
  <c r="S517" i="40"/>
  <c r="S139" i="40"/>
  <c r="S801" i="40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J36" i="37"/>
  <c r="M36" i="37" s="1"/>
  <c r="J35" i="37"/>
  <c r="M35" i="37" s="1"/>
  <c r="J34" i="37"/>
  <c r="M34" i="37" s="1"/>
  <c r="J33" i="37"/>
  <c r="M33" i="37" s="1"/>
  <c r="J32" i="37"/>
  <c r="M32" i="37" s="1"/>
  <c r="J31" i="37"/>
  <c r="M31" i="37" s="1"/>
  <c r="J30" i="37"/>
  <c r="M30" i="37" s="1"/>
  <c r="J29" i="37"/>
  <c r="M29" i="37" s="1"/>
  <c r="J28" i="37"/>
  <c r="M28" i="37" s="1"/>
  <c r="J27" i="37"/>
  <c r="M27" i="37" s="1"/>
  <c r="J26" i="37"/>
  <c r="M26" i="37" s="1"/>
  <c r="J25" i="37"/>
  <c r="M25" i="37" s="1"/>
  <c r="J24" i="37"/>
  <c r="M24" i="37" s="1"/>
  <c r="J23" i="37"/>
  <c r="M23" i="37" s="1"/>
  <c r="J22" i="37"/>
  <c r="M22" i="37" s="1"/>
  <c r="J21" i="37"/>
  <c r="M21" i="37" s="1"/>
  <c r="J20" i="37"/>
  <c r="M20" i="37" s="1"/>
  <c r="J19" i="37"/>
  <c r="M19" i="37" s="1"/>
  <c r="J18" i="37"/>
  <c r="M18" i="37" s="1"/>
  <c r="J17" i="37"/>
  <c r="M17" i="37" s="1"/>
  <c r="J16" i="37"/>
  <c r="M16" i="37" s="1"/>
  <c r="J15" i="37"/>
  <c r="M15" i="37" s="1"/>
  <c r="J14" i="37"/>
  <c r="M14" i="37" s="1"/>
  <c r="J13" i="37"/>
  <c r="M13" i="37" s="1"/>
  <c r="J12" i="37"/>
  <c r="M12" i="37" s="1"/>
  <c r="J11" i="37"/>
  <c r="M11" i="37" s="1"/>
  <c r="J10" i="37"/>
  <c r="M10" i="37" s="1"/>
  <c r="J9" i="37"/>
  <c r="M9" i="37" s="1"/>
  <c r="T267" i="40" l="1"/>
  <c r="N13" i="32" s="1"/>
  <c r="S2693" i="40"/>
  <c r="S2337" i="40"/>
  <c r="P2881" i="40"/>
  <c r="P2315" i="40"/>
  <c r="P2007" i="40"/>
  <c r="N2007" i="40" s="1"/>
  <c r="Q1239" i="40"/>
  <c r="P1239" i="40" s="1"/>
  <c r="P1237" i="40"/>
  <c r="P1089" i="40"/>
  <c r="P3165" i="40"/>
  <c r="P3019" i="40"/>
  <c r="P2695" i="40"/>
  <c r="N2695" i="40" s="1"/>
  <c r="T3019" i="40"/>
  <c r="S3019" i="40" s="1"/>
  <c r="S3021" i="40" s="1"/>
  <c r="M64" i="32" s="1"/>
  <c r="T1237" i="40"/>
  <c r="Q1949" i="40"/>
  <c r="Q1091" i="40"/>
  <c r="T1089" i="40"/>
  <c r="S1089" i="40" s="1"/>
  <c r="T2695" i="40"/>
  <c r="S2695" i="40" s="1"/>
  <c r="Q2317" i="40"/>
  <c r="T2315" i="40"/>
  <c r="S2315" i="40" s="1"/>
  <c r="Q2883" i="40"/>
  <c r="T2881" i="40"/>
  <c r="S1783" i="40"/>
  <c r="M43" i="32" s="1"/>
  <c r="T143" i="40"/>
  <c r="N10" i="32" s="1"/>
  <c r="T3165" i="40"/>
  <c r="Q3167" i="40"/>
  <c r="T2377" i="40"/>
  <c r="S2377" i="40" s="1"/>
  <c r="T521" i="40"/>
  <c r="N19" i="32" s="1"/>
  <c r="T395" i="40"/>
  <c r="N16" i="32" s="1"/>
  <c r="S143" i="40"/>
  <c r="M10" i="32" s="1"/>
  <c r="T1599" i="40"/>
  <c r="N40" i="32" s="1"/>
  <c r="S521" i="40"/>
  <c r="M19" i="32" s="1"/>
  <c r="T1415" i="40"/>
  <c r="N37" i="32" s="1"/>
  <c r="S395" i="40"/>
  <c r="M16" i="32" s="1"/>
  <c r="S1415" i="40"/>
  <c r="M37" i="32" s="1"/>
  <c r="S1599" i="40"/>
  <c r="M40" i="32" s="1"/>
  <c r="T805" i="40"/>
  <c r="N25" i="32" s="1"/>
  <c r="S805" i="40"/>
  <c r="M25" i="32" s="1"/>
  <c r="T1783" i="40"/>
  <c r="N43" i="32" s="1"/>
  <c r="T663" i="40"/>
  <c r="N22" i="32" s="1"/>
  <c r="S663" i="40"/>
  <c r="M22" i="32" s="1"/>
  <c r="Q2009" i="40"/>
  <c r="P2009" i="40" s="1"/>
  <c r="T2007" i="40"/>
  <c r="S2007" i="40" s="1"/>
  <c r="M38" i="37"/>
  <c r="E16" i="15" s="1"/>
  <c r="D16" i="15" s="1"/>
  <c r="K10" i="32" l="1"/>
  <c r="S3165" i="40"/>
  <c r="T2697" i="40"/>
  <c r="S2881" i="40"/>
  <c r="S1237" i="40"/>
  <c r="T1239" i="40"/>
  <c r="S1239" i="40" s="1"/>
  <c r="T2317" i="40"/>
  <c r="T2319" i="40" s="1"/>
  <c r="P2317" i="40"/>
  <c r="T3167" i="40"/>
  <c r="S3167" i="40" s="1"/>
  <c r="P3167" i="40"/>
  <c r="T1091" i="40"/>
  <c r="S1091" i="40" s="1"/>
  <c r="S1093" i="40" s="1"/>
  <c r="M31" i="32" s="1"/>
  <c r="P1091" i="40"/>
  <c r="P1949" i="40"/>
  <c r="P2883" i="40"/>
  <c r="T3021" i="40"/>
  <c r="N64" i="32" s="1"/>
  <c r="Q2519" i="40"/>
  <c r="T1949" i="40"/>
  <c r="S1949" i="40" s="1"/>
  <c r="Q1951" i="40"/>
  <c r="T2883" i="40"/>
  <c r="S2883" i="40" s="1"/>
  <c r="T2009" i="40"/>
  <c r="S2009" i="40" s="1"/>
  <c r="S267" i="40"/>
  <c r="M13" i="32" s="1"/>
  <c r="E17" i="15"/>
  <c r="E15" i="15"/>
  <c r="T3169" i="40" l="1"/>
  <c r="N67" i="32" s="1"/>
  <c r="S3169" i="40"/>
  <c r="M67" i="32" s="1"/>
  <c r="T2885" i="40"/>
  <c r="S2697" i="40"/>
  <c r="M58" i="32" s="1"/>
  <c r="N58" i="32"/>
  <c r="T1241" i="40"/>
  <c r="S1241" i="40" s="1"/>
  <c r="M34" i="32" s="1"/>
  <c r="T1093" i="40"/>
  <c r="N31" i="32" s="1"/>
  <c r="S2317" i="40"/>
  <c r="P2519" i="40"/>
  <c r="P1951" i="40"/>
  <c r="T2519" i="40"/>
  <c r="S2519" i="40" s="1"/>
  <c r="Q2521" i="40"/>
  <c r="T1951" i="40"/>
  <c r="S1951" i="40" s="1"/>
  <c r="Q2119" i="40"/>
  <c r="S2319" i="40"/>
  <c r="M52" i="32" s="1"/>
  <c r="N52" i="32"/>
  <c r="N34" i="32" l="1"/>
  <c r="S2885" i="40"/>
  <c r="M61" i="32" s="1"/>
  <c r="N61" i="32"/>
  <c r="P2119" i="40"/>
  <c r="N2119" i="40" s="1"/>
  <c r="T2521" i="40"/>
  <c r="P2521" i="40"/>
  <c r="T1953" i="40"/>
  <c r="N46" i="32" s="1"/>
  <c r="Q2121" i="40"/>
  <c r="T2119" i="40"/>
  <c r="S2119" i="40" s="1"/>
  <c r="G37" i="32"/>
  <c r="N3172" i="40" l="1"/>
  <c r="C8" i="53" s="1"/>
  <c r="S2521" i="40"/>
  <c r="T2523" i="40"/>
  <c r="T2121" i="40"/>
  <c r="P2121" i="40"/>
  <c r="N2121" i="40" s="1"/>
  <c r="S1953" i="40"/>
  <c r="M46" i="32" s="1"/>
  <c r="K37" i="32"/>
  <c r="J37" i="32" s="1"/>
  <c r="G55" i="32"/>
  <c r="G34" i="32"/>
  <c r="G25" i="32"/>
  <c r="G19" i="32"/>
  <c r="G46" i="32"/>
  <c r="G31" i="32"/>
  <c r="G10" i="32"/>
  <c r="G22" i="32"/>
  <c r="G58" i="32"/>
  <c r="G13" i="32"/>
  <c r="G61" i="32"/>
  <c r="G28" i="32"/>
  <c r="G16" i="32"/>
  <c r="G52" i="32"/>
  <c r="G64" i="32"/>
  <c r="G49" i="32"/>
  <c r="G43" i="32"/>
  <c r="G40" i="32"/>
  <c r="C10" i="53" l="1"/>
  <c r="C14" i="53" s="1"/>
  <c r="C16" i="53" s="1"/>
  <c r="S2121" i="40"/>
  <c r="T2123" i="40"/>
  <c r="N49" i="32" s="1"/>
  <c r="S2523" i="40"/>
  <c r="M55" i="32" s="1"/>
  <c r="N55" i="32"/>
  <c r="K16" i="32"/>
  <c r="K28" i="32"/>
  <c r="K19" i="32"/>
  <c r="K31" i="32"/>
  <c r="K46" i="32"/>
  <c r="K40" i="32"/>
  <c r="K61" i="32"/>
  <c r="K25" i="32"/>
  <c r="K13" i="32"/>
  <c r="K34" i="32"/>
  <c r="K64" i="32"/>
  <c r="K67" i="32"/>
  <c r="K43" i="32"/>
  <c r="K58" i="32"/>
  <c r="K22" i="32"/>
  <c r="K52" i="32"/>
  <c r="G89" i="32"/>
  <c r="C7" i="51" l="1"/>
  <c r="S2123" i="40"/>
  <c r="M49" i="32" s="1"/>
  <c r="K55" i="32"/>
  <c r="J55" i="32" s="1"/>
  <c r="J13" i="32"/>
  <c r="J10" i="32"/>
  <c r="J58" i="32"/>
  <c r="J31" i="32"/>
  <c r="J25" i="32"/>
  <c r="J52" i="32"/>
  <c r="J67" i="32"/>
  <c r="J61" i="32"/>
  <c r="J19" i="32"/>
  <c r="J43" i="32"/>
  <c r="J34" i="32"/>
  <c r="J40" i="32"/>
  <c r="J28" i="32"/>
  <c r="J22" i="32"/>
  <c r="J64" i="32"/>
  <c r="J46" i="32"/>
  <c r="J16" i="32"/>
  <c r="C8" i="51" l="1"/>
  <c r="C27" i="51" s="1"/>
  <c r="E7" i="51"/>
  <c r="E8" i="51" s="1"/>
  <c r="E27" i="51" s="1"/>
  <c r="K49" i="32"/>
  <c r="J49" i="32" s="1"/>
  <c r="K83" i="32"/>
  <c r="E20" i="15"/>
  <c r="N83" i="32" l="1"/>
  <c r="M83" i="32" s="1"/>
  <c r="K87" i="32"/>
  <c r="N87" i="32" s="1"/>
  <c r="J79" i="32"/>
  <c r="J81" i="32"/>
  <c r="J83" i="32"/>
  <c r="J85" i="32"/>
  <c r="M85" i="32" s="1"/>
  <c r="N89" i="32" l="1"/>
  <c r="M87" i="32"/>
  <c r="J87" i="32"/>
  <c r="M89" i="32" l="1"/>
  <c r="H7" i="51" l="1"/>
  <c r="J7" i="51" s="1"/>
  <c r="N94" i="32"/>
  <c r="M94" i="32" s="1"/>
  <c r="H8" i="51" l="1"/>
  <c r="J8" i="51" s="1"/>
  <c r="G7" i="51"/>
  <c r="G8" i="51" s="1"/>
  <c r="H24" i="51" l="1"/>
  <c r="H25" i="51" s="1"/>
  <c r="H27" i="51" s="1"/>
  <c r="G24" i="51" l="1"/>
  <c r="G25" i="51" s="1"/>
  <c r="G27" i="51" s="1"/>
</calcChain>
</file>

<file path=xl/sharedStrings.xml><?xml version="1.0" encoding="utf-8"?>
<sst xmlns="http://schemas.openxmlformats.org/spreadsheetml/2006/main" count="8306" uniqueCount="1333">
  <si>
    <t>Description</t>
  </si>
  <si>
    <t>A</t>
  </si>
  <si>
    <t>B</t>
  </si>
  <si>
    <t>C</t>
  </si>
  <si>
    <t>D</t>
  </si>
  <si>
    <t>E</t>
  </si>
  <si>
    <t xml:space="preserve">PROJECT </t>
  </si>
  <si>
    <t xml:space="preserve">CLIENT    </t>
  </si>
  <si>
    <t xml:space="preserve">SITE NO  </t>
  </si>
  <si>
    <t>Payment Upto End Of</t>
  </si>
  <si>
    <t>Note</t>
  </si>
  <si>
    <t>TOTAL AMOUNT</t>
  </si>
  <si>
    <t>Unit</t>
  </si>
  <si>
    <t>BILL OF QUANTITIES</t>
  </si>
  <si>
    <t>Item No.</t>
  </si>
  <si>
    <t>Total Amount</t>
  </si>
  <si>
    <t xml:space="preserve">LIST OF VARATION ORDER APPLICATIONS </t>
  </si>
  <si>
    <t>Vo.No:</t>
  </si>
  <si>
    <t>Amount Submitted</t>
  </si>
  <si>
    <t>Remark</t>
  </si>
  <si>
    <t>Dhs.</t>
  </si>
  <si>
    <t>% Work Done</t>
  </si>
  <si>
    <t>Quantity</t>
  </si>
  <si>
    <t>Sr. No:</t>
  </si>
  <si>
    <t>Unit Rate</t>
  </si>
  <si>
    <t>Amount</t>
  </si>
  <si>
    <t>Included</t>
  </si>
  <si>
    <t>Bill No.</t>
  </si>
  <si>
    <t>PACKAGE 7 - STONE WORKS</t>
  </si>
  <si>
    <t>Bill Of Quantities No. 01</t>
  </si>
  <si>
    <t>Unit Type 1A</t>
  </si>
  <si>
    <t>Nos.</t>
  </si>
  <si>
    <t>Bill Of Quantities No. 02</t>
  </si>
  <si>
    <t>Bill Of Quantities No. 03</t>
  </si>
  <si>
    <t>Unit Type 2A/2B/2C/2D (Mock-Up)</t>
  </si>
  <si>
    <t>Bill Of Quantities No. 04</t>
  </si>
  <si>
    <t>Unit Type 2E/2F/2G/2H</t>
  </si>
  <si>
    <t>Bill Of Quantities No. 05</t>
  </si>
  <si>
    <t>Unit Type 3A/3B/3D/3E/3G (Mock-Up)</t>
  </si>
  <si>
    <t>Bill Of Quantities No. 06</t>
  </si>
  <si>
    <t>Unit Type 3C/3F</t>
  </si>
  <si>
    <t>Bill Of Quantities No. 07</t>
  </si>
  <si>
    <t>Unit Type 4A/4B</t>
  </si>
  <si>
    <t>Bill Of Quantities No. 08</t>
  </si>
  <si>
    <t>Unit Type 5A</t>
  </si>
  <si>
    <t>Bill Of Quantities No. 09</t>
  </si>
  <si>
    <t>Unit Type 6A</t>
  </si>
  <si>
    <t>Bill Of Quantities No. 10</t>
  </si>
  <si>
    <t>Unit Type 8A</t>
  </si>
  <si>
    <t>Bill Of Quantities No. 11</t>
  </si>
  <si>
    <t>Unit Type 9A</t>
  </si>
  <si>
    <t>Bill Of Quantities No. 12</t>
  </si>
  <si>
    <t>Unit Type 9B</t>
  </si>
  <si>
    <t>Bill Of Quantities No. 13</t>
  </si>
  <si>
    <t>Unit Type 10A</t>
  </si>
  <si>
    <t>Bill Of Quantities No. 14</t>
  </si>
  <si>
    <t>Unit Type 10B</t>
  </si>
  <si>
    <t>Bill Of Quantities No. 15</t>
  </si>
  <si>
    <t>Unit Type 11A/11B/11C/11D</t>
  </si>
  <si>
    <t>Bill Of Quantities No. 16</t>
  </si>
  <si>
    <t>Unit Type 12A</t>
  </si>
  <si>
    <t>Bill Of Quantities No. 17</t>
  </si>
  <si>
    <t>Unit Type 13A</t>
  </si>
  <si>
    <t>Bill Of Quantities No. 18</t>
  </si>
  <si>
    <t>Unit Type 14A</t>
  </si>
  <si>
    <t>Bill Of Quantities No. 19</t>
  </si>
  <si>
    <t>Unit Type 16A</t>
  </si>
  <si>
    <t>Bill Of Quantities No. 20</t>
  </si>
  <si>
    <t>Unit Type 19A</t>
  </si>
  <si>
    <t>Bill Of Quantities No. 21</t>
  </si>
  <si>
    <t>Balconies</t>
  </si>
  <si>
    <t>Bill Of Quantities No. 22</t>
  </si>
  <si>
    <t>Stone Works With Provisional Sum</t>
  </si>
  <si>
    <t>Add Provisional Sum for remaining 9no. guestrooms</t>
  </si>
  <si>
    <t>Preliminaries</t>
  </si>
  <si>
    <t xml:space="preserve">Including financial cost, shop drawings, site administration, stone sample test, health and safety. </t>
  </si>
  <si>
    <t>L.S.</t>
  </si>
  <si>
    <t>2% Attick Stock / Spares</t>
  </si>
  <si>
    <t>Special Discount</t>
  </si>
  <si>
    <t>Material</t>
  </si>
  <si>
    <t>Thick</t>
  </si>
  <si>
    <t>Supply Rate</t>
  </si>
  <si>
    <t>Fixing Rate</t>
  </si>
  <si>
    <t/>
  </si>
  <si>
    <t>Floor Finishes</t>
  </si>
  <si>
    <t>Stone flooring fixed with approved tile adhesive and</t>
  </si>
  <si>
    <t>bedding  in cement mortar cutting and cleaning, etc.,</t>
  </si>
  <si>
    <t>complete as  per drawings and specification (Screed</t>
  </si>
  <si>
    <t>measured separately)</t>
  </si>
  <si>
    <t>DELUXE ROOM</t>
  </si>
  <si>
    <t>Supply and installation of 20mm thisck stone. Frameworks, back support, sanitary wares/ accessories and surface preparation works</t>
  </si>
  <si>
    <t>FLOOR FINISHES</t>
  </si>
  <si>
    <t>Foyer</t>
  </si>
  <si>
    <t>20mm thick brushed (no anti-gliss treatment) Beige Travertine in herringbone pattern as per drawing.</t>
  </si>
  <si>
    <t>Beige Travertine</t>
  </si>
  <si>
    <t>20mm thick polished Crystal White, maximum 145mm width border.</t>
  </si>
  <si>
    <t>Crystal White</t>
  </si>
  <si>
    <t>7 x 5mm Brass strip insert in brushed finish .</t>
  </si>
  <si>
    <t>Brass</t>
  </si>
  <si>
    <t>215mm wide x 900mm length polished  Crystal White.</t>
  </si>
  <si>
    <t>No</t>
  </si>
  <si>
    <t>Bedroom</t>
  </si>
  <si>
    <t>20mm thick brushed (no anti-gliss treatment) Beige Travertine in herringbone pattern as per drawing. (Stone not running under the carpet)</t>
  </si>
  <si>
    <t>F</t>
  </si>
  <si>
    <t>20mm thick polished  Crystal White, cut to size.</t>
  </si>
  <si>
    <t>G</t>
  </si>
  <si>
    <t>20mm thick polished  Crystal White, average of 125mm width border.</t>
  </si>
  <si>
    <t>H</t>
  </si>
  <si>
    <t>J</t>
  </si>
  <si>
    <t>K</t>
  </si>
  <si>
    <t>Threshold (20mm thick polished  Crystal White); 300mm wide x 1115mm length.</t>
  </si>
  <si>
    <t>Bathroom</t>
  </si>
  <si>
    <t>L</t>
  </si>
  <si>
    <t>M</t>
  </si>
  <si>
    <t>20mm thick polished  Crystal White, average 143mm width border.</t>
  </si>
  <si>
    <t>N</t>
  </si>
  <si>
    <t>P</t>
  </si>
  <si>
    <t>Threshold (20mm thick); 220mm wide x 945mm length polished Crystal White.</t>
  </si>
  <si>
    <t>Shower</t>
  </si>
  <si>
    <t>20mm thick Beige Travertine (anti-gliss treatment, elsewhere).</t>
  </si>
  <si>
    <t>Threshold (20mm thick); 235mm wide x 860mm length, polished  Crystal White</t>
  </si>
  <si>
    <t>Toilet</t>
  </si>
  <si>
    <t>20mm thick polished Crystal White, average of 101mm width border.</t>
  </si>
  <si>
    <t>Threshold (20mm thick); 235mm wide x 860mm length, polished Crystal White</t>
  </si>
  <si>
    <t>Balcony Floor Finishes</t>
  </si>
  <si>
    <t xml:space="preserve"> Add Travertine balcony flooring at supply PC rate of AED50/sqm and install PC rate of AED100/sqm  </t>
  </si>
  <si>
    <t>PC Rate</t>
  </si>
  <si>
    <t>Wall Finishes</t>
  </si>
  <si>
    <t>Supply and installation of 20mm thick polished  Crystal White (150 + 50)mm high skirting L-shape (2 pcs. Stone), chamfered edge.</t>
  </si>
  <si>
    <t>Add</t>
  </si>
  <si>
    <t>Supply and installation of 20mm thick polished Volakas, to be fixed with standard cementitious adhesive maximum up to 5mm thick (HTL-ST-03)</t>
  </si>
  <si>
    <t>Volakas</t>
  </si>
  <si>
    <t>Supply and installation of 20mm thick polished Volakas as per drawing and to be fixed with standard cementitious adhesive maximum up to 5mm thick. Frameworks and back support by others.</t>
  </si>
  <si>
    <t>Supply and installation of 20mm thick polished  Crystal White (150 + 30)mm high skirting L-shape (2 pcs. Stone), chamfered edge.</t>
  </si>
  <si>
    <t>Stone to Doors</t>
  </si>
  <si>
    <t>Door Architraves : Supply and installation of (20+10)mm thick polished Crystal White as per below details and drawing.</t>
  </si>
  <si>
    <t>Bedroom : 300mm wide; total size of 1115 x 2430mm high.</t>
  </si>
  <si>
    <t>Bathroom : 220mm wide; total size of 945 x 2430mm high.</t>
  </si>
  <si>
    <t>Shower/Toilet : 235mm wide; total size of 860 x 2430mm high.</t>
  </si>
  <si>
    <t>Joinery Items</t>
  </si>
  <si>
    <t>Counter Top @ Closet : Supply and installation of 20mm thick polished  Crystal White size of 700 x 1430mm length, mitered with 40mm high fascia. Frameworks and back support by others.</t>
  </si>
  <si>
    <t>Vanity Counter @ Bathroom : Supply and installation of 20mm thick polished Volakas top size of (a) 561mm wide x 1835mm length, with 250mm high fascia. Including (b) lower shelf top size of 428mm x 1835mm length, mitered with 40mm high fascia. Complete with cut outs, back and 2 nos of side (full height) cladding. Frameworks and back support by others.</t>
  </si>
  <si>
    <t>Niche Surround @ Shower : Supply and installation of 20mm thick polished Volakas niche surround at 225mm depth, total size of 570 wide x 975mm high. (cladding, elsewhere). Frameworks and back support by others.</t>
  </si>
  <si>
    <t>Bench : Supply and installation of 20mm thick polished Volakas, 360mm W x 985mm L, mitered with 60mm high fascia. Frameworks and back support by others.</t>
  </si>
  <si>
    <t>Foot Upstand @ Shower Bench (Provisionary Rate) : Supply and installation of 20mm thick polished Volakas foot upstand at bench having total size of 150mm H x 150mm W x  150mm L, edges chamfered. Frameworks and back support by others.</t>
  </si>
  <si>
    <t>Cistern Top : Supply and installation of 20mm thick polished Volakas, 260mm W x 900mm length, pencil edge finish.</t>
  </si>
  <si>
    <t>Mobile Shelf @ Toilet : Supply and installation of 20mm thick polished Volakas shelf size of 120mm W x 200mm L, edges chamfered.</t>
  </si>
  <si>
    <t>Back Stone Strip @ Minibar Wall Screen Junction : Supply and installation of 2 nos, 20 x 40mm polished  Crystal White size of  2250mm high. Frameworks and back support by others.</t>
  </si>
  <si>
    <t>Miscellaneous Items</t>
  </si>
  <si>
    <t>Extra over charges for standard sealer coating to top surface of stone if required.</t>
  </si>
  <si>
    <t>Extra over charges for protection (Polypropelene corrugated sheet) after completion of flooring.</t>
  </si>
  <si>
    <t>Total Amount for TYPE -01A</t>
  </si>
  <si>
    <t>20mm thick polished Crystal White, maximum 130mm width border.</t>
  </si>
  <si>
    <t>270mm wide x 980mm length polished Crystal White (HTL-ST-01)</t>
  </si>
  <si>
    <t>20mm thick polished Crystal White, average of 157mm width border.</t>
  </si>
  <si>
    <t>20mm thick polished CrystalWhite, cut to size (HTL-ST-01)</t>
  </si>
  <si>
    <t>20mm thick polished  Crystal White, average 149mm width border.</t>
  </si>
  <si>
    <t>Threshold (20mm thick); 220mm wide x 945mm length polished  Crystal White.</t>
  </si>
  <si>
    <t>Q</t>
  </si>
  <si>
    <t>20mm thick polished  Crystal White, average of 109mm width border.</t>
  </si>
  <si>
    <t>Door Architraves : Supply and installation of (20+10)mm thick polished  Crystal White as per below details and drawing.</t>
  </si>
  <si>
    <t>Counter Top @ Closet : Supply and installation of 20mm thick polished Crystal White size of 700 x 1430mm length, mitered with 40mm high fascia. Frameworks and back support by others.</t>
  </si>
  <si>
    <t>Total Amount for TYPE -01C</t>
  </si>
  <si>
    <t>TYPE -2A/2B/2C/2D (44 No's)</t>
  </si>
  <si>
    <t>20mm thick polished  Crystal White, maximum 160mm width border.</t>
  </si>
  <si>
    <t>Extra-over to 7 x 5mm brass strips.</t>
  </si>
  <si>
    <t>20mm thick polished Crystal White, cut to size.</t>
  </si>
  <si>
    <t>20mm thick polished  Crystal White, average of 155mm width border.</t>
  </si>
  <si>
    <t>Threshold (20mm thick polished Crystal White); 310mm wide x 1115mm length.</t>
  </si>
  <si>
    <t>20mm thick polished Crystal White, average 140mm width border.</t>
  </si>
  <si>
    <t>Threshold (20mm thick); 300mm wide x 945mm length polished Crystal White</t>
  </si>
  <si>
    <t>Threshold (20mm thick); 235mm wide x 830mm length and 40mm high fascia, polished Crystal White</t>
  </si>
  <si>
    <t>20mm thick polished  Crystal White, average of 110mm width border.</t>
  </si>
  <si>
    <t>Threshold (20mm thick); 235mm wide x 830mm length, polished Crystal White</t>
  </si>
  <si>
    <t>Supply and installation of 20mm thick polished Crystal White (150 + 30)mm high skirting L-shape (2 pcs. Stone), chamfered edge.</t>
  </si>
  <si>
    <t>Bathroom : 250mm wide; total size of 945 x 2430mm high.</t>
  </si>
  <si>
    <t>Counter Top @ Closet : Supply and installation of 20mm thick polished Crystal White size of 680 x 615mm length, mitered with 40mm high fascia. Frameworks and back support by others.</t>
  </si>
  <si>
    <t>Cistern Top : Supply and installation of 20mm thick polished Volakas, 245mm W x 950mm length, pencil edge finish.</t>
  </si>
  <si>
    <t>Niche Surround @ Shower : Supply and installation of 20mm thick polished Volakas niche surround at 250mm depth, total size of 740 wide x 975mm high. (cladding, elsewhere). Frameworks and back support by others.</t>
  </si>
  <si>
    <t>Bench : Supply and installation of 20mm thick polished Volakas, 410mm W x 1055mm L, mitered with 60mm high fascia. Frameworks and back support by others.</t>
  </si>
  <si>
    <t>Sanitaryware - Stoneworks</t>
  </si>
  <si>
    <t>Bath Tub Top @ Bathroom : Supply and installation of 20mm thick polished Volakas top size of maximum 150/450mm wide, total size of  1050mm wide x 1895mm length. Complete with 1 no. of 620mm high cladding. Frameworks and back support by others. (Basin/Sink, excluded)</t>
  </si>
  <si>
    <t>Total Amount for TYPE -2A/2B/2C/2D</t>
  </si>
  <si>
    <t>TYPE -2E/2F/2G/2H  (27 No's)</t>
  </si>
  <si>
    <t>20mm thick polished  Crystal White, maximum 135mm width border.</t>
  </si>
  <si>
    <t>20mm thick polished Crystal White, average of 130mm width border.</t>
  </si>
  <si>
    <t>Threshold (20mm thick polished Crystal White); 215mm wide x 1115mm length.</t>
  </si>
  <si>
    <t>20mm thick polished  Crystal White, average 130mm width border.</t>
  </si>
  <si>
    <t>Threshold (20mm thick); 250mm wide x 945mm length polished Crystal White.</t>
  </si>
  <si>
    <t>Threshold (20mm thick); 235mm wide x 860mm length and 40mm high fascia, polished  Crystal White</t>
  </si>
  <si>
    <t>20mm thick polished Crystal White, average of 127mm width border.</t>
  </si>
  <si>
    <t>Supply and installation of 20mm thick polished Crystal White (150 + 50)mm high skirting L-shape (2 pcs. Stone), chamfered edge.</t>
  </si>
  <si>
    <t>Niche Surround @ Shower : Supply and installation of 20mm thick polished Volakas niche surround at 250mm depth, total size of 610 wide x 975mm high. (cladding, elsewhere). Frameworks and back support by others.</t>
  </si>
  <si>
    <t>Bench : Supply and installation of 20mm thick polished Volakas, 360mm W x 1055mm L, mitered with 60mm high fascia. Frameworks and back support by others.</t>
  </si>
  <si>
    <t>Cistern : Supply and installation of 20mm thick polished Volakas, 225mm W x 1315mm length, pencil edge finish.</t>
  </si>
  <si>
    <t>Total Amount for TYPE -2E/2F/2G/2H</t>
  </si>
  <si>
    <t>TYPE -3A/3B/3D/3E/3G (39 No's)</t>
  </si>
  <si>
    <t>20mm thick polished Crystal White, maximum 155mm width border.</t>
  </si>
  <si>
    <t>Extra-over to 7 x 5mm brass strips; 950mm length (only the length between threshold and carpet, other locations are excluded)</t>
  </si>
  <si>
    <t>Threshold (20mm thick); 340mm wide x 925mm length polished Crystal White</t>
  </si>
  <si>
    <t>20mm thick polished Crystal White, average of 135mm width border.</t>
  </si>
  <si>
    <t>Threshold (20mm thick polished Crystal White); 300mm wide x 1510mm length.</t>
  </si>
  <si>
    <t>20mm thick polished Crystal White, average 170mm width border.</t>
  </si>
  <si>
    <t>Threshold (20mm thick); 375mm wide x 861mm length polished Crystal White.</t>
  </si>
  <si>
    <t>20mm thick polished Crystal White, average of 110mm width border.</t>
  </si>
  <si>
    <t>Supply and installation of 20mm thick polished Volakas, to be fixed with standard cementitious adhesive maximum up to 5mm thick (HTL-ST-12)</t>
  </si>
  <si>
    <t>Supply and installation of 20mm thick polished Volakas and to be fixed with standard cementitious adhesive maximum up to 5mm thick. Frameworks and back support by others.</t>
  </si>
  <si>
    <t>Supply and installation of 20mm thick polished Volakas and to be fixed with standard cementitious adhesive maximum up to 5mm thick, including 20 x 35mm W daddo, pencil edge finish. Frameworks and back support by others.</t>
  </si>
  <si>
    <t>Bedroom : 300mm wide; total size of 1510 x 2430mm high.</t>
  </si>
  <si>
    <t>Foyer : (135 + 135)mm wide); total size of 925 x 2430mm high.</t>
  </si>
  <si>
    <t>Bathroom : (145 + 160)mm wide; total size of 995 x 2430mm high.</t>
  </si>
  <si>
    <t>Entrance</t>
  </si>
  <si>
    <t>Base Floor @ Entrance Closet : Supply and installation of 20mm thick polished Crystal White size of 675 x 730mm length. Frameworks and back support by others.</t>
  </si>
  <si>
    <t>Walk-In Closet</t>
  </si>
  <si>
    <t>Counter Top @ Walk-In Closet : Supply and installation of 20mm thick polished  Crystal White size of 580 x 1100mm length, mitered with 40mm high fascia. Frameworks and back support by others.</t>
  </si>
  <si>
    <t>Counter @ Mini Bar : Supply and installation of 20mm thick polished Crystal White size of 575 x 660mm length, mitered with 40mm high fascia, (full high cladding to 2 sides, elsewhere). Frameworks and back support by others.</t>
  </si>
  <si>
    <t>Cladding @ Mini Bar : Supply and installation of 20mm thick polished Volakas size of (a) 595mm wide x 1535mm high cladding to 2 sides having (b) 30mm width complete front frame and (c) soffit/ceiling.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</si>
  <si>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surround, shelf, and back support elsewhere).</t>
  </si>
  <si>
    <t>Niche Surround @ Shower : Supply and installation of 20mm thick polished Volakas niche surround at 170mm depth, total size of 610 wide x 975mm high. (cladding, elsewhere). Frameworks and back support by others.</t>
  </si>
  <si>
    <t>Shelf @ Bathroom Vanity : Supply and installation of 20mm thick polished Volakas shelf top size of  150mm W x 630mm length mitered with 50mm high fascia with soffit (vanity counter, niche and cladding, elsewhere). Frameworks and back support by others.</t>
  </si>
  <si>
    <t>Bath Tub Base : Supply and installation of (20+20)mm thick (no anti-gliss treatment) Beige Travertine stone to bath tub base having overall size of 1495mm L x 470mm W (4 pieces), including waterjet cutting.</t>
  </si>
  <si>
    <t>Cistern Top @ Toilet; Supply and installation of 20mm thick polished Volakas, 220mm W x 1020mm length, pencil edge finish.</t>
  </si>
  <si>
    <t>Total Amount for TYPE -3A/3B/3D/3E/3G</t>
  </si>
  <si>
    <t>TYPE -03C/03F (18 No's)</t>
  </si>
  <si>
    <t>Supply and installation of 20mm thick stone. Frameworks, back support, sanitary wares/ accessories and surface preparation works</t>
  </si>
  <si>
    <t>20mm thick polished Crystal White, maximum 140mm width border.</t>
  </si>
  <si>
    <t>7 x 5mm Brass strip insert in brushed finish with top layer brass coat; 925mm length (only the length between threshold and carpet, other locations are excluded)</t>
  </si>
  <si>
    <t>Threshold (20mm thick); 320mm wide x 925mm length polished Crystal White</t>
  </si>
  <si>
    <t>20mm thick polished  Crystal White, average of 137mm width border.</t>
  </si>
  <si>
    <t>20mm thick polished Crystal White, average 153mm width border.</t>
  </si>
  <si>
    <t>Threshold (20mm thick); 375mm wide x 995mm length polished Crystal White.</t>
  </si>
  <si>
    <t>20mm thick polished Crystal White, average of 107mm width border.</t>
  </si>
  <si>
    <t>Supply and installation of 20mm thick polished  Crystal White (200 + 30)mm high skirting L-shape (2 pcs. Stone), chamfered edge.</t>
  </si>
  <si>
    <t>Door Architraves: Supply and installation of (20 x 10mm) thick polished Crystal White</t>
  </si>
  <si>
    <t>Bathroom : (145 + 160)mm wide; total size of  995 x 2430mm high.</t>
  </si>
  <si>
    <t>Counter Top @ Walk-In Closet : Supply and installation of 20mm thick polished Crystal White size of 580 x 995mm length, mitered with 40mm high fascia. Frameworks and back support by others.</t>
  </si>
  <si>
    <t>Counter @ Mini Bar : Supply and installation of 20mm thick polished Crystal White size of 575 x 655mm length, mitered with 40mm high fascia, (1225mm high cladding to 3 sides, elsewhere). Frameworks and back support by others.</t>
  </si>
  <si>
    <t>Cladding @ Mini Bar : Supply and installation of 20mm thick polished Volakas size of (575 + 655 + 575)mm length at 1225mm high cladding to 3 sides.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</si>
  <si>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 and shelf, elsewhere).</t>
  </si>
  <si>
    <t>Niche Surround @ Bathroom Vanity : Supply and installation of 20mm thick polished Volakas niche surround at 200mm depth, total size of 480 wide x 700mm high. (vanity counter, shelf and cladding, elsewhere). Frameworks and back support by others.</t>
  </si>
  <si>
    <t>Bench : Supply and installation of 20mm thick polished Volakas, 360mm W x 805mm L, mitered with 60mm high fascia. Frameworks and back support by others.</t>
  </si>
  <si>
    <t>Cictern Top at Toilet. Supply and installation of 20mm thick polished Volakas, 220mm width x 1020mm length, pencil edge finish (HTL-ST-12)</t>
  </si>
  <si>
    <t>Total Amount for TYPE -3C/3F</t>
  </si>
  <si>
    <t>TYPE -04A/4B (5 No's)</t>
  </si>
  <si>
    <t>20mm thick polished Crystal White, maximum 135mm width border.</t>
  </si>
  <si>
    <t>Threshold (20mm thick); 210mm wide x 1100mm length polished Crystal White</t>
  </si>
  <si>
    <t>8 x 8mm Brass strip insert in brushed finish with top layer brass coat; 800mm length (only the legth between threshold and carpet, other locations are excluded) (HTL-ME-04)</t>
  </si>
  <si>
    <t>20mm thick polished Crystal White, average of 167mm width border; 20850mm length.</t>
  </si>
  <si>
    <t>Threshold (20mm thick polished  Crystal White); 320mm wide x 945mm length.</t>
  </si>
  <si>
    <t>Threshold (20mm thick polished  Crystal White); 215mm wide x 890mm length.</t>
  </si>
  <si>
    <t>20mm thick polished Crystal White, average 139mm width border; 12275mm length.</t>
  </si>
  <si>
    <t>20mm thick polished  Crystal White, average of 107mm width border; 4570mm length.</t>
  </si>
  <si>
    <t>Bedroom : 320mm wide; total size of 945 x 2430mm high.</t>
  </si>
  <si>
    <t>Bathroom : (160 + 145)mm wide); total size of 860 x 2430mm high.</t>
  </si>
  <si>
    <t>135+131mm wide; total size of 860 x 2430mm high (HTL-ST-01)</t>
  </si>
  <si>
    <t>Vanity Counter @ Bathroom : Supply and installation of 20mm thick polished Volakas top size of (a) 561mm wide x 1880mm length, with 250mm high fascia. Including lower shelf top size of 428mm x 1880mm length, mitered with 40mm high fascia. Complete with cut outs, back and 2 nos of side (full height) cladding. (niche surround and shelf, elsewhere).</t>
  </si>
  <si>
    <t>Shelf @ Bathroom Vanity : Supply and installation of 20mm thick polished Volakas shelf top size of  150mm W x 380mm length mitered with 50mm high fascia with soffit (vanity counter, niche and cladding, elsewhere). Frameworks and back support by others.</t>
  </si>
  <si>
    <t>Bath Tub Base</t>
  </si>
  <si>
    <t>Niche Surround @ Shower : Supply and installation of 20mm thick polished Volakas niche surround at 150mm depth, total size of 610 wide x 975mm high. (cladding, elsewhere). Frameworks and back support by others.</t>
  </si>
  <si>
    <t>Bench : Supply and installation of 20mm thick polished Volakas, 360mm W x 1145mm L, mitered with 60mm high fascia. Frameworks and back support by others.</t>
  </si>
  <si>
    <t>Cistern Top @ Toilet; Supply and installation of 20mm thick polished Volakas, 220mm W x 950mm length, pencil edge finish.</t>
  </si>
  <si>
    <t>Total Amount for TYPE -4A/4B</t>
  </si>
  <si>
    <t>TYPE -05A (9 No's)</t>
  </si>
  <si>
    <t>20mm thick polished  Crystal White, maximum 171mm width border.</t>
  </si>
  <si>
    <t>Threshold (20mm thick); 210mm wide x 1100mm length polished  Crystal White</t>
  </si>
  <si>
    <t>20mm thick polished  Crystal White, average of 132mm width border.</t>
  </si>
  <si>
    <t>Threshold (20mm thick polished  Crystal White); 350mm wide x 1510mm length.</t>
  </si>
  <si>
    <t>20mm thick polished Crystal White, average 139mm width border.</t>
  </si>
  <si>
    <t>Threshold (20mm thick); 375mm wide x 860mm length polished  Crystal White.</t>
  </si>
  <si>
    <t>20mm thick polished  Crystal White, average of 101mm width border.</t>
  </si>
  <si>
    <t>Supply and installation of 20mm thick polished Crystal White (200 + 30)mm high skirting L-shape (2 pcs. Stone), chamfered edge.</t>
  </si>
  <si>
    <t>Bedroom : 350mm wide; total size of 1510 x 2430mm high.</t>
  </si>
  <si>
    <t>Counter @ Mini Bar : Supply and installation of 20mm thick polished  Crystal White size of 575 x 910mm length, mitered with 40mm high fascia, (1225mm high cladding to 3 sides, elsewhere). Frameworks and back support by others.</t>
  </si>
  <si>
    <t>Cladding @ Mini Bar : Supply and installation of 20mm thick polished Volakas size of (575 + 910 + 575)mm length at 1225mm high cladding to 3 sides. Frameworks and back support by others.</t>
  </si>
  <si>
    <t>Bench : Supply and installation of 20mm thick polished Volakas, 360mm W x 1385mm L, mitered with 60mm high fascia. Frameworks and back support by others.</t>
  </si>
  <si>
    <t>Additional Items</t>
  </si>
  <si>
    <t>Cistern Top @ Toilet; Supply and installation of 20mm thick polished Volakas, 260mm W x 1050mm length, pencil edge finish.</t>
  </si>
  <si>
    <t>Total Amount for TYPE -5A</t>
  </si>
  <si>
    <t>TYPE -06A (5 No's)</t>
  </si>
  <si>
    <t>20mm thick polished Crystal White, maximum 159mm width border.</t>
  </si>
  <si>
    <t xml:space="preserve">7 x 5mm Brass strip insert in brushed finish. </t>
  </si>
  <si>
    <t>7 x 5mm Brass strip insert in brushed finish. 900mm length (only the length between threshold and carpet, other locations are excluded)</t>
  </si>
  <si>
    <t>Threshold (20mm thick); 220mm wide x 1100mm length polished Crystal White</t>
  </si>
  <si>
    <t>Threshold (20mm thick); 320mm wide x 860mm length polished  Crystal White</t>
  </si>
  <si>
    <t>20mm thick polished  Crystal White, average of 165mm width border.</t>
  </si>
  <si>
    <t>7 x 5mm Brass strip insert in brushed finish.</t>
  </si>
  <si>
    <t>Threshold (20mm thick polished Crystal White); 300mm wide x 1115mm length.</t>
  </si>
  <si>
    <t>20mm thick polished Crystal White, average 167mm width border.</t>
  </si>
  <si>
    <t>Threshold (20mm thick); 320mm wide x 925mm length polished  Crystal White.</t>
  </si>
  <si>
    <t>Foyer : (135 + 135)mm wide); total size of 860 x 2430mm high.</t>
  </si>
  <si>
    <t>Bathroom : (135 + 135)mm wide); total size of 925 x 2430mm high.</t>
  </si>
  <si>
    <t>Counter @ Mini Bar : Supply and installation of 20mm thick polished Crystal White size of 575 x 910mm length, mitered with 40mm high fascia, (1225mm high cladding to 3 sides, elsewhere). Frameworks and back support by others.</t>
  </si>
  <si>
    <t>Counter Top @ Walk-In Closet : Supply and installation of 20mm thick polished  Crystal White size of 580 x 995mm length, mitered with 40mm high fascia. Frameworks and back support by others.</t>
  </si>
  <si>
    <t>Bench : Supply and installation of 20mm thick polished Volakas, 360mm W x 1275mm L, mitered with 60mm high fascia. Frameworks and back support by others.</t>
  </si>
  <si>
    <t>Cistern Top @ Toilet; Supply and installation of 20mm thick polished Volakas, 260mm W x 970mm length, pencil edge finish.</t>
  </si>
  <si>
    <t>Total Amount for TYPE -6A</t>
  </si>
  <si>
    <t>TYPE -8A (5 No's)</t>
  </si>
  <si>
    <t>20mm thick polished Crystal White, maximum 147mm width border.</t>
  </si>
  <si>
    <t>Living Room</t>
  </si>
  <si>
    <t>Threshold (20mm thick polished Crystal White); 320mm wide x 1575mm length.</t>
  </si>
  <si>
    <t>Toilet @ Foyer</t>
  </si>
  <si>
    <t>20mm thick polished Crystal White, average 117mm width border.</t>
  </si>
  <si>
    <t>Threshold (20mm thick polished Crystal White); 320mm wide x 860mm length.</t>
  </si>
  <si>
    <t>20mm thick polished Crystal White, average of 137mm width border.</t>
  </si>
  <si>
    <t>Threshold (20mm thick polished Crystal White); 270mm wide x 945mm length.</t>
  </si>
  <si>
    <t>7 x 5mm Brass strip insert in brushed finish. 950mm length (only the length between threshold and carpet, other locations are excluded)</t>
  </si>
  <si>
    <t>20mm thick polished Crystal White, average 163mm width border.</t>
  </si>
  <si>
    <t>Threshold (20mm thick); 320mm wide x 860mm length polished Crystal White.</t>
  </si>
  <si>
    <t>20mm thick polished Crystal White, average of 131mm width border.</t>
  </si>
  <si>
    <t>R</t>
  </si>
  <si>
    <t>Wall : 20mm thick honed Volakas, cut to size and to be fixed with standard cementitious adhesive maximum up to 5mm thick.</t>
  </si>
  <si>
    <t>Living : 320mm wide; total size of 1575 x 2430mm high.</t>
  </si>
  <si>
    <t>Bedroom : 270mm wide; total size of 945 x 2430mm high.</t>
  </si>
  <si>
    <t>Toilet @ Foyer : (135 + 135)mm wide); total size of 860 x 2430mm high.</t>
  </si>
  <si>
    <t>Bathroom : (135 + 135)mm wide); total size of 860 x 2430mm high.</t>
  </si>
  <si>
    <t>Niche Surround @ Shower : Supply and installation of 20mm thick polished Volakas niche surround at 215mm depth, total size of 610 wide x 975mm high. (cladding, elsewhere). Frameworks and back support by others.</t>
  </si>
  <si>
    <t>Cistern Top @ Toilet; Supply and installation of 20mm thick polished Volakas, 220mm W x 1055mm length, pencil edge finish.</t>
  </si>
  <si>
    <t>Cistern Top @ Toilet; Supply and installation of 20mm thick polished Volakas, 220mm W x 1395mm length, pencil edge finish.</t>
  </si>
  <si>
    <t xml:space="preserve">Vanity Counter : supply and installation of 20mm thick honed Volakas, top size of 225mm W x (955 + 150)mm L mitered with 250mm high fascia, including built-in basin total size of 400 x 400 x 440mm. </t>
  </si>
  <si>
    <t>Total Amount for TYPE -8A</t>
  </si>
  <si>
    <t>TYPE -09A (2 No's)</t>
  </si>
  <si>
    <t>20mm thick polished  Crystal White, maximum 145mm width border</t>
  </si>
  <si>
    <t>20mm thick polished Crystal White, average of 160mm width border.</t>
  </si>
  <si>
    <t>Threshold (20mm thick polished Crystal White); 270mm wide x 940mm length.</t>
  </si>
  <si>
    <t>20mm thick polished Crystal White, average 119mm width border.</t>
  </si>
  <si>
    <t>Threshold (20mm thick); 270mm wide x 860mm length polished Crystal White.</t>
  </si>
  <si>
    <t>20mm thick polished Crystal White, average of 141mm width border.</t>
  </si>
  <si>
    <t>Threshold (20mm thick polished Crystal White); 320mm wide x 750mm length.</t>
  </si>
  <si>
    <t>7 x 5mm Brass strip insert in brushed finish. 750mm length (only the length between threshold and carpet, other locations are excluded)</t>
  </si>
  <si>
    <t>20mm thick polished  Crystal White, average 153mm width border.</t>
  </si>
  <si>
    <t>Threshold (20mm thick); 320mm wide x 750mm length polished Crystal White.</t>
  </si>
  <si>
    <t>20mm thick polished Crystal White, average of 111mm width border.</t>
  </si>
  <si>
    <t>Living : 270mm wide; total size of 945 x 2430mm high.</t>
  </si>
  <si>
    <t>Toilet @ Foyer : (110 + 110)mm wide); total size of 860 x 2430mm high.</t>
  </si>
  <si>
    <t>Bathroom : (135 + 135)mm wide); total size of 750 x 2430mm high.</t>
  </si>
  <si>
    <t>Counter Top @ Walk-In Closet : Supply and installation of 20mm thick polished  Crystal White size of 580 x 1305mm length, mitered with 40mm high fascia. Frameworks and back support by others.</t>
  </si>
  <si>
    <t>Vanity Counter @ Bathroom : Supply and installation of 20mm thick polished Volakas top size of (a) 561mm wide x 2315mm length, with 250mm high fascia. Including (b) lower shelf top size of 428mm x 2315mm length, mitered with 40mm high fascia. Complete with cut outs, back and 2 nos of side (full height) cladding. Frameworks and back support by others.</t>
  </si>
  <si>
    <t>Bench : Supply and installation of 20mm thick polished Volakas, 360mm W x 950mm L, mitered with 60mm high fascia. Frameworks and back support by others.</t>
  </si>
  <si>
    <t xml:space="preserve">Vanity Counter : supply and installation of 20mm thick honed Volakas, top size of 225mm W x (150 + 150)mm L mitered with 250mm high fascia, including built-in basin total size of 400 x 400 x 440mm. </t>
  </si>
  <si>
    <t>Total Amount for TYPE -9A</t>
  </si>
  <si>
    <t>TYPE -09B (2 No's)</t>
  </si>
  <si>
    <t>20mm thick polished Crystal White, maximum 141mm width border.</t>
  </si>
  <si>
    <t>20mm thick polished  Crystal White, average of 150mm width border.</t>
  </si>
  <si>
    <t>Threshold (20mm thick polished Crystal White); 270mm wide x 860mm length.</t>
  </si>
  <si>
    <t>20mm thick polished  Crystal White, average 116mm width border.</t>
  </si>
  <si>
    <t>Threshold (20mm thick); 270mm wide x 750mm length polished Crystal White.</t>
  </si>
  <si>
    <t>Threshold (20mm thick polished Crystal White); 300mm wide x 925mm length.</t>
  </si>
  <si>
    <t>20mm thick polished Crystal White, average of 110mm width border; 4545mm length.</t>
  </si>
  <si>
    <t>Living : 270mm wide; total size of 860 x 2430mm high.</t>
  </si>
  <si>
    <t>Bedroom : 270mm wide; total size of 925 x 2430mm high.</t>
  </si>
  <si>
    <t>Living</t>
  </si>
  <si>
    <t>Counter Top @ Walk-In Closet : Supply and installation of 20mm thick polished Crystal White size of 580 x 1305mm length, mitered with 40mm high fascia. Frameworks and back support by others.</t>
  </si>
  <si>
    <t>Vanity Counter @ Bathroom : Supply and installation of 20mm thick polished Volakas top size of (a) 561mm wide x 2055mm length, with 250mm high fascia. Including (b) lower shelf top size of 428mm x 2055mm length, mitered with 40mm high fascia. Complete with cut outs, back and 2 nos of side (full height) cladding. Frameworks and back support by others.</t>
  </si>
  <si>
    <t>Sanitaryware - Stone Works</t>
  </si>
  <si>
    <t>Bench : Supply and installation of 20mm thick polished Volakas, 360mm W x 1035mm L, mitered with 60mm high fascia. Frameworks and back support by others.</t>
  </si>
  <si>
    <t>Total Amount for TYPE -9B</t>
  </si>
  <si>
    <t>TYPE -10A (5 No's)</t>
  </si>
  <si>
    <t>Threshold (20mm thick polished  Crystal White); 270mm wide x 980mm length</t>
  </si>
  <si>
    <t>20mm thick polished  Crystal White, average of 148mm width border.</t>
  </si>
  <si>
    <t>Threshold (20mm thick polished  Crystal White); 300mm wide x 1490mm length.</t>
  </si>
  <si>
    <t>20mm thick polished  Crystal White, average 110mm width border.</t>
  </si>
  <si>
    <t>Threshold (20mm thick); 235mm wide x 860mm length polished  Crystal White.</t>
  </si>
  <si>
    <t>20mm thick polished Crystal White, average of 139mm width border.</t>
  </si>
  <si>
    <t>Threshold (20mm thick polished Crystal White); 320mm wide x 945mm length.</t>
  </si>
  <si>
    <t>7 x 5mm Brass strip insert in brushed finish . 860mm length (only the length between threshold and carpet, other locations are excluded)</t>
  </si>
  <si>
    <t>Powder Room</t>
  </si>
  <si>
    <t>20mm thick polished Crystal White, average of 116mm width border.</t>
  </si>
  <si>
    <t>S</t>
  </si>
  <si>
    <t>Living : 300mm wide; total size of 1490 x 2430mm high.</t>
  </si>
  <si>
    <t>Toilet @ Foyer : 235mm wide; total size of 860 x 2430mm high.</t>
  </si>
  <si>
    <t>Counter Top @ Walk-In Closet : Supply and installation of 20mm thick polished Crystal White size of 580 x 1400mm length, mitered with 40mm high fascia. Frameworks and back support by others.</t>
  </si>
  <si>
    <t>Niche Surround @ Shower : Supply and installation of 20mm thick polished Volakas niche surround at 305mm depth, total size of 610 wide x 975mm high. (cladding, elsewhere). Frameworks and back support by others.</t>
  </si>
  <si>
    <t>Bench : Supply and installation of 20mm thick polished Volakas, 360mm W x 1205mm L, mitered with 60mm high fascia. Frameworks and back support by others.</t>
  </si>
  <si>
    <t>Cistern Top @ Toilet; Supply and installation of 20mm thick polished Volakas, 220mm W x 910mm length, pencil edge finish.</t>
  </si>
  <si>
    <t>Cistern Top @ Toilet; Supply and installation of 20mm thick polished Volakas, 220mm W x 1065mm length, pencil edge finish.</t>
  </si>
  <si>
    <t xml:space="preserve">Vanity Counter : supply and installation of 20mm thick honed Volakas, top size of 225mm W x (900 + 150)mm L mitered with 250mm high fascia, including built-in basin total size of 400 x 400 x 440mm. </t>
  </si>
  <si>
    <t>Total Amount for TYPE -10A</t>
  </si>
  <si>
    <t>TYPE -10B (3 No's)</t>
  </si>
  <si>
    <t>Threshold (20mm thick); 175mm wide x 1100mm length polished Crystal White</t>
  </si>
  <si>
    <t>20mm thick polished Crystal White, average of 202mm width border.</t>
  </si>
  <si>
    <t>Threshold (20mm thick); 235mm wide x 860mm length polished Crystal White.</t>
  </si>
  <si>
    <t>20mm thick polished Crystal White, average of 163mm width border.</t>
  </si>
  <si>
    <t>Threshold (20mm thick polished  Crystal White); 320mm wide x 860mm length.</t>
  </si>
  <si>
    <t>20mm thick polished Crystal White, average 165mm width border.</t>
  </si>
  <si>
    <t>Threshold (20mm thick); 320mm wide x 860mm length polished  Crystal White.</t>
  </si>
  <si>
    <t>20mm thick polished  Crystal White, average of 116mm width border.</t>
  </si>
  <si>
    <t>Living : 350mm wide; total size of 1510 x 2430mm high.</t>
  </si>
  <si>
    <t>Bench : Supply and installation of 20mm thick polished Volakas, 360mm W x 1430mm L, mitered with 60mm high fascia. Frameworks and back support by others.</t>
  </si>
  <si>
    <t>Cistern Top @ Toilet; Supply and installation of 20mm thick polished Volakas, 220mm W x 1245mm length, pencil edge finish.</t>
  </si>
  <si>
    <t>Total Amount for TYPE -10B</t>
  </si>
  <si>
    <t>TYPE -11A/11B/11C/11D (19 No's)</t>
  </si>
  <si>
    <t>Supply and installation of 20mm thick brushed Beige Travertine, 335 x 335mm.</t>
  </si>
  <si>
    <t>Supply and installation of 20mm thick brushed Beige Stone, 335 x 335mm.</t>
  </si>
  <si>
    <t>7 x 5mm Brass strip insert in brushed finish with top layer brass coat. - to stone floor border.</t>
  </si>
  <si>
    <t>Threshold To Main Entrance : Supply and installation of 20mm thick honed Volakas, 160mm W x 1100mm L</t>
  </si>
  <si>
    <t>Threshold To Connecting Room : Supply and installation of 20mm thick brushed Beige Travertine, 395mm W x 980mm L.</t>
  </si>
  <si>
    <t>7 x 5mm Brass strip insert in brushed finish with top layer brass coat. - to stone threshold</t>
  </si>
  <si>
    <t>Vestibule</t>
  </si>
  <si>
    <t>Supply and installation of 20mm thick honed Volakas floor border, cut to size.</t>
  </si>
  <si>
    <t>7 x 5mm Brass strip insert in brushed finish with top layer brass coat. - to stone floor border/threshold to bedroom.</t>
  </si>
  <si>
    <t>Threshold To Bed Room : Supply and installation of 20mm thick honed Volakas, 270mm W x 1145mm L</t>
  </si>
  <si>
    <t>Threshold To Walk-in Closet : Supply and installation of 20mm thick honed Volakas, 220mm W x 865mm L</t>
  </si>
  <si>
    <t>Skirting : 20mm thick honed Volakas (150 + 30)mm high skirting L-shape (2 pcs. Stone), chamfered edge.</t>
  </si>
  <si>
    <t>20mm thick honed Amber Pink stone at 20mm x 20mm (as per our sample).</t>
  </si>
  <si>
    <t>Pink Desert</t>
  </si>
  <si>
    <t>20mm thick honed Volakas in herringbone pattern at 100mm wide stone strips, as per drawing.</t>
  </si>
  <si>
    <t>Threshold To Bathroom : Supply and installation of 20mm thick honed Volakas, 420mm W x 1130mm L</t>
  </si>
  <si>
    <t>Pantry</t>
  </si>
  <si>
    <t>Skirting : 20mm thick honed Volakas 150mm high skirting, chamfered edge.</t>
  </si>
  <si>
    <t>Skirting : 20mm thick honed Volakas 150mm high skirting with ventilation slots as applicable, chamfered edge.</t>
  </si>
  <si>
    <t>Cistern Top : 20mm thick honed Volakas, 230mm W x 1455mm L, pencil edge finish.</t>
  </si>
  <si>
    <t>Wall : 20mm thick honed Amber Pink stone at 20mm x 20mm (as per our sample).</t>
  </si>
  <si>
    <t>Skirting : 20mm thick honed Volakas (200 + 30)mm high skirting L-shape (2 pcs. Stone), chamfered edge.</t>
  </si>
  <si>
    <t>To Wall : 20mm thick honed Amber Pink stone at 20mm x 20mm (as per our sample).</t>
  </si>
  <si>
    <t>Cistern Top : 20mm thick honed Volakas, 230mm W x 1055mm L, pencil edge finish.</t>
  </si>
  <si>
    <t>Door Architraves : Supply and installation of (20+10)mm thick honed Volakas as per below details and drawing.</t>
  </si>
  <si>
    <t>Bedroom To Vestibule : 270mm wide; total size of 1160 x 2435mm high.</t>
  </si>
  <si>
    <t>Vestibule To Bathroom : 420mm wide; total size of 1160 x 2435mm high.</t>
  </si>
  <si>
    <t>Bathroom To Toilet : 175mm wide; total size of 860 x 2435mm high.</t>
  </si>
  <si>
    <t>Bathroom To Shower : 175mm wide; total size of 860 x 2435mm high.</t>
  </si>
  <si>
    <t xml:space="preserve">Vanity Counter : supply and installation of 20mm thick honed Volakas, top size of 225mm W x (665 + 150)mm L mitered with 250mm high fascia, including built-in basin total size of 400 x 400 x 440mm. </t>
  </si>
  <si>
    <t xml:space="preserve">Counter : supply and installation of 20mm thick polished White Quartz (equivalent, as per our sample) top size of 655mm W x (1875 + 2225)mm L, mitered with 40mm high fascia. </t>
  </si>
  <si>
    <t>Underside Stone Shelf To Overhead Cabinet : supply and installation of 20mm thick honed Volakas, size of (80 + 40 + 65)mm x (1885 + 1535)mm L.</t>
  </si>
  <si>
    <t>Living Room To Entrance</t>
  </si>
  <si>
    <t>Cupboard Top : supply &amp; installation of 20mm thick honed Volakas top size of 400mm W x 450mm L, mitered with 40mm high fascia.</t>
  </si>
  <si>
    <t>Mini Bar @ Living Room</t>
  </si>
  <si>
    <t>Counter Top : supply &amp; installation of 20mm thick honed Volakas top size of 595mm W x 2045mm L, mitered with 40mm high fascia.</t>
  </si>
  <si>
    <t>Mini Bar Upper Shelf @ Living Room</t>
  </si>
  <si>
    <t>Shelf Top : supply &amp; installation of 20mm thick honed Volakas top size of 245mm W x (2045 + 600)mm L, having 40mm high fascia.</t>
  </si>
  <si>
    <t>Podium Battles To Upper Shelf Mini Bar @ Living Room</t>
  </si>
  <si>
    <t>Step-Like Podium : supply &amp; installation of 20mm thick polished standard White Onyx top size of (100 + 100)mm W x (380 + 380)mm L, mitered with (65 + 100)mm high fascia.</t>
  </si>
  <si>
    <t>White Onyx</t>
  </si>
  <si>
    <t>Living Room To Connecting Room</t>
  </si>
  <si>
    <t>Cabinet Top/Shelf : supply &amp; installation of 20mm thick honed Volakas top size of 400/250mm W x 700mm L, both mitered with 40mm high fascia.</t>
  </si>
  <si>
    <t>Vanity Counter : supply and installation of 20mm thick honed Volakas top size of 600mm W x 1300mm L, mitered with 40mm high fascia.</t>
  </si>
  <si>
    <t>Wardrobe Base : supply and installation of 20mm thick honed Volakas size of 650mm W x 1215mm L.</t>
  </si>
  <si>
    <t>Luggage Counter : supply and installation of 20mm thick honed Volakas size of 650mm W x (965 + 615)mm L mitered with 40mm high fascia.</t>
  </si>
  <si>
    <t>Niche : supply and installation of 20mm thick honed Volakas size of 450 x 735 x 400mm depth, complete with surround and back cladding.</t>
  </si>
  <si>
    <t>Skirting @ Cabinet : 20mm thick honed Volakas (150 + 115)mm high skirting L-shape (2 pcs. Stone), chamfered edge.</t>
  </si>
  <si>
    <t>To Column : supply and installation of 20mm thick honed Volakas cladding to column, total size of (295 + 270 + 170 + 160)mm x 2650mm H. Shelf, elsewhere.</t>
  </si>
  <si>
    <t>Shelf : supply and installation of 20mm thick honed Volakas, 140mm W x 225mmL, mitered with 40mm high fascia.</t>
  </si>
  <si>
    <t>Vanity Counter : supply and installation of 20mm thick honed Volakas, 560mm W x 985mmL, mitered with 250mm high fascia. Including integrated basin total size of 450 * 350 * 225mm depth (not block stone).</t>
  </si>
  <si>
    <t>Bath Tub Top @ Bathroom : supply and installation of 20mm thick honed Volakas top size of maximum 100/480mm wide, total size of  930mm wide x 2040mm length. Complete with 590mm high cladding to 3-sides. Frameworks and back support by others. (Basin/Sink, excluded)</t>
  </si>
  <si>
    <t>Shelf : supply and installation of 20mm thick honed Volakas, 180mm W x 600mmL, mitered with 40mm high fascia to 2-sides.</t>
  </si>
  <si>
    <t>Bench : Supply and installation of 20mm thick polished Volakas, 360mm W x 1040mm L, mitered with 60mm high fascia. Frameworks and back support by others.</t>
  </si>
  <si>
    <t>Total Amount for TYPE -11A/11B/11C/11D</t>
  </si>
  <si>
    <t>TYPE -12A (5 No's)</t>
  </si>
  <si>
    <t>20mm thick polished  Crystal White, maximum 130mm width border.</t>
  </si>
  <si>
    <t>20mm thick polished  Crystal White, average of 167mm width border.</t>
  </si>
  <si>
    <t>20mm thick polished  Crystal White, average of 121mm width border.</t>
  </si>
  <si>
    <t>Threshold (20mm thick polished Crystal White); 375mm wide x 860mm length.</t>
  </si>
  <si>
    <t>20mm thick polished  Crystal White, average of 160mm width border.</t>
  </si>
  <si>
    <t>Threshold To Walk-in Closet : Supply and installation of 20mm thick polished  Crystal White, 270mm W x 860mm L</t>
  </si>
  <si>
    <t>Bedroom : (145 + 160)mm wide); total size of 860 x 2430mm high.</t>
  </si>
  <si>
    <t>Bedroom To Vestibule : (135 + 135)mm wide); total size of 860 x 2430mm high.</t>
  </si>
  <si>
    <t>Counter Top : supply &amp; installation of 20mm thick polished Volakas top size of 690mm W x 1550mm L, including shelf top size of 290mm W, both mitered with 40mm high fascia.</t>
  </si>
  <si>
    <t>Vanity Counter : supply and installation of 20mm thick polished Volakas top size of 550mm W x 1215mm L, mitered with 40mm high fascia.</t>
  </si>
  <si>
    <t>Wardrobe Counter (smaller) : supply and installation of 20mm thick honed Volakas size of 650mm W x 700mm L, mitered with 40mm high fascia.</t>
  </si>
  <si>
    <t>Wardrobe Counter : supply and installation of 20mm thick polished Volakas size of 650mm W x 1590mm L mitered with 40mm high fascia.</t>
  </si>
  <si>
    <t>To Column : supply and installation of 20mm thick polished Volakas cladding to column, total size of (295 + 270 + 170 + 160)mm x 2650mm H. Shelf, elsewhere.</t>
  </si>
  <si>
    <t>Vanity Counter : supply and installation of 20mm thick polished Volakas, 560mm W x 985mmL, mitered with 250mm high fascia. Including integrated basin total size of 450 * 350 * 225mm depth (not block stone). -- back cladding, elsewhere.</t>
  </si>
  <si>
    <t>Niche Surround @ Shower : Supply and installation of 20mm thick polished Volakas niche surround at 225mm depth, total size of 610 wide x 975mm high. (cladding, elsewhere). Frameworks and back support by others.</t>
  </si>
  <si>
    <t>Bench : Supply and installation of 20mm thick polished Volakas, 360mm W x 1290mm L, mitered with 60mm high fascia. Frameworks and back support by others.</t>
  </si>
  <si>
    <t>Cistern Top @ Toilet; Supply and installation of 20mm thick polished Volakas, 220mm W x 1350mm length, pencil edge finish.</t>
  </si>
  <si>
    <t xml:space="preserve">Vanity Counter : supply and installation of 20mm thick polished Volakas, top size of 225mm W x (1370 + 150)mm L mitered with 250mm high fascia, including built-in basin total size of 400 x 400 x 440mm. </t>
  </si>
  <si>
    <t>Total Amount for TYPE -12A</t>
  </si>
  <si>
    <t>TYPE -13A (1 No)</t>
  </si>
  <si>
    <t>20mm thick polished Crystal White, maximum 126mm width border.</t>
  </si>
  <si>
    <t>20mm thick polished  Crystal White, average of 153mm width border.</t>
  </si>
  <si>
    <t>20mm thick polished Crystal White, average 110mm width border.</t>
  </si>
  <si>
    <t>BED ROOM</t>
  </si>
  <si>
    <t>20mm thick polished Crystal White, average of 146mm width border.</t>
  </si>
  <si>
    <t>7 x 5mm Brass strip insert in brushed finish. 860mm length (only the length between threshold and carpet, other locations are excluded)</t>
  </si>
  <si>
    <t>20mm thick polished  Crystal White, average 165mm width border.</t>
  </si>
  <si>
    <t>Threshold (20mm thick polished  Crystal White); 420mm wide x 1130mm length.</t>
  </si>
  <si>
    <t>Threshold (20mm thick); 235mm wide x 860mm length, polished   Crystal White</t>
  </si>
  <si>
    <t>Supply and installation of 20mm thick polished   Crystal White (150 + 50)mm high skirting L-shape (2 pcs. Stone), chamfered edge.</t>
  </si>
  <si>
    <t>Supply and installation of 20mm thick polished   Crystal White (200 + 30)mm high skirting L-shape (2 pcs. Stone), chamfered edge.</t>
  </si>
  <si>
    <t>Supply and installation of 20mm thick polished   Crystal White (150 + 30)mm high skirting L-shape (2 pcs. Stone), chamfered edge.</t>
  </si>
  <si>
    <t>Bedroom : (135 + 135)mm wide); total size of 860 x 2430mm high.</t>
  </si>
  <si>
    <t>Bedroom To WIW : (135 + 135)mm wide); total size of 860 x 2430mm high.</t>
  </si>
  <si>
    <t>Counter Top @ Walk-In Closet (smaller) : Supply and installation of 20mm thick polished  Crystal White size of 580 x 995mm length, mitered with 40mm high fascia. Frameworks and back support by others.</t>
  </si>
  <si>
    <t>Bench : Supply and installation of 20mm thick polished Volakas, 360mm W x 1300mm L, mitered with 60mm high fascia. Frameworks and back support by others.</t>
  </si>
  <si>
    <t xml:space="preserve">Vanity Counter : supply and installation of 20mm thick honed Volakas, top size of 225mm W x (1090 + 150)mm L mitered with 250mm high fascia, including built-in basin total size of 400 x 400 x 440mm. </t>
  </si>
  <si>
    <t>Total Amount for TYPE -13A</t>
  </si>
  <si>
    <t>TYPE -14A (4 No)</t>
  </si>
  <si>
    <t>Threshold (20mm thick); 160mm wide x 1100mm length, polished   Crystal White</t>
  </si>
  <si>
    <t>20mm thick polished  Crystal White, average of 147mm width border.</t>
  </si>
  <si>
    <t>POWDER ROOM</t>
  </si>
  <si>
    <t>20mm thick polished  Crystal White, average 120mm width border.</t>
  </si>
  <si>
    <t>20mm thick polished  Crystal White, average of 140mm width border.</t>
  </si>
  <si>
    <t>Threshold (20mm thick polished Crystal White); 320mm wide x 1140mm length.</t>
  </si>
  <si>
    <t>20mm thick polished  Crystal White, average 135mm width border.</t>
  </si>
  <si>
    <t>20mm thick polished  Crystal White, average 145mm width border.</t>
  </si>
  <si>
    <t>Threshold (20mm thick polished Crystal White); 420mm wide x 1130mm length.</t>
  </si>
  <si>
    <t>20mm thick polished  Crystal White, average of 105mm width border.</t>
  </si>
  <si>
    <t>Bedroom : (120 + 120)mm wide); total size of 1140 x 2430mm high.</t>
  </si>
  <si>
    <t>Bedroom To WIW : (120 + 120)mm wide); total size of 1140 x 2430mm high.</t>
  </si>
  <si>
    <t>Counter Top @ Walk-In Closet : Supply and installation of 20mm thick polished Crystal White size of 580 x 1170mm length, mitered with 40mm high fascia. Frameworks and back support by others.</t>
  </si>
  <si>
    <t>Bench : Supply and installation of 20mm thick polished Volakas, 360mm W x 1065mm L, mitered with 60mm high fascia. Frameworks and back support by others.</t>
  </si>
  <si>
    <t>Cistern Top @ Toilet; Supply and installation of 20mm thick polished Volakas, 220mm W x 1120mm length, pencil edge finish.</t>
  </si>
  <si>
    <t xml:space="preserve">Vanity Counter : supply and installation of 20mm thick honed Volakas, top size of 225mm W x (450 + 150)mm L mitered with 250mm high fascia, including built-in basin total size of 400 x 400 x 440mm. </t>
  </si>
  <si>
    <t>Total Amount for TYPE -14A</t>
  </si>
  <si>
    <t>TYPE -16A (3 No's)</t>
  </si>
  <si>
    <t>20mm thick polished Crystal White, maximum 138mm width border.</t>
  </si>
  <si>
    <t>Living Room/Bedroom</t>
  </si>
  <si>
    <t>20mm thick polished   Crystal White, average of 130mm width border.</t>
  </si>
  <si>
    <t>Threshold (20mm thick polished  Crystal White); 320mm wide x 925mm length.</t>
  </si>
  <si>
    <t>7 x 5mm Brass strip insert in brushed finish. 925mm length (only the length between threshold and carpet, other locations are excluded)</t>
  </si>
  <si>
    <t>Living/Bedroom : 300mm wide; total size of 1115 x 2430mm high.</t>
  </si>
  <si>
    <t>Bedroom To WIW : (135 + 135)mm wide); total size of 925 x 2430mm high.</t>
  </si>
  <si>
    <t>Wardrobe Counter (smaller) : supply and installation of 20mm thick honed Volakas size of 650mm W x 665mm L, mitered with 40mm high fascia.</t>
  </si>
  <si>
    <t>Wardrobe Counter : supply and installation of 20mm thick polished Volakas size of 650mm W x 675mm L mitered with 40mm high fascia.</t>
  </si>
  <si>
    <t>Vanity Counter @ Bathroom : Supply and installation of 20mm thick polished Volakas top size of (a) 561mm wide x 1900mm length, with 250mm high fascia. Including (b) lower shelf top size of 428mm x 1900mm length, mitered with 40mm high fascia. Complete with cut outs, back and 2 nos of side (full height) cladding. Frameworks and back support by others.</t>
  </si>
  <si>
    <t>Bench : Supply and installation of 20mm thick polished Volakas, 360mm W x 1100mm L, mitered with 60mm high fascia. Frameworks and back support by others.</t>
  </si>
  <si>
    <t>Total Amount for TYPE -16A</t>
  </si>
  <si>
    <t>TYPE -19A (6 No's)</t>
  </si>
  <si>
    <t>20mm thick polished Crystal White, average of 150mm width border.</t>
  </si>
  <si>
    <t>320mm wide x 860mm length polished Crystal White.</t>
  </si>
  <si>
    <t>Foyer To WIW : (135 + 135)mm wide); total size of 860 x 2430mm high.</t>
  </si>
  <si>
    <t>Bathroom : (145 + 160)mm wide); total size of 860 x 2430mm high.</t>
  </si>
  <si>
    <t>Counter Top @ Walk-In Closet : Supply and installation of 20mm thick polished Crystal White size of 580 x 1670mm length, mitered with 40mm high fascia. Frameworks and back support by others.</t>
  </si>
  <si>
    <t>Niche Surround @ Shower : Supply and installation of 20mm thick polished Volakas niche surround at 200mm depth, total size of 610 wide x 975mm high. (cladding, elsewhere). Frameworks and back support by others.</t>
  </si>
  <si>
    <t>Bench : Supply and installation of 20mm thick polished Volakas, 360mm W x 1180mm L, mitered with 60mm high fascia. Frameworks and back support by others.</t>
  </si>
  <si>
    <t>Cistern Top @ Toilet; Supply and installation of 20mm thick polished Volakas, 220mm W x 1085mm length, pencil edge finish.</t>
  </si>
  <si>
    <t>Total Amount for TYPE -19A</t>
  </si>
  <si>
    <t>:   3140</t>
  </si>
  <si>
    <t>:   Plot 18, Plot BB.B03.018, Business Bay, Dubai, UAE.</t>
  </si>
  <si>
    <t>Work Progress (%)</t>
  </si>
  <si>
    <t>Previous</t>
  </si>
  <si>
    <t>Current</t>
  </si>
  <si>
    <t>Cummulative</t>
  </si>
  <si>
    <r>
      <t>M</t>
    </r>
    <r>
      <rPr>
        <vertAlign val="superscript"/>
        <sz val="10"/>
        <rFont val="Calibri"/>
        <family val="2"/>
      </rPr>
      <t>2</t>
    </r>
  </si>
  <si>
    <t>Lm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</si>
  <si>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</si>
  <si>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</si>
  <si>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</si>
  <si>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</si>
  <si>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</si>
  <si>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</si>
  <si>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</si>
  <si>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</si>
  <si>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</si>
  <si>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Qty / Room</t>
  </si>
  <si>
    <t>No Of Rooms</t>
  </si>
  <si>
    <t>1A</t>
  </si>
  <si>
    <t>1B</t>
  </si>
  <si>
    <t>1C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</si>
  <si>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</si>
  <si>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</si>
  <si>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</si>
  <si>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</si>
  <si>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</si>
  <si>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</si>
  <si>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</si>
  <si>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</si>
  <si>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</si>
  <si>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3C</t>
  </si>
  <si>
    <t>3D</t>
  </si>
  <si>
    <t>3F</t>
  </si>
  <si>
    <t>3G</t>
  </si>
  <si>
    <t>4A</t>
  </si>
  <si>
    <t>4B</t>
  </si>
  <si>
    <t>5A</t>
  </si>
  <si>
    <t>6A</t>
  </si>
  <si>
    <t>8A</t>
  </si>
  <si>
    <t>9A</t>
  </si>
  <si>
    <t>9B</t>
  </si>
  <si>
    <t>10A</t>
  </si>
  <si>
    <t>10B</t>
  </si>
  <si>
    <t>11A</t>
  </si>
  <si>
    <t>11B</t>
  </si>
  <si>
    <t>11C</t>
  </si>
  <si>
    <t>11D</t>
  </si>
  <si>
    <t>12A</t>
  </si>
  <si>
    <t>13A</t>
  </si>
  <si>
    <t>14A</t>
  </si>
  <si>
    <t>16A</t>
  </si>
  <si>
    <t>19A</t>
  </si>
  <si>
    <t>7A</t>
  </si>
  <si>
    <t>15A</t>
  </si>
  <si>
    <t>17A</t>
  </si>
  <si>
    <t>18A</t>
  </si>
  <si>
    <t>Room Type</t>
  </si>
  <si>
    <t>Supply &amp; installation of stone works at guest room corridor.
DAR/3140/m/rj/0516
Dated 17 Feb 2020.</t>
  </si>
  <si>
    <t>Supply &amp; installation of steel frame - lvl 8,9 &amp; 10
DAR/3140/m/rj/0299
Dated 30 Jan 2020.</t>
  </si>
  <si>
    <t>1 Rev 3 - Part A</t>
  </si>
  <si>
    <t>.</t>
  </si>
  <si>
    <t>:   Roberts - Pizzarotti JV</t>
  </si>
  <si>
    <t>Unit Type 1B / 1C</t>
  </si>
  <si>
    <t>TYPE -01A  (8 No's)</t>
  </si>
  <si>
    <t>TYPE -01B &amp; 01C (6 No's)</t>
  </si>
  <si>
    <t>1 Rev 3 - Part B</t>
  </si>
  <si>
    <t>Supply &amp; installation of steel frame - lvl 11 to 16
DAR/3140/m/rj/0962
Dated 24 March 2020.</t>
  </si>
  <si>
    <t>: Dorchester Hotel at Business Bay - Dubai</t>
  </si>
  <si>
    <t xml:space="preserve">Client  </t>
  </si>
  <si>
    <t>: Sky Palaces Real Estate Development LLC / Omniyat Properties Fifteen Limited</t>
  </si>
  <si>
    <t xml:space="preserve">MAIN CONT.    </t>
  </si>
  <si>
    <t>: Roberts - Pizzarotti JV</t>
  </si>
  <si>
    <t>: 3140</t>
  </si>
  <si>
    <t xml:space="preserve">SUBJECT  </t>
  </si>
  <si>
    <t>: Supply &amp; Installation Of Steel Frame Support - Lvl 11 To 16</t>
  </si>
  <si>
    <t>Type</t>
  </si>
  <si>
    <t>Item Description</t>
  </si>
  <si>
    <t>Lvl 11</t>
  </si>
  <si>
    <t>Lvl 12</t>
  </si>
  <si>
    <t>Lvl 13</t>
  </si>
  <si>
    <t>Lvl 14</t>
  </si>
  <si>
    <t>Lvl 15</t>
  </si>
  <si>
    <t>Lvl 16</t>
  </si>
  <si>
    <t>Rate</t>
  </si>
  <si>
    <t>Amount (AED)</t>
  </si>
  <si>
    <t>Notes</t>
  </si>
  <si>
    <t>TYPE -01A (6 No's)</t>
  </si>
  <si>
    <t>Vanity Top / Side Walls, V - Type 1 as per the attached sketch ref. DAR/3140/SK/001</t>
  </si>
  <si>
    <t>V - Type 1</t>
  </si>
  <si>
    <t>TYPE -01C (8 No's)</t>
  </si>
  <si>
    <t>Bath Tub Top / Side Walls, B - Type 1&amp;2 as per the attached sketch ref. DAR/3140/SK/005</t>
  </si>
  <si>
    <t>Vanity Top / walls, V - Type 2 as per the attached sketch ref. DAR/3140/SK/002 &amp; 002A</t>
  </si>
  <si>
    <t>V - Type 2</t>
  </si>
  <si>
    <t>TYPE -08A (5 No's)</t>
  </si>
  <si>
    <t>Vanity Top , V - Type 3 as per the attached sketch ref. DAR/3140/SK/003</t>
  </si>
  <si>
    <t>V - Type 3</t>
  </si>
  <si>
    <t>Aed.</t>
  </si>
  <si>
    <t xml:space="preserve">Notes : </t>
  </si>
  <si>
    <t>*  This Submittal is for Steel Frames Support Only - Cement board / Gypsum board are not under DAR scope of work.</t>
  </si>
  <si>
    <t>*  Limit of Scope is as indicated in "Notes" Column</t>
  </si>
  <si>
    <t>*  Back Wall for Bath Tub and  V - Type 1 are assumed to be safely carry the load of of stone as advised by Wall Partion's Sub Contractor thru the Contractor.</t>
  </si>
  <si>
    <t>*  Walls to V - Type 3 are assumed to be safely carry the load of stone as advised by Wall Partion's Sub Contractor thru the Contractor.</t>
  </si>
  <si>
    <t>* Rates / Amounts excludes VAT</t>
  </si>
  <si>
    <t xml:space="preserve">* This variation is the extracted portion ( Lvl 11,12,13,14,15 &amp; 16 ) of DAR variation 1 rev 3 ( Ref. DAR/3140/m/mh/0022, Dated 5th Jan 2020 ) </t>
  </si>
  <si>
    <t>Total No Of Room Work Completed</t>
  </si>
  <si>
    <t>VARIATION ORDER APPLICATION # 1 Rev 3 - Part B [ WORK PROGRESS ]</t>
  </si>
  <si>
    <t>Work Progress As Per The Attached List</t>
  </si>
  <si>
    <t>:   April 2020</t>
  </si>
  <si>
    <t>Approved</t>
  </si>
  <si>
    <t>PAYMENT APPLICATION  NO. 5</t>
  </si>
  <si>
    <t>No of Units</t>
  </si>
  <si>
    <t>WALL</t>
  </si>
  <si>
    <t>SKIRTING</t>
  </si>
  <si>
    <t>ARCHITRAVE</t>
  </si>
  <si>
    <t>JOINARY ITEMS</t>
  </si>
  <si>
    <t>FOYER</t>
  </si>
  <si>
    <t>LIVING</t>
  </si>
  <si>
    <t>BED RM</t>
  </si>
  <si>
    <t>BATH RM</t>
  </si>
  <si>
    <t>SHOWER</t>
  </si>
  <si>
    <t xml:space="preserve">TOILET </t>
  </si>
  <si>
    <t>BALCONY</t>
  </si>
  <si>
    <t>COUNTER TOP</t>
  </si>
  <si>
    <t>MINI BAR</t>
  </si>
  <si>
    <t>VANITY</t>
  </si>
  <si>
    <t>NICHE</t>
  </si>
  <si>
    <t>SHELF</t>
  </si>
  <si>
    <t>BATHTUB</t>
  </si>
  <si>
    <t>BENCH</t>
  </si>
  <si>
    <t>CISTERN TOP</t>
  </si>
  <si>
    <t>1B/1C</t>
  </si>
  <si>
    <t>2A/2B/2C/2D</t>
  </si>
  <si>
    <t>2E/2F/2G/2H</t>
  </si>
  <si>
    <t>3A/3B/3D/3E/3G</t>
  </si>
  <si>
    <t>3C/3F</t>
  </si>
  <si>
    <t>4A/4B</t>
  </si>
  <si>
    <t>11A/11B/11C/11D</t>
  </si>
  <si>
    <t>PROV.SUM</t>
  </si>
  <si>
    <t>SR NO</t>
  </si>
  <si>
    <t>LEVEL</t>
  </si>
  <si>
    <t>ROOM NAME</t>
  </si>
  <si>
    <t>ROOM TYPE</t>
  </si>
  <si>
    <t>ROOM NO</t>
  </si>
  <si>
    <t>ROOM CATEGORY</t>
  </si>
  <si>
    <t>1 BEDROOM</t>
  </si>
  <si>
    <t>STD. GUEST</t>
  </si>
  <si>
    <t>CORNER. GUEST</t>
  </si>
  <si>
    <t>JUNIOR SUITE</t>
  </si>
  <si>
    <t>DELUX SUITE</t>
  </si>
  <si>
    <t>DOUBLE HT</t>
  </si>
  <si>
    <t>PRESIDENTIAL</t>
  </si>
  <si>
    <t>ROYAL</t>
  </si>
  <si>
    <t>Preliminaries  (Mobilization -10%)</t>
  </si>
  <si>
    <t>Preliminaries (Time related - 30%)</t>
  </si>
  <si>
    <t>Preliminaries (Progress Related - 60%)</t>
  </si>
  <si>
    <t>Total Amount Works (A)</t>
  </si>
  <si>
    <t>Total Amount Variation (B)</t>
  </si>
  <si>
    <t>Work Progress Summary</t>
  </si>
  <si>
    <t>BRASS STRIP</t>
  </si>
  <si>
    <t xml:space="preserve">FLORING INC. BORDER </t>
  </si>
  <si>
    <t>FLORING INC. BORDER</t>
  </si>
  <si>
    <t>Vanity Top</t>
  </si>
  <si>
    <t>Bath Tub Top</t>
  </si>
  <si>
    <t>ASI</t>
  </si>
  <si>
    <t>Total Q'ty</t>
  </si>
  <si>
    <t>Category</t>
  </si>
  <si>
    <t>Vanity Top / Side Walls</t>
  </si>
  <si>
    <t>Vanity Top / walls</t>
  </si>
  <si>
    <t>Bath Tub Top / Side Walls</t>
  </si>
  <si>
    <t>TYPE - 07A ( 5 Nos)</t>
  </si>
  <si>
    <t>Master Bath Vanity</t>
  </si>
  <si>
    <t>Powder Room Vanity</t>
  </si>
  <si>
    <t>Metal Frame Variation as per the ASI Rates</t>
  </si>
  <si>
    <t>Total allocated amount as per ASI rates</t>
  </si>
  <si>
    <t>Total Progress Metal Frame Qty</t>
  </si>
  <si>
    <t>Total Metal Frame Qty</t>
  </si>
  <si>
    <t>Vanity top snd walls</t>
  </si>
  <si>
    <t>Nr</t>
  </si>
  <si>
    <t>Vanity top and side walls</t>
  </si>
  <si>
    <t>Vanity top type 3</t>
  </si>
  <si>
    <t>Vanity top and walls type 2</t>
  </si>
  <si>
    <t>Vanity Top type 3</t>
  </si>
  <si>
    <t>Bath Tub Top and side walls</t>
  </si>
  <si>
    <t>Vanity Top and side walls type 1</t>
  </si>
  <si>
    <t>Vanity top and walls type 4</t>
  </si>
  <si>
    <t>Vanity top and walls type 3</t>
  </si>
  <si>
    <t>Vanity Top and side walls</t>
  </si>
  <si>
    <t>Bath Tub Top, side walls</t>
  </si>
  <si>
    <t>01A</t>
  </si>
  <si>
    <t>Level 19 to Level 27</t>
  </si>
  <si>
    <t>01C</t>
  </si>
  <si>
    <t>Level 11 to Level 16</t>
  </si>
  <si>
    <t>01A/1B</t>
  </si>
  <si>
    <t>Level 8 to Level 10</t>
  </si>
  <si>
    <t>Total Qty</t>
  </si>
  <si>
    <t>Total</t>
  </si>
  <si>
    <t>Level 27</t>
  </si>
  <si>
    <t>Level 26</t>
  </si>
  <si>
    <t>Level 25</t>
  </si>
  <si>
    <t>Level 24</t>
  </si>
  <si>
    <t>Level 23</t>
  </si>
  <si>
    <t>Level 22</t>
  </si>
  <si>
    <t>Level 21</t>
  </si>
  <si>
    <t>Level 20</t>
  </si>
  <si>
    <t>Level 19</t>
  </si>
  <si>
    <t>Level 16</t>
  </si>
  <si>
    <t>Level 15</t>
  </si>
  <si>
    <t>Level 14</t>
  </si>
  <si>
    <t>Level 13</t>
  </si>
  <si>
    <t>Level 12</t>
  </si>
  <si>
    <t>Level 11</t>
  </si>
  <si>
    <t>Level 10</t>
  </si>
  <si>
    <t>Level 9</t>
  </si>
  <si>
    <t>Level 8</t>
  </si>
  <si>
    <t>S.No</t>
  </si>
  <si>
    <t>Total approved amount for Metal frame variation</t>
  </si>
  <si>
    <t>Progress %</t>
  </si>
  <si>
    <t>This month Qty</t>
  </si>
  <si>
    <t>Level</t>
  </si>
  <si>
    <t>Dar Al Rakhom Guest Room Work Done Assessment</t>
  </si>
  <si>
    <t>MOS @ 75%</t>
  </si>
  <si>
    <t>TOTAL AMOUNT FOR GUEST ROOM WORKS</t>
  </si>
  <si>
    <t>Metal Frame Total value descoped from ASI</t>
  </si>
  <si>
    <t xml:space="preserve">Metal frame Progress Assesment </t>
  </si>
  <si>
    <t>Level 08 to Level 16)</t>
  </si>
  <si>
    <t>BILL OF QUANTITIES - Guestroom Corridor &amp; Lift Lobby - Dar Al Rokham</t>
  </si>
  <si>
    <r>
      <rPr>
        <b/>
        <sz val="8.5"/>
        <rFont val="Calibri"/>
        <family val="2"/>
      </rPr>
      <t>Bill No.</t>
    </r>
  </si>
  <si>
    <r>
      <rPr>
        <b/>
        <sz val="8.5"/>
        <rFont val="Calibri"/>
        <family val="2"/>
      </rPr>
      <t>Item No.</t>
    </r>
  </si>
  <si>
    <r>
      <rPr>
        <b/>
        <sz val="8.5"/>
        <rFont val="Calibri"/>
        <family val="2"/>
      </rPr>
      <t>Description</t>
    </r>
  </si>
  <si>
    <r>
      <rPr>
        <b/>
        <sz val="8.5"/>
        <rFont val="Calibri"/>
        <family val="2"/>
      </rPr>
      <t>Unit</t>
    </r>
  </si>
  <si>
    <r>
      <rPr>
        <b/>
        <sz val="8.5"/>
        <rFont val="Calibri"/>
        <family val="2"/>
      </rPr>
      <t>Quantity</t>
    </r>
  </si>
  <si>
    <r>
      <rPr>
        <b/>
        <sz val="8.5"/>
        <rFont val="Calibri"/>
        <family val="2"/>
      </rPr>
      <t>Material</t>
    </r>
  </si>
  <si>
    <r>
      <rPr>
        <b/>
        <sz val="8.5"/>
        <rFont val="Calibri"/>
        <family val="2"/>
      </rPr>
      <t>Thick</t>
    </r>
  </si>
  <si>
    <r>
      <rPr>
        <b/>
        <sz val="8.5"/>
        <rFont val="Calibri"/>
        <family val="2"/>
      </rPr>
      <t>Supply Rate</t>
    </r>
  </si>
  <si>
    <r>
      <rPr>
        <b/>
        <sz val="8.5"/>
        <rFont val="Calibri"/>
        <family val="2"/>
      </rPr>
      <t>Fixing Rate</t>
    </r>
  </si>
  <si>
    <r>
      <rPr>
        <b/>
        <sz val="8.5"/>
        <rFont val="Calibri"/>
        <family val="2"/>
      </rPr>
      <t>Unit Rate</t>
    </r>
  </si>
  <si>
    <r>
      <rPr>
        <b/>
        <sz val="8.5"/>
        <rFont val="Calibri"/>
        <family val="2"/>
      </rPr>
      <t>Amount</t>
    </r>
  </si>
  <si>
    <t>Progress</t>
  </si>
  <si>
    <t>This Month</t>
  </si>
  <si>
    <t>Progress Amount</t>
  </si>
  <si>
    <r>
      <rPr>
        <b/>
        <sz val="9"/>
        <rFont val="Calibri"/>
        <family val="2"/>
      </rPr>
      <t>A</t>
    </r>
  </si>
  <si>
    <r>
      <rPr>
        <b/>
        <u/>
        <sz val="9"/>
        <rFont val="Calibri"/>
        <family val="2"/>
      </rPr>
      <t>HOTEL GUESTROOM CORRIDOR &amp; LIFT LOBBY</t>
    </r>
  </si>
  <si>
    <r>
      <rPr>
        <b/>
        <u/>
        <sz val="7.5"/>
        <rFont val="Calibri"/>
        <family val="2"/>
      </rPr>
      <t>Wall Finishes</t>
    </r>
  </si>
  <si>
    <r>
      <rPr>
        <b/>
        <u/>
        <sz val="7.5"/>
        <rFont val="Calibri"/>
        <family val="2"/>
      </rPr>
      <t>Stone finishes including all necessary framing, fitting, fixing, backing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framing support, decoration,provision of the Niche etc and the like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all in accordance with drawings and specifications.</t>
    </r>
  </si>
  <si>
    <r>
      <rPr>
        <sz val="7.5"/>
        <rFont val="Calibri"/>
        <family val="2"/>
      </rPr>
      <t>Supply and installation  of 20mm thk, stone cladding ST-06 [ Volakas Marble ] at door frame at guest corridor, Lvl 7 to Lvl 27</t>
    </r>
  </si>
  <si>
    <r>
      <rPr>
        <sz val="7.5"/>
        <rFont val="Calibri"/>
        <family val="2"/>
      </rPr>
      <t>m2</t>
    </r>
  </si>
  <si>
    <r>
      <rPr>
        <sz val="7.5"/>
        <rFont val="Calibri"/>
        <family val="2"/>
      </rPr>
      <t>-</t>
    </r>
  </si>
  <si>
    <r>
      <rPr>
        <b/>
        <sz val="7.5"/>
        <rFont val="Calibri"/>
        <family val="2"/>
      </rPr>
      <t>Deleted-as discussed in meeting</t>
    </r>
  </si>
  <si>
    <r>
      <rPr>
        <sz val="7.5"/>
        <rFont val="Calibri"/>
        <family val="2"/>
      </rPr>
      <t>Supply and installation  of 20mm thk, stone cladding ST-06 [ Volakas Marble ] at  lift lobby, guest corridor, Lvl 7 to Lvl 27</t>
    </r>
  </si>
  <si>
    <r>
      <rPr>
        <sz val="7.5"/>
        <rFont val="Calibri"/>
        <family val="2"/>
      </rPr>
      <t>Volakas</t>
    </r>
  </si>
  <si>
    <r>
      <rPr>
        <sz val="7.5"/>
        <rFont val="Calibri"/>
        <family val="2"/>
      </rPr>
      <t>2A</t>
    </r>
  </si>
  <si>
    <r>
      <rPr>
        <sz val="7.5"/>
        <rFont val="Calibri"/>
        <family val="2"/>
      </rPr>
      <t>Supply and installation  of 20mm thk, stone cladding ST-06 [ Volakas Marble ]  show case overall size 3.4 x 2.5 m at  guest corridor, Lvl 7 to Lvl 27 [ Inc. metal framing]</t>
    </r>
  </si>
  <si>
    <r>
      <rPr>
        <sz val="7.5"/>
        <rFont val="Calibri"/>
        <family val="2"/>
      </rPr>
      <t>M2</t>
    </r>
  </si>
  <si>
    <r>
      <rPr>
        <b/>
        <sz val="7.5"/>
        <rFont val="Calibri"/>
        <family val="2"/>
      </rPr>
      <t>2.A. 1</t>
    </r>
  </si>
  <si>
    <r>
      <rPr>
        <b/>
        <sz val="7.5"/>
        <rFont val="Calibri"/>
        <family val="2"/>
      </rPr>
      <t xml:space="preserve">Extra Over for Supply and Fix of Steel Frame for projected 2 Sides cladding.
</t>
    </r>
    <r>
      <rPr>
        <b/>
        <sz val="7.5"/>
        <rFont val="Calibri"/>
        <family val="2"/>
      </rPr>
      <t>Q'ty = 18 levels x 2 sides = 36 No ( lvl 19 excluded)</t>
    </r>
  </si>
  <si>
    <r>
      <rPr>
        <b/>
        <sz val="7.5"/>
        <rFont val="Calibri"/>
        <family val="2"/>
      </rPr>
      <t>Set</t>
    </r>
  </si>
  <si>
    <r>
      <rPr>
        <b/>
        <sz val="7.5"/>
        <rFont val="Calibri"/>
        <family val="2"/>
      </rPr>
      <t>Steel frame</t>
    </r>
  </si>
  <si>
    <r>
      <rPr>
        <sz val="7.5"/>
        <rFont val="Calibri"/>
        <family val="2"/>
      </rPr>
      <t>Supply and installation of 20mm thk, projected stone cladding ST-06 [ Volakas Marble ] at guest corridor, Lvl 7 to Lvl 27 [ Inc. metal framing]</t>
    </r>
  </si>
  <si>
    <r>
      <rPr>
        <b/>
        <sz val="7.5"/>
        <rFont val="Calibri"/>
        <family val="2"/>
      </rPr>
      <t>3.a</t>
    </r>
  </si>
  <si>
    <r>
      <rPr>
        <b/>
        <sz val="7.5"/>
        <rFont val="Calibri"/>
        <family val="2"/>
      </rPr>
      <t>Extra Over for Supply and Fix of Steel Frame</t>
    </r>
  </si>
  <si>
    <r>
      <rPr>
        <sz val="7.5"/>
        <rFont val="Calibri"/>
        <family val="2"/>
      </rPr>
      <t>Supply and installation  of 20mm thk, stone cladding ST-06 [ Volakas Marble ] at fire door at lift lobby, guest corridor, Lvl 7 to Lvl 27</t>
    </r>
  </si>
  <si>
    <r>
      <rPr>
        <b/>
        <sz val="7.5"/>
        <rFont val="Calibri"/>
        <family val="2"/>
      </rPr>
      <t>Omitted From DAR Scope</t>
    </r>
  </si>
  <si>
    <r>
      <rPr>
        <sz val="7.5"/>
        <rFont val="Calibri"/>
        <family val="2"/>
      </rPr>
      <t>Supply and installation  of  ST-06 [ Volakas Marble ] marble cladding to the fire door,  Size .998+.998 x 2.4m at  lift lobby, guest corridor.Lvl 7 to Lvl 27</t>
    </r>
  </si>
  <si>
    <r>
      <rPr>
        <sz val="7.5"/>
        <rFont val="Calibri"/>
        <family val="2"/>
      </rPr>
      <t>No</t>
    </r>
  </si>
  <si>
    <r>
      <rPr>
        <b/>
        <sz val="7.5"/>
        <rFont val="Calibri"/>
        <family val="2"/>
      </rPr>
      <t>Cancelled</t>
    </r>
  </si>
  <si>
    <r>
      <rPr>
        <sz val="7.5"/>
        <rFont val="Calibri"/>
        <family val="2"/>
      </rPr>
      <t>85mm wide x 5mm thick Brass strip insert in brushed finish with top layer brass coat (HTL-ME-01)</t>
    </r>
  </si>
  <si>
    <r>
      <rPr>
        <sz val="7.5"/>
        <rFont val="Calibri"/>
        <family val="2"/>
      </rPr>
      <t>mr</t>
    </r>
  </si>
  <si>
    <r>
      <rPr>
        <sz val="7.5"/>
        <rFont val="Calibri"/>
        <family val="2"/>
      </rPr>
      <t>Brass</t>
    </r>
  </si>
  <si>
    <r>
      <rPr>
        <b/>
        <sz val="7.5"/>
        <rFont val="Calibri"/>
        <family val="2"/>
      </rPr>
      <t>NIC-By Others</t>
    </r>
  </si>
  <si>
    <r>
      <rPr>
        <sz val="7.5"/>
        <rFont val="Calibri"/>
        <family val="2"/>
      </rPr>
      <t>Supply  and  installation  of   architrave   ST-03  [  Arbsecato  Marble  ], size 185+40+110 x 20mm  at  lift cabin, guest corridor</t>
    </r>
  </si>
  <si>
    <r>
      <rPr>
        <sz val="7.5"/>
        <rFont val="Calibri"/>
        <family val="2"/>
      </rPr>
      <t>Arabescato</t>
    </r>
  </si>
  <si>
    <r>
      <rPr>
        <b/>
        <sz val="7.5"/>
        <rFont val="Calibri"/>
        <family val="2"/>
      </rPr>
      <t>Under Main Lobby Tender</t>
    </r>
  </si>
  <si>
    <r>
      <rPr>
        <sz val="7.5"/>
        <rFont val="Calibri"/>
        <family val="2"/>
      </rPr>
      <t>Supply and installation of  soffit  ST-06 [ Volakas Marble ],  size 150 x 20mm  at guest corridor, Lvl 7 to Lvl 27</t>
    </r>
  </si>
  <si>
    <r>
      <rPr>
        <sz val="7.5"/>
        <rFont val="Calibri"/>
        <family val="2"/>
      </rPr>
      <t>Metal Soffit By Other</t>
    </r>
  </si>
  <si>
    <r>
      <rPr>
        <sz val="7.5"/>
        <rFont val="Calibri"/>
        <family val="2"/>
      </rPr>
      <t>Supply and installation of  soffit  ST-06 [ Volakas Marble ],  size 190 x 20mm  at lift lobby, guest corridor, Lvl 7 to Lvl 27</t>
    </r>
  </si>
  <si>
    <r>
      <rPr>
        <sz val="7.5"/>
        <rFont val="Calibri"/>
        <family val="2"/>
      </rPr>
      <t>Supply  and  installation  of  architrave  ST-06  [  Volakas  Marble  ],  size 236+30+236 x 20mm at fire door at lift lobby, guest corridor, Lvl 7 to Lvl 27</t>
    </r>
  </si>
  <si>
    <r>
      <rPr>
        <b/>
        <u/>
        <sz val="7.5"/>
        <rFont val="Calibri"/>
        <family val="2"/>
      </rPr>
      <t>Floor Finishes</t>
    </r>
  </si>
  <si>
    <r>
      <rPr>
        <b/>
        <u/>
        <sz val="7.5"/>
        <rFont val="Calibri"/>
        <family val="2"/>
      </rPr>
      <t>Stone  flooring  laid  on  cement  and  sand  screed  including 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movement joints,pointing,  polishing,  decoration,  dry set  mortar  or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adhesive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accordance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with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drawings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specifications.</t>
    </r>
  </si>
  <si>
    <r>
      <rPr>
        <sz val="7.5"/>
        <rFont val="Calibri"/>
        <family val="2"/>
      </rPr>
      <t>Supply and installation  of 20mm thk, stone flooring, ST-06 [ Volakas Marble ]  at  lift lobby, guest corridor, Lvl 7 to Lvl 27</t>
    </r>
  </si>
  <si>
    <r>
      <rPr>
        <sz val="7.5"/>
        <rFont val="Calibri"/>
        <family val="2"/>
      </rPr>
      <t>7mm wide  x  5mm thick Brass strip  insert in  brushed finish  with top layer brass coat (HTL-ME-04)</t>
    </r>
  </si>
  <si>
    <r>
      <rPr>
        <sz val="7.5"/>
        <rFont val="Calibri"/>
        <family val="2"/>
      </rPr>
      <t>Supply  and  installation  of  20mm thk, stone  flooring,  ST-04  [  Griggio Carnico   Marble   ]   and   Border,   ST-03   [   Arbsecato   Marble   ],  Size 1.80x1.60m at  lift cabin, guest corridor</t>
    </r>
  </si>
  <si>
    <r>
      <rPr>
        <sz val="7.5"/>
        <rFont val="Calibri"/>
        <family val="2"/>
      </rPr>
      <t>Grigio Carnico, Arabescato</t>
    </r>
  </si>
  <si>
    <r>
      <rPr>
        <b/>
        <u/>
        <sz val="7.5"/>
        <rFont val="Calibri"/>
        <family val="2"/>
      </rPr>
      <t>Skirting</t>
    </r>
  </si>
  <si>
    <r>
      <rPr>
        <b/>
        <u/>
        <sz val="7.5"/>
        <rFont val="Calibri"/>
        <family val="2"/>
      </rPr>
      <t>Stone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Skirting</t>
    </r>
    <r>
      <rPr>
        <b/>
        <sz val="7.5"/>
        <rFont val="Calibri"/>
        <family val="2"/>
      </rPr>
      <t xml:space="preserve">  including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</t>
    </r>
    <r>
      <rPr>
        <b/>
        <u/>
        <sz val="7.5"/>
        <rFont val="Calibri"/>
        <family val="2"/>
      </rPr>
      <t>necessary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backing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support,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framing,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fittings,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fixing,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accessories,grouting,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movement</t>
    </r>
    <r>
      <rPr>
        <b/>
        <sz val="7.5"/>
        <rFont val="Calibri"/>
        <family val="2"/>
      </rPr>
      <t xml:space="preserve">   joints,pointing,</t>
    </r>
  </si>
  <si>
    <r>
      <rPr>
        <b/>
        <u/>
        <sz val="7.5"/>
        <rFont val="Calibri"/>
        <family val="2"/>
      </rPr>
      <t>polishing,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decoration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shadow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gaps,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etc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accordance with drawings and specifications.</t>
    </r>
  </si>
  <si>
    <r>
      <rPr>
        <sz val="7.5"/>
        <rFont val="Calibri"/>
        <family val="2"/>
      </rPr>
      <t>Supply  and  installation  of   skirting   ST-06  [  Volakas  Marble  ],   size 150+55  x  20mm   at  guest  corridor,  Lvl  7  to  Lvl  27  [  Back  support considered ]</t>
    </r>
  </si>
  <si>
    <r>
      <rPr>
        <sz val="7.5"/>
        <rFont val="Calibri"/>
        <family val="2"/>
      </rPr>
      <t>Supply  and  installation  of   skirting   ST-06  [  Volakas  Marble  ],   size 150+55  x  20mm   at  lift  lobby,  guest  corridor,  Lvl  7  to  Lvl  27  [  Back support considered ]</t>
    </r>
  </si>
  <si>
    <r>
      <rPr>
        <sz val="7.5"/>
        <rFont val="Calibri"/>
        <family val="2"/>
      </rPr>
      <t>Supply  and  installation  of   skirting  ST-03 [  Arbsecato  Marble  ],  size 150+105   x   20mm    at    lift   cabin,   guest   corridor   [   Back   support considered ]</t>
    </r>
  </si>
  <si>
    <r>
      <rPr>
        <b/>
        <u/>
        <sz val="7.5"/>
        <rFont val="Calibri"/>
        <family val="2"/>
      </rPr>
      <t>Threshold</t>
    </r>
  </si>
  <si>
    <r>
      <rPr>
        <b/>
        <u/>
        <sz val="7.5"/>
        <rFont val="Calibri"/>
        <family val="2"/>
      </rPr>
      <t>Supply and fixing of Stone Threshold, including necessary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polishing, decoration, adhesives, etc and the like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all in accordance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with drawings and specifications.</t>
    </r>
  </si>
  <si>
    <r>
      <rPr>
        <sz val="7.5"/>
        <rFont val="Calibri"/>
        <family val="2"/>
      </rPr>
      <t>Supply and installation of  threshold ST-06 [ Volakas Marble ],  size 75 x 20mm  at guest corridor, Lvl 7 to Lvl 27</t>
    </r>
  </si>
  <si>
    <r>
      <rPr>
        <sz val="7.5"/>
        <rFont val="Calibri"/>
        <family val="2"/>
      </rPr>
      <t>Unit rate Only</t>
    </r>
  </si>
  <si>
    <r>
      <rPr>
        <b/>
        <sz val="9"/>
        <rFont val="Calibri"/>
        <family val="2"/>
      </rPr>
      <t>Total Amount in AED</t>
    </r>
  </si>
  <si>
    <t>Total for Guest Room Works</t>
  </si>
  <si>
    <t>Metal Frames in Guest Rooms</t>
  </si>
  <si>
    <t>TOTAL</t>
  </si>
  <si>
    <t>SN</t>
  </si>
  <si>
    <t>Room No</t>
  </si>
  <si>
    <t>S.I</t>
  </si>
  <si>
    <t>Jc No</t>
  </si>
  <si>
    <t>R. Type</t>
  </si>
  <si>
    <t>Scope</t>
  </si>
  <si>
    <t>Deliver Qty( M Sq.)</t>
  </si>
  <si>
    <t>Date</t>
  </si>
  <si>
    <t>border(BR)&amp; threshold</t>
  </si>
  <si>
    <t>crystal white</t>
  </si>
  <si>
    <t>06A</t>
  </si>
  <si>
    <t>volkas polished</t>
  </si>
  <si>
    <t>architrave(AR)</t>
  </si>
  <si>
    <t>Crystal white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</si>
  <si>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</si>
  <si>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Agreed rate for Materials</t>
  </si>
  <si>
    <t>AED</t>
  </si>
  <si>
    <t>Material to be certifed under this payment</t>
  </si>
  <si>
    <t>Deduct this month progress</t>
  </si>
  <si>
    <t>Crytsal white</t>
  </si>
  <si>
    <t>11A Guest Room</t>
  </si>
  <si>
    <t>Floor</t>
  </si>
  <si>
    <t>Wall</t>
  </si>
  <si>
    <t>Joinery Works</t>
  </si>
  <si>
    <t>Architraves</t>
  </si>
  <si>
    <t>Weightage</t>
  </si>
  <si>
    <t>Room</t>
  </si>
  <si>
    <t>Architrave</t>
  </si>
  <si>
    <t>Joinery</t>
  </si>
  <si>
    <t>Total Progress</t>
  </si>
  <si>
    <t>7-8</t>
  </si>
  <si>
    <t>10-11</t>
  </si>
  <si>
    <t>13-14</t>
  </si>
  <si>
    <t>15-16</t>
  </si>
  <si>
    <t>20-21</t>
  </si>
  <si>
    <t>22-23</t>
  </si>
  <si>
    <t>24-25</t>
  </si>
  <si>
    <t>Wet area floor done</t>
  </si>
  <si>
    <t>Overall progress for 7A and 15A</t>
  </si>
  <si>
    <t>Certified Qty</t>
  </si>
  <si>
    <t>Remarks</t>
  </si>
  <si>
    <t xml:space="preserve">Previous </t>
  </si>
  <si>
    <t>skirting(SK)</t>
  </si>
  <si>
    <t>floor(FL)</t>
  </si>
  <si>
    <t>Travertine</t>
  </si>
  <si>
    <t>MM-3140-286A</t>
  </si>
  <si>
    <t>07A</t>
  </si>
  <si>
    <t>Volkas</t>
  </si>
  <si>
    <t>02A</t>
  </si>
  <si>
    <t>02D</t>
  </si>
  <si>
    <t>wall(CL)</t>
  </si>
  <si>
    <t>Different rooms</t>
  </si>
  <si>
    <t>05A</t>
  </si>
  <si>
    <t>Volkas polished</t>
  </si>
  <si>
    <t>MM-3140-334</t>
  </si>
  <si>
    <t>Perlato Queen Beige</t>
  </si>
  <si>
    <t>Total material delivered to the site from 29th November to  02nd January</t>
  </si>
  <si>
    <t>MOS Summary - Dar (Guest Rooms)</t>
  </si>
  <si>
    <t>7A and 15A</t>
  </si>
  <si>
    <t xml:space="preserve">Dar Al Rokham </t>
  </si>
  <si>
    <t xml:space="preserve">Description </t>
  </si>
  <si>
    <t>QTY</t>
  </si>
  <si>
    <t>MM-3140-195</t>
  </si>
  <si>
    <t>MM-3140-217</t>
  </si>
  <si>
    <t>MM-3140-222</t>
  </si>
  <si>
    <t>MM-3140-001-Dr</t>
  </si>
  <si>
    <t>MM-3140-002-Dr</t>
  </si>
  <si>
    <t>MM-3140-287 Revised</t>
  </si>
  <si>
    <t>MM-3140-215</t>
  </si>
  <si>
    <t>MM-3140-151</t>
  </si>
  <si>
    <r>
      <rPr>
        <b/>
        <sz val="12"/>
        <rFont val="Calibri"/>
        <family val="2"/>
        <scheme val="minor"/>
      </rPr>
      <t>807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</si>
  <si>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r>
      <rPr>
        <b/>
        <sz val="11"/>
        <rFont val="Calibri"/>
        <family val="2"/>
        <scheme val="minor"/>
      </rPr>
      <t>2510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</si>
  <si>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t>Volkas Polished</t>
  </si>
  <si>
    <t>Dado, Wall, Border Skirting</t>
  </si>
  <si>
    <t>Bathroom Drain</t>
  </si>
  <si>
    <t xml:space="preserve">Travertine </t>
  </si>
  <si>
    <t>Crystal white polished</t>
  </si>
  <si>
    <t>VT Self &amp; Bench</t>
  </si>
  <si>
    <t>MM-3140-193A</t>
  </si>
  <si>
    <t>MM-3140-288 revised</t>
  </si>
  <si>
    <t>MM-3140-196</t>
  </si>
  <si>
    <t>MM-3140-128G</t>
  </si>
  <si>
    <t>MINI BAR(MB)</t>
  </si>
  <si>
    <t>M-3140-129G</t>
  </si>
  <si>
    <t xml:space="preserve">Minibar </t>
  </si>
  <si>
    <t>MM-3140-199G</t>
  </si>
  <si>
    <t>MM-3140-233G</t>
  </si>
  <si>
    <t>MM-3140-234G</t>
  </si>
  <si>
    <t>Minibar</t>
  </si>
  <si>
    <t>MM-3140-167</t>
  </si>
  <si>
    <t>03A</t>
  </si>
  <si>
    <t>MM-3140-183</t>
  </si>
  <si>
    <t>MM-3140-213CC</t>
  </si>
  <si>
    <t>Curve floor(FL)</t>
  </si>
  <si>
    <t>travertine</t>
  </si>
  <si>
    <t>MM-3140-335MK</t>
  </si>
  <si>
    <t>Stair</t>
  </si>
  <si>
    <t>Dark Emperador</t>
  </si>
  <si>
    <t>MM-3140-169A rev 01</t>
  </si>
  <si>
    <t>MM-3140-289 revised</t>
  </si>
  <si>
    <t>MM-3140-214</t>
  </si>
  <si>
    <t>MM-3140-176A</t>
  </si>
  <si>
    <t>Shower floor(FL)</t>
  </si>
  <si>
    <t>MM-3140-235A</t>
  </si>
  <si>
    <t>MM-3140-283A</t>
  </si>
  <si>
    <t>MM-3140-175A</t>
  </si>
  <si>
    <t>MM-3140-173A</t>
  </si>
  <si>
    <t>MM-3140-231A</t>
  </si>
  <si>
    <t>MM-3140-150CC</t>
  </si>
  <si>
    <t>Bathroom skirting(SK)</t>
  </si>
  <si>
    <t>MM-3140-206CC</t>
  </si>
  <si>
    <t>2105 but as per site 2107</t>
  </si>
  <si>
    <t>MM-3140-287C</t>
  </si>
  <si>
    <t>MM-3140-334C</t>
  </si>
  <si>
    <t>MM-3140-187</t>
  </si>
  <si>
    <t>MM-3140-230</t>
  </si>
  <si>
    <t>MM-3140-184A</t>
  </si>
  <si>
    <t>MM-3140-166</t>
  </si>
  <si>
    <t>MM-3140-154L</t>
  </si>
  <si>
    <t>2002, 2102, 2204, 2302, 2406, 2409, 2403, 2412, 2417, 2416, 2506, 2509, 2510, 2503, 2515, 2514, 2606, 2603, 2609, 2614, 2613, 2706, 2703, 2710, 2715, 2714</t>
  </si>
  <si>
    <t>02A,02B,02C,02D,02E,02G and 01A</t>
  </si>
  <si>
    <t>Wardrobe</t>
  </si>
  <si>
    <t>Crystal</t>
  </si>
  <si>
    <t>MM-3140-155L</t>
  </si>
  <si>
    <t>2404, 2414, 2405, 2408 &amp; 2415</t>
  </si>
  <si>
    <t>03-Series</t>
  </si>
  <si>
    <t>MM-3140-130CX</t>
  </si>
  <si>
    <t>1417 &amp; 1617</t>
  </si>
  <si>
    <t xml:space="preserve">5A </t>
  </si>
  <si>
    <t>Border</t>
  </si>
  <si>
    <t>MM-3140-178L</t>
  </si>
  <si>
    <t>2413, 2511, 2610 &amp; 2711</t>
  </si>
  <si>
    <t>02F</t>
  </si>
  <si>
    <t>MM-3140-292</t>
  </si>
  <si>
    <t>MM-3140-154AEX</t>
  </si>
  <si>
    <t>L-13 &amp; 15</t>
  </si>
  <si>
    <t>MM-3140-188</t>
  </si>
  <si>
    <t>2504, 2512, 2505, 2508, 2513, 2604 &amp; 2607</t>
  </si>
  <si>
    <t>MM-3140-233L</t>
  </si>
  <si>
    <t xml:space="preserve">1903 &amp; 2006 </t>
  </si>
  <si>
    <t>MM-3140-156</t>
  </si>
  <si>
    <t>MM-3140-156X</t>
  </si>
  <si>
    <t>MM-3140-336 revised</t>
  </si>
  <si>
    <t>Parlato Queen Beige Polished</t>
  </si>
  <si>
    <t>MM-3140-212</t>
  </si>
  <si>
    <t>MM-3140-334A</t>
  </si>
  <si>
    <t>10 (Uper &amp; Lower level)</t>
  </si>
  <si>
    <t xml:space="preserve"> 2611, 2612, 2704, 2707, 2712 &amp; 2713</t>
  </si>
  <si>
    <t>MM-3140-177A</t>
  </si>
  <si>
    <t>MM-3140-284A</t>
  </si>
  <si>
    <t>MM-3140-218A</t>
  </si>
  <si>
    <t>MM-3140-168A</t>
  </si>
  <si>
    <t>MM-3140-132AEX</t>
  </si>
  <si>
    <t>L-13 &amp; 14</t>
  </si>
  <si>
    <t>Extra floor(FL) Pieces</t>
  </si>
  <si>
    <t>From 01st February to 08th February</t>
  </si>
  <si>
    <t>From 14th January to 22nd January</t>
  </si>
  <si>
    <t>From 05th January to 13th January</t>
  </si>
  <si>
    <t>From 24th January to 31st January</t>
  </si>
  <si>
    <t>MM-3140-281CX</t>
  </si>
  <si>
    <t>Different Room</t>
  </si>
  <si>
    <t>Corridor</t>
  </si>
  <si>
    <t>2003, 2103, 2203, 2303, 2404, 2414, 2405, 2408, 2415, 2504, 2512, 2505, 2508, 2513, 2604, 2607, 2611, 2612, 2704, 2707, 2712, 2713</t>
  </si>
  <si>
    <t>MM-3140-235L</t>
  </si>
  <si>
    <t>1904, 2006, 2106, 2206 &amp; 2306</t>
  </si>
  <si>
    <t>06A-Type</t>
  </si>
  <si>
    <t>MM-3140-328S</t>
  </si>
  <si>
    <t>Lift Lobby</t>
  </si>
  <si>
    <t>Sofit</t>
  </si>
  <si>
    <t>MM-3140-191</t>
  </si>
  <si>
    <t>MM-3140-328C</t>
  </si>
  <si>
    <t xml:space="preserve">Border </t>
  </si>
  <si>
    <t>Skirting</t>
  </si>
  <si>
    <t>MM-3140-328A</t>
  </si>
  <si>
    <t>Coridoor</t>
  </si>
  <si>
    <t>MM-3140-328</t>
  </si>
  <si>
    <t>Cladding</t>
  </si>
  <si>
    <t>MM-3140-100MKP</t>
  </si>
  <si>
    <t>Mockup</t>
  </si>
  <si>
    <t>Black absolute</t>
  </si>
  <si>
    <t>MM-3140-192</t>
  </si>
  <si>
    <t xml:space="preserve">MM-3140-218 </t>
  </si>
  <si>
    <t>MM-3140-247</t>
  </si>
  <si>
    <t>MM-3140-180</t>
  </si>
  <si>
    <t>MM-3140-289C</t>
  </si>
  <si>
    <t>MM-3140-288C</t>
  </si>
  <si>
    <t xml:space="preserve">Material Qty considered for December,2021 Payment </t>
  </si>
  <si>
    <t>Material Stock Qty for this month (January,2022)</t>
  </si>
  <si>
    <t xml:space="preserve">New Deliveries from February to June </t>
  </si>
  <si>
    <t xml:space="preserve">Omit PS Package </t>
  </si>
  <si>
    <t>Omit Tilling to balconies</t>
  </si>
  <si>
    <t>Stonework to Room Type 7A &amp; 15A</t>
  </si>
  <si>
    <t>Corridor Works stone works</t>
  </si>
  <si>
    <t xml:space="preserve">Discount </t>
  </si>
  <si>
    <t>Subtotal 1</t>
  </si>
  <si>
    <t>Subtotal 2</t>
  </si>
  <si>
    <t>Subtotal 3</t>
  </si>
  <si>
    <t>1 Bed Duplex Suite</t>
  </si>
  <si>
    <t>TYPE -07A  (5 No's)</t>
  </si>
  <si>
    <t>Master Bathroom</t>
  </si>
  <si>
    <t>A.1</t>
  </si>
  <si>
    <t>Supply &amp; fixing of 20m thk Calacatta Vagli ( Herring bone pattern ) flooring</t>
  </si>
  <si>
    <t>m2</t>
  </si>
  <si>
    <t>A.2</t>
  </si>
  <si>
    <t>mr</t>
  </si>
  <si>
    <t>A.3</t>
  </si>
  <si>
    <t>A.4</t>
  </si>
  <si>
    <t>Supply &amp; fixing of 20m thk threshold 800mm x 240mm, polished Calacatta Vagli</t>
  </si>
  <si>
    <t>Guest WC</t>
  </si>
  <si>
    <t>A.5</t>
  </si>
  <si>
    <t>A.6</t>
  </si>
  <si>
    <t>A.7</t>
  </si>
  <si>
    <t>A.8</t>
  </si>
  <si>
    <t>Supply and installation of skirting  Crystal White 300 x 20 mm thk</t>
  </si>
  <si>
    <t>A.9</t>
  </si>
  <si>
    <t xml:space="preserve">Supply and installation of 20mm thick polished Victoria falls quartzite, to be fixed with standard cementitious adhesive maximum up to 5mm thick </t>
  </si>
  <si>
    <t>Victoria Falls</t>
  </si>
  <si>
    <t>A.10</t>
  </si>
  <si>
    <t>Supply and installation of skirting Victoria falls quartzite, 150+35 x 20 mm thk</t>
  </si>
  <si>
    <t>A.11</t>
  </si>
  <si>
    <t>Supply and installation of 20mm thick polished Victoria falls quartzite, to be fixed with standard cementitious adhesive maximum up to 5mm thick - upto dado level</t>
  </si>
  <si>
    <t>A.12</t>
  </si>
  <si>
    <t>A.13</t>
  </si>
  <si>
    <t>Lobby</t>
  </si>
  <si>
    <t>A.14</t>
  </si>
  <si>
    <t xml:space="preserve">Supply and installation of cladding, 20mm thick polished Saint Laurent Marble, to be fixed with standard cementitious adhesive maximum up to 5mm thick </t>
  </si>
  <si>
    <t>New Saint Laurent</t>
  </si>
  <si>
    <t>A.15</t>
  </si>
  <si>
    <t xml:space="preserve">Supply and installation of cladding on the door, 20mm thick polished Saint Laurent Marble, to be fixed with honey comb with standard cementitious adhesive maximum up to 5mm thick </t>
  </si>
  <si>
    <t>A.16</t>
  </si>
  <si>
    <t>Supply and installation of 20mm thick, Vanity counter top polished Victoria falls quartzite,  top size 4566 x 605, with 280mm high fascia and 400x20 mm splashback with 2 nos of wash basin with 4 side stone  cladding. [Inc. ss framing]</t>
  </si>
  <si>
    <t>A.17</t>
  </si>
  <si>
    <t>Cistern Top : Supply and installation of 20mm thick polished Victoria falls, 260mm W x 1250mm length, pencil edge finish.</t>
  </si>
  <si>
    <t>A.18</t>
  </si>
  <si>
    <t>Mobile Shelf @ Toilet : Supply and installation of 20mm thick polished Victoria falls shelf size of 120mm W x 200mm L, edges chamfered.</t>
  </si>
  <si>
    <t>A.19</t>
  </si>
  <si>
    <t>Supply and installation of 20mm thick, Vanity counter top polished Victoria falls quartzite,  top size 595 x 400, with 400mm high fascia  with 1 nos of wash basin with 4 side stone  cladding. [Inc. ss framing]</t>
  </si>
  <si>
    <t>A.20</t>
  </si>
  <si>
    <t>A.21</t>
  </si>
  <si>
    <t>A.22</t>
  </si>
  <si>
    <t>Supply and installation of 20mm thick, Counter top polished Saint Laurent Marble,  top size 1482 x 555, with 40mm fascia  and 2 nos of drawer cladding, size 400 x 100mm. [Inc. ss framing]</t>
  </si>
  <si>
    <t>A.23</t>
  </si>
  <si>
    <t>Counter Top @ Walk-In Closet : Supply and installation of 20mm thick polished Crystal White size of 1280 x 690mm, with 40mm fascia. [ Frameworks and back support by others ]</t>
  </si>
  <si>
    <t>A.24</t>
  </si>
  <si>
    <t>Counter Top @ Walk-In Closet : Supply and installation of 20mm thick polished Crystal White size of 770 x 690mm, with 40mm fascia. [ Frameworks and back support by others ]</t>
  </si>
  <si>
    <t>Mini Bar</t>
  </si>
  <si>
    <t>A.25</t>
  </si>
  <si>
    <t>Supply and installation of Mini Bar 20mm thick Saint Laurent Marble, Counter top size 1560 x 620, with 40mm fascia  and 2 nos shelf size 1560 x 250 with 40mm fascia with cladding to front and side of the mini bar including soffit, skirting &amp; drawer cladding. [ Frameworks and back support by others ]</t>
  </si>
  <si>
    <t>Side Table</t>
  </si>
  <si>
    <t>A.26</t>
  </si>
  <si>
    <t>Supply and installation of side table 20mm thick Vlota Marble, table top size 1826 x 650. [ Frameworks and back support by others ]</t>
  </si>
  <si>
    <t>Viola</t>
  </si>
  <si>
    <t xml:space="preserve">Stair Case </t>
  </si>
  <si>
    <t>A.27</t>
  </si>
  <si>
    <t>Supply &amp; instllation of staircase 20mm thk. Polished Saint Laurent Marble, tread 300 x 200mm thk &amp; Riser 150x20mm</t>
  </si>
  <si>
    <t>A.28</t>
  </si>
  <si>
    <t>Supply &amp; instllation of stringer 20mm thk. Polished Saint Laurent Marble, size 350 x 20mm</t>
  </si>
  <si>
    <t>A.29</t>
  </si>
  <si>
    <t>Supply &amp; instllation of mid landing at staircase 20mm thk. Polished Saint Laurent Marble, with 3 nos of tread &amp; Riser.</t>
  </si>
  <si>
    <t>A.30</t>
  </si>
  <si>
    <t>A.31</t>
  </si>
  <si>
    <t>1 Bed Double Height Suite</t>
  </si>
  <si>
    <t>TYPE -15A  (2 No's)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</si>
  <si>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</si>
  <si>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</si>
  <si>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</si>
  <si>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</si>
  <si>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</si>
  <si>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</si>
  <si>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</si>
  <si>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</si>
  <si>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</si>
  <si>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</si>
  <si>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</si>
  <si>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Supply and installation of 20mm thick, Vanity counter top polished Victoria falls quartzite,  top size 3250 x 605, with 280mm high fascia and 400x20 mm splashback with 2 nos of wash basin with 4 side stone  cladding. [Inc. ss framing]</t>
  </si>
  <si>
    <t>B.12</t>
  </si>
  <si>
    <t>Supply and installation of shelf top 20mm thick Victoria falls quartzite, size of 120 x 200mm, chamfered  edges .</t>
  </si>
  <si>
    <t>B.13</t>
  </si>
  <si>
    <t>B.14</t>
  </si>
  <si>
    <t>B.15</t>
  </si>
  <si>
    <t>B.16</t>
  </si>
  <si>
    <t>B.17</t>
  </si>
  <si>
    <t>Vestibule : 325mm wide; total size of 1500 x 2400mm high.</t>
  </si>
  <si>
    <t>B.18</t>
  </si>
  <si>
    <t>Total Amount AED</t>
  </si>
  <si>
    <t>STONE WORKS TO ROOM TYPE 7A &amp; 15A</t>
  </si>
  <si>
    <t xml:space="preserve">Cumulative </t>
  </si>
  <si>
    <t>New Subcontract Amount - WFA</t>
  </si>
  <si>
    <t>Previous Work Done - WFA</t>
  </si>
  <si>
    <t>Lvl 7</t>
  </si>
  <si>
    <t>Lvl 20</t>
  </si>
  <si>
    <t>Lvl 24</t>
  </si>
  <si>
    <t>Lvl 10</t>
  </si>
  <si>
    <t>Lvl 22</t>
  </si>
  <si>
    <t>Payment Upto End of:</t>
  </si>
  <si>
    <t>Sub Total</t>
  </si>
  <si>
    <t>Variation Orders - Post Sub Contract Agreement -  KCE</t>
  </si>
  <si>
    <t>Proceed with supply &amp; installation of balance stone works at lift lobbies basement 1 &amp; 2, Ground lvl, 2nd, 4th, &amp; 23ed floor.
DAR/3333/as/mb/0971
Dated 11 Oct 2022</t>
  </si>
  <si>
    <t>Approved
E11/K109/KD/SR/304</t>
  </si>
  <si>
    <t>1 - Rev 1</t>
  </si>
  <si>
    <t>Supply &amp; installation of marble floor at corridor ground floor.
DAR/3333/as/rj/0772
Dated 5 Aug 2022</t>
  </si>
  <si>
    <t>Instrction via e mail Dated 4 Aug 2022 
(Mr. Anil Kariyappa)</t>
  </si>
  <si>
    <t>Supply &amp; installation of marble architrave at lift lobby, Lvl 7 - Lvl .
Hotel Area.
DAR/3333/as/rj/0975
Dated 12 Oct 2022</t>
  </si>
  <si>
    <t>Instruction Ref:
E11/K109/SN/dm/230 Dated 23 Sept 22</t>
  </si>
  <si>
    <t>Supply and installation of pink onyx cladding at level 2.
DAR/3214/as/rj/0982
Dated 13 Oct 2022</t>
  </si>
  <si>
    <t>Instruction Ref:
E11/K109/SN/dm/232 Dated 23 Sept 22</t>
  </si>
  <si>
    <t>Supply and Fixing of SS Strip.
DAR/3333/as/rj/1109
Dated 15 Nov 2022</t>
  </si>
  <si>
    <t>Instrction via e mail 
Dated 10-Nov-22 
(Mr. Saman)</t>
  </si>
  <si>
    <t>SUMMARY - POST WFA VARIATIONS</t>
  </si>
  <si>
    <t>Balance Works</t>
  </si>
  <si>
    <t xml:space="preserve">Amount Balance Work </t>
  </si>
  <si>
    <t>% Of Work Completed</t>
  </si>
  <si>
    <t>STONE WORKS</t>
  </si>
  <si>
    <t>RESIDENTIAL AMENITIES, LOBBIES AND LIFT LOBBIES (B1, B2, GF, L2, L4 and L23)</t>
  </si>
  <si>
    <t>Stone floor finish laid on cement and sand screed including all necessary grouting, movement joints, pointing, polishing, dry set mortar or adhesive and the like; all in accordance with the drawings and specification</t>
  </si>
  <si>
    <t>Residential - Basement 1 Lift Lobby</t>
  </si>
  <si>
    <t xml:space="preserve"> A</t>
  </si>
  <si>
    <t>Type RES-ST-16; Stone border to lift lobby</t>
  </si>
  <si>
    <t>Residential - Basement 2 Lift Lobby</t>
  </si>
  <si>
    <t xml:space="preserve"> B</t>
  </si>
  <si>
    <t>Residential - Ground Floor Lobby</t>
  </si>
  <si>
    <t xml:space="preserve"> C</t>
  </si>
  <si>
    <t>Type RES-ST-16; Stone border to concierge and corridor</t>
  </si>
  <si>
    <t xml:space="preserve"> D</t>
  </si>
  <si>
    <t>D1</t>
  </si>
  <si>
    <t>Type RES-ST-26; Stone border to Main Entrance</t>
  </si>
  <si>
    <t>D2</t>
  </si>
  <si>
    <t>Type RES-ST-27; Stone border to Main Entrance</t>
  </si>
  <si>
    <t>Residential - Level 2 Lobby and Corridor</t>
  </si>
  <si>
    <t xml:space="preserve"> E</t>
  </si>
  <si>
    <t>Type RES-ST-16; Stone border to lobby</t>
  </si>
  <si>
    <t xml:space="preserve"> F</t>
  </si>
  <si>
    <t>Residential - Level 4 Amenities, Corridor and Lift Lobby</t>
  </si>
  <si>
    <t>Type RES-ST-16; Stone flooring to reception</t>
  </si>
  <si>
    <t>Type RES-ST-16; Stone flooring to lift lobby</t>
  </si>
  <si>
    <t>Type RES-ST-24; Stone flooring to men's changing room</t>
  </si>
  <si>
    <t>Type RES-ST-24; Stone flooring to women's changing room</t>
  </si>
  <si>
    <t>Type RES-ST-25; Stone flooring to shower room at men's changing room</t>
  </si>
  <si>
    <t>Type RES-ST-25; Stone flooring to shower room at women's changing room</t>
  </si>
  <si>
    <t>Residential - Level 23 Amenities, Corridor and Lift Lobby</t>
  </si>
  <si>
    <t xml:space="preserve"> G</t>
  </si>
  <si>
    <t>Type RES-ST-02; Stone border to lift lobby</t>
  </si>
  <si>
    <t xml:space="preserve"> H</t>
  </si>
  <si>
    <t>Type RES-ST-02; Stone border to corridor</t>
  </si>
  <si>
    <t xml:space="preserve"> J</t>
  </si>
  <si>
    <t>Type RES-ST-02; Stone border to meeting room</t>
  </si>
  <si>
    <t xml:space="preserve"> K</t>
  </si>
  <si>
    <t>Type RES-ST-02; Stone border to multifunction room</t>
  </si>
  <si>
    <t xml:space="preserve"> L</t>
  </si>
  <si>
    <t>Type RES-ST-21; Stone flooring to men's restroom</t>
  </si>
  <si>
    <t xml:space="preserve"> M</t>
  </si>
  <si>
    <t>Type RES-ST-21; Stone flooring to women's restroom</t>
  </si>
  <si>
    <t>WALL FINISHES</t>
  </si>
  <si>
    <t>Stone wall finish including all necessary supports, framing, backing, fixings, fittings, accessories, etc. and the like; all in accordance with the drawings and specification (linear lighting by others)</t>
  </si>
  <si>
    <t xml:space="preserve"> N</t>
  </si>
  <si>
    <t>Type RES-ST-26; Stone cladding in open book to lift lobby</t>
  </si>
  <si>
    <t>Type RES-ST-26; Stone cladding to single leaf door size 1100 x 2550mm high (refer Drawing 309) (Jib door and ironmongery are by others)</t>
  </si>
  <si>
    <t>Type RES-ST-16; Stone cladding to cloakroom</t>
  </si>
  <si>
    <t>Type RES-ST-16; Stone cladding to concierge area</t>
  </si>
  <si>
    <t>Type RES-ST-16; Stone pillars with lit surface to corridor including metal structure</t>
  </si>
  <si>
    <t>Type RES-ST-16; Backlit stone cladding to corridor</t>
  </si>
  <si>
    <t>Type RES-ST-16; Stone fascia 250mm wide to corridor (refer Drawing 120)</t>
  </si>
  <si>
    <t>Type RES-ST-16; Stone fascia 250mm wide to cloakroom (refer Drawing 120)</t>
  </si>
  <si>
    <t>Type RES-ST-16; Stone pillars with lit surface to lobby including metal structure</t>
  </si>
  <si>
    <t>Type RES-ST-26; Stone cladding to lift lobby</t>
  </si>
  <si>
    <t>Type RES-ST-16; Stone cladding to corridor (wooden stiles and rails measured separately)</t>
  </si>
  <si>
    <t>Type RES-ST-23; Stone screen (2 layers of stone) 2100mm high to men's changing room (refer Drawings 315 to 318)</t>
  </si>
  <si>
    <t>Type RES-ST-23; Stone screen (2 layers of stone) 2100mm high to women's changing room (refer Drawings 310 to 313)</t>
  </si>
  <si>
    <t>Type RES-ST-23; Stone fluted walls to men's changing room</t>
  </si>
  <si>
    <t>Type RES-ST-23; Stone fluted walls to women's changing room</t>
  </si>
  <si>
    <t>Type RES-ST-23; Stone cladding to men's changing room</t>
  </si>
  <si>
    <t>Type RES-ST-23; Stone cladding to shower room at men's changing room</t>
  </si>
  <si>
    <t>Type RES-ST-23; Stone cladding to shower room at women's changing room</t>
  </si>
  <si>
    <t>Type RES-ST-23; Stone wall to cistern enclosure overall size 1020mm (L) x 1080mm (H) at men's changing room (refer Drawing 322)</t>
  </si>
  <si>
    <t>Type RES-ST-23; Stone wall to cistern enclosure overall size 1020mm (L) x 1080mm (H) at women's changing room (refer Drawing 322)</t>
  </si>
  <si>
    <t>Type RES-ST-22; Stone wall to men's restroom (refer Detail 12 &amp; 13 of Drawing 33) (metal strips measured separately)</t>
  </si>
  <si>
    <t>Type RES-ST-22; Stone wall to women's restroom (refer Detail 12 &amp; 13 of Drawing 33) (metal strips measured separately)</t>
  </si>
  <si>
    <t>Type RES-ST-21; Stone wall to cistern enclosure overall size 1270mm (L) x 1080mm (H) at men's changing room (refer Drawing 354)</t>
  </si>
  <si>
    <t>Type RES-ST-21; Stone wall to cistern enclosure overall size 1270mm (L) x 1080mm (H) at women's changing room (refer Drawing 354)</t>
  </si>
  <si>
    <t>Stone skirting finish including all necessary supports, framing, backing, fixings, fittings, accessories, etc. and the like; all in accordance with the drawings and specification</t>
  </si>
  <si>
    <t>Type RES-ST-16; Stone skirting 250mm high to cloakroom (refer Detail 03 of Drawing 301)</t>
  </si>
  <si>
    <t>Type RES-ST-16; Stone skirting 250mm high to concierge (refer Detail 05 of Drawing 300)</t>
  </si>
  <si>
    <t>Type RES-ST-02; Stone skirting 250mm high to lobby (refer Detail 08 of Drawing 300)</t>
  </si>
  <si>
    <t>Type RES-ST-23; Stone skirting 150mm high to men's changing room</t>
  </si>
  <si>
    <t>Type RES-ST-23; Stone skirting 200mm high to men's changing room inside cubicles (refer Detail 02 of Drawing 301)</t>
  </si>
  <si>
    <t>Type RES-ST-23; Stone skirting 150mm high to women's changing room</t>
  </si>
  <si>
    <t>Type RES-ST-23; Stone skirting 200mm high to women's changing room inside cubicles (refer Detail 02 of Drawing 301)</t>
  </si>
  <si>
    <t>Type RES-ST-11; Stone skirting 300mm high to meeting room (refer Detail 02 of Drawing 336)</t>
  </si>
  <si>
    <t>Type RES-ST-11; Stone skirting 300mm high to mulfunction room (refer Detail 02 of Drawing 336)</t>
  </si>
  <si>
    <t>Type RES-ST-21; Stone skirting 300mm high to men's restroom (refer Detail 02 of Drawing 336)</t>
  </si>
  <si>
    <t>Type RES-ST-21; Stone skirting 300mm high to women's restroom (refer Detail 02 of Drawing 336)</t>
  </si>
  <si>
    <t>THRESHOLD</t>
  </si>
  <si>
    <t>Supply and fixing of stone threshold, including all necessary grouting, polishing, adhesives, etc. and the like; all in accordance with the drawings and specification</t>
  </si>
  <si>
    <t>Type RES-ST-16; Stone threshold 225mm wide to lift lobby</t>
  </si>
  <si>
    <t>Type RES-ST-16; Stone threshold 305mm wide to lift lobby</t>
  </si>
  <si>
    <t>Type RES-ST-16; Stone threshold 500mm wide to BOH door</t>
  </si>
  <si>
    <t>Type RES-ST-26; Stone threshold 250mm wide to airlock</t>
  </si>
  <si>
    <t>Type RES-ST-27; Stone threshold 250mm wide to airlock</t>
  </si>
  <si>
    <t>Type RES-ST-27; Stone threshold 315mm wide to concierge</t>
  </si>
  <si>
    <t>Type RES-ST-16; Stone threshold 375mm wide to lift lobby</t>
  </si>
  <si>
    <t>Type RES-ST-16; Stone threshold 415mm wide to lift lobby</t>
  </si>
  <si>
    <t>Type RES-ST-16; Stone threshold 1450mm wide to lift lobby</t>
  </si>
  <si>
    <t>Type RES-ST-16; Stone threshold 1180mm wide to lift lobby</t>
  </si>
  <si>
    <t>Type RES-ST-24; Stone threshold 100mm wide to men's and women's changing room</t>
  </si>
  <si>
    <t>Type RES-ST-25; Stone threshold 100mm wide to men's and women's changing room</t>
  </si>
  <si>
    <t>Type RES-ST-02; Stone threshold 200mm wide to corridor</t>
  </si>
  <si>
    <t>Type RES-ST-02; Stone threshold 285mm wide to lift lobby</t>
  </si>
  <si>
    <t>Type RES-ST-02; Stone threshold 340mm wide to meeting and multifunction room</t>
  </si>
  <si>
    <t>Type RES-ST-02; Stone threshold 500mm wide to BOH doors</t>
  </si>
  <si>
    <t>Type RES-ST-21; Stone threshold 250mm wide to men's and women's restrooms</t>
  </si>
  <si>
    <t>ARCHITRAVE FINISHES</t>
  </si>
  <si>
    <t>Stone architrave finishes including all necessary supports, framing, backing, fixings, fittings, accessories, etc. and the like; all in accordance with the drawings and specification</t>
  </si>
  <si>
    <t>Type RES-ST-02; Stone architrave size 265mm wide to lift lobby</t>
  </si>
  <si>
    <t>Type RES-ST-02; Stone architrave size 1450mm wide (refer Drawing 202)</t>
  </si>
  <si>
    <t>Type RES-ST-02; Stone architrave size 265mm wide to lift lobby (refer Drawing 310)</t>
  </si>
  <si>
    <t>Type RES-ST-16; Stone architrave size 400mm wide (refer Drawing 305) (linear lighting by others)</t>
  </si>
  <si>
    <t>Type RES-ST-16; Stone architrave size 400mm wide (refer Drawing 306) (linear lighting by others)</t>
  </si>
  <si>
    <t>Type RES-ST-16; Stone architrave size 400mm wide (refer Drawing 307) (linear lighting by others)</t>
  </si>
  <si>
    <t>Type RES-ST-16; Stone architrave size 1800mm wide (refer Drawing 201)</t>
  </si>
  <si>
    <t>STONE VANITY</t>
  </si>
  <si>
    <t>Supply and installation of stone vanity counter top  with fascia and splash back, including all necessary supports, framing, backing, fittings, accessories, cut-out hole for basin, etc. and the like; all in accordance with the drawings and specification</t>
  </si>
  <si>
    <t>Vanity counter with finish Type RES-ST-23; overall size 4300mm (L) x 600mm (W) x 290mm (H) to women's changing room (refer Drawings 310, 311 and 313)</t>
  </si>
  <si>
    <t>Towel hamper with finish Type RES-ST-23; overall size 605mm (L) x 560mm (W) x 565mm (H) to women's changing room (refer Drawings 310, 311 and 313)</t>
  </si>
  <si>
    <t>Vanity counter with finish Type RES-ST-23; overall size 3320mm (L) x 600mm (W) x 280mm (H) to men's changing room (refer Drawings 315, 316 and 318)</t>
  </si>
  <si>
    <t>Vanity counter with finish Type RES-ST-23; overall size 640mm (L) x 360mm (W) x 850mm (H) to men's changing room (refer Drawing 319)</t>
  </si>
  <si>
    <t>Vanity with finish Type RES-ST-21; overall size 2700mm (L) x 460 / 480 mm (W) x 800 / 850 mm (H) to men's restroom (refer Drawing 355 to 357)</t>
  </si>
  <si>
    <t>A1</t>
  </si>
  <si>
    <t>Vanity basin with finish Type RES-ST-21; overall size 420mm (L) x 420mm (W) x 160 mm (H) to men's restroom</t>
  </si>
  <si>
    <t>A2</t>
  </si>
  <si>
    <t>Vanity cladding with finish Type RES-ST-21; overall size 1510mm (L) x 850 mm (H) to men's restroom</t>
  </si>
  <si>
    <t>Vanity with finish Type RES-ST-21; overall size 2700mm (L) x 460 / 480 mm (W) x 800 / 850 mm (H) to women's restroom (refer Drawing 355 to 357)</t>
  </si>
  <si>
    <t>B1</t>
  </si>
  <si>
    <t>Vanity basin with finish Type RES-ST-21; overall size 420mm (L) x 420mm (W) x 160 mm (H) to women's restroom</t>
  </si>
  <si>
    <t>B2</t>
  </si>
  <si>
    <t>Vanity cladding with finish Type RES-ST-21; overall size 1510mm (L) x 850 mm (H) to women's restroom</t>
  </si>
  <si>
    <t>STONE LEDGE TOP</t>
  </si>
  <si>
    <t>Supply and installation of stone ledge top at wc cistern including all necessary supports, framing, backing, fittings, accessories, etc. and the like; all in accordance with the drawings and specification</t>
  </si>
  <si>
    <t>Ledge top with finish Type RES-ST-23; overall size 1020mm (L) x 230mm (W) to men's changing room (refer Drawing 322)</t>
  </si>
  <si>
    <t>Ledge top with finish Type RES-ST-23; overall size 1020mm (L) x 230mm (W) to women's changing room (refer Drawing 322)</t>
  </si>
  <si>
    <t>Ledge top with finish Type RES-ST-21; overall size 1270mm (L) x 230mm (W) to men's changing room (refer Drawing 354)</t>
  </si>
  <si>
    <t>Ledge top with finish Type RES-ST-21; overall size 1270mm (L) x 230mm (W) to women's changing room (refer Drawing 354)</t>
  </si>
  <si>
    <t>STONE TOP</t>
  </si>
  <si>
    <t>Supply and installation of stone top including all necessary supports, framing, backing, fittings, accessories, etc. and the like; all in accordance with the drawings and specification</t>
  </si>
  <si>
    <t>Stone top and cladding finish RES-ST-10 to concierge desk; overall size 3000mm (L) x 600mm (W) x 1100mm (H) (Drawing 302)</t>
  </si>
  <si>
    <t>Stone top to concierge station; overall size 1370mm (L) x 720mm (W) x 2215mm (H) (Drawing 303)</t>
  </si>
  <si>
    <t>Stone top with finish Type RES-ST-02; overall size 2205mm (L) x 505mm (W) to refreshment cabinet at fitness room (refer Drawing 326 and 327) (timber cabinet measured separately)</t>
  </si>
  <si>
    <t>Stone top with finish Type RES-ST-07b to Meeting room cupboard; overall size 2670mm (L) x 580mm (W) (refer Drawing 349 to 351)</t>
  </si>
  <si>
    <t xml:space="preserve"> D1</t>
  </si>
  <si>
    <t>Stone top with finish Type RES-ST-07b to Meeting room TV cupboard; overall size 1900mm (L) x 580mm (W)</t>
  </si>
  <si>
    <t>Stone top with finish Type RES-ST-07b to Multifunction room cupboard; overall size 2590mm (L) x 580mm (W) (refer Drawing 350 to 352)</t>
  </si>
  <si>
    <t xml:space="preserve"> E1</t>
  </si>
  <si>
    <t>Stone top with finish Type RES-ST-07b to Multifunction room TV cupboard; overall size 1900mm (L) x 580mm (W)</t>
  </si>
  <si>
    <t>STONE SHELF</t>
  </si>
  <si>
    <t>Supply and installation of stone shelf including all necessary supports, framing, backing, fittings, accessories, etc. and the like; all in accordance with the drawings and specification</t>
  </si>
  <si>
    <t>Shelf with finish Type RES-ST-23; overall size 640mm (L) x 340mm (W) fixed to the wall at men's changing room (refer Drawing 319)</t>
  </si>
  <si>
    <t>Shelf with finish Type RES-ST-23; overall size 600mm (L) x 530mm (W) fixed to the wall to women's changing room (refer Drawings 310, 311 and 313)</t>
  </si>
  <si>
    <t>STONE BENCH</t>
  </si>
  <si>
    <t>Supply and installation of stone bench including all necessary supports, framing, backing, fixings, fittings, accessories, finishes, etc. and the like complete; all in accordance with the drawings and specification</t>
  </si>
  <si>
    <t>Entrance bench with finish Type RES-ST-16; overall size 1965mm (L) x 340mm (W) x 450mm (H) fixed to the wall (refer Drawing 301)</t>
  </si>
  <si>
    <t>STONE WATER FEATURE</t>
  </si>
  <si>
    <t>Supply and installation of stone water feature including all necessary supports, framing, backing, fixings, fittings, accessories, finishes, etc. and the like complete; all in accordance with the drawings and specification</t>
  </si>
  <si>
    <t>Water feature with finish Type RES-ST-16; overall size 1550mm (D) x 500mm (H) to corridor (refer Drawing 308)</t>
  </si>
  <si>
    <t>STONE WELCOME DESK</t>
  </si>
  <si>
    <t>Supply and installation of stone welcome desk including all necessary supports, framing, backing, fixings, fittings, accessories, finishes, etc. and the like complete; all in accordance with the drawings and specification</t>
  </si>
  <si>
    <t>Welcome desk with finish Type RES-ST-16; overall size 1300mm (L) x 500mm (W) x 1100mm (H) to corridor (refer Drawing 303 to 305)</t>
  </si>
  <si>
    <t>LIFT CAR</t>
  </si>
  <si>
    <t>LIFT CAR (4 NOS.)</t>
  </si>
  <si>
    <t>Type RES-ST-03; Stone border to lift car</t>
  </si>
  <si>
    <t>Type RES-ST-03; Stone threshold 120mm wide</t>
  </si>
  <si>
    <t>Type RES-ST-03; Stone skirting 250mm high</t>
  </si>
  <si>
    <t>Type RES-ST-16; Stone wall</t>
  </si>
  <si>
    <t>Type RES-ST-03; Stone lit cornice</t>
  </si>
  <si>
    <t>LIFT CAR (1 NO.)</t>
  </si>
  <si>
    <t>Total Amount in AED</t>
  </si>
  <si>
    <t>Less Special Discount</t>
  </si>
  <si>
    <t>Supply &amp; Installation Of Balance Stone Works At Lift Lobbies Basement 1 &amp; 2, Ground Lvl, 2nd, 4th, &amp; 23ed Floor.</t>
  </si>
  <si>
    <t>VARIATIONS UNDER KCE</t>
  </si>
  <si>
    <t>WFA VARIATIONS</t>
  </si>
  <si>
    <t>AHK Balance Works - Resi Amenities</t>
  </si>
  <si>
    <t>Marble Floor at Corridor - GF</t>
  </si>
  <si>
    <t xml:space="preserve">PROJECT: DORCHESTER HOTEL AND RESIDENCES </t>
  </si>
  <si>
    <t>VARIATION SHEDULE - M/S DAR AL ROKHAM</t>
  </si>
  <si>
    <t>WA Ref.</t>
  </si>
  <si>
    <t>Description of Variation</t>
  </si>
  <si>
    <t xml:space="preserve">KCE INITIAL ASSESSEMENT </t>
  </si>
  <si>
    <t xml:space="preserve">STATUS </t>
  </si>
  <si>
    <t>KCE ASSESSED</t>
  </si>
  <si>
    <t>Difference</t>
  </si>
  <si>
    <t xml:space="preserve">Action By </t>
  </si>
  <si>
    <t>SUBMITTED (AED)</t>
  </si>
  <si>
    <t>TOTAL AMOUNT (AED)</t>
  </si>
  <si>
    <t>ASSESSED (AED)</t>
  </si>
  <si>
    <t>AGREED (AED)</t>
  </si>
  <si>
    <t xml:space="preserve">Main Contract VO's </t>
  </si>
  <si>
    <t>PS045</t>
  </si>
  <si>
    <t>Supply &amp; Install Marble to Lift Lobbies at Hotel L7-L27</t>
  </si>
  <si>
    <t>PS046</t>
  </si>
  <si>
    <t>Supply &amp; Install Marble to Lift Lobbies at Hotel L7-L28</t>
  </si>
  <si>
    <t>PS045 R1</t>
  </si>
  <si>
    <t>Supply &amp; Fixing of Pink Onyx at Hotel L2 Entrance</t>
  </si>
  <si>
    <t>PS045 R2</t>
  </si>
  <si>
    <t>Competitive price in comparison with Reem.</t>
  </si>
  <si>
    <t>PS042</t>
  </si>
  <si>
    <t xml:space="preserve">Stone Works - AHK Balance Work </t>
  </si>
  <si>
    <t>PS043</t>
  </si>
  <si>
    <t>Lump sum and based on Original Scope with AHK</t>
  </si>
  <si>
    <t>Total Variation Amount ( AED )</t>
  </si>
  <si>
    <t>Cumulative</t>
  </si>
  <si>
    <t>%</t>
  </si>
  <si>
    <t>: Nov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</si>
</sst>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_-;\-* #,##0.00_-;_-* &quot;-&quot;??_-;_-@_-"/>
    <numFmt numFmtId="165" formatCode="&quot;£&quot;#,##0.00;[Red]\-&quot;£&quot;#,##0.00"/>
    <numFmt numFmtId="166" formatCode="_-&quot;£&quot;* #,##0_-;\-&quot;£&quot;* #,##0_-;_-&quot;£&quot;* &quot;-&quot;_-;_-@_-"/>
    <numFmt numFmtId="167" formatCode="[$-409]dddd\,\ mmmm\ dd\,\ yyyy"/>
    <numFmt numFmtId="168" formatCode="_(* #,##0_);_(* \(#,##0\);_(* &quot;-&quot;??_);_(@_)"/>
    <numFmt numFmtId="169" formatCode="_-&quot;\&quot;* #,##0.00_-;&quot;\&quot;&quot;\&quot;\-&quot;\&quot;* #,##0.00_-;_-&quot;\&quot;* &quot;-&quot;??_-;_-@_-"/>
    <numFmt numFmtId="170" formatCode="&quot;$&quot;#,##0_);&quot;\&quot;&quot;\&quot;&quot;\&quot;\(&quot;$&quot;#,##0&quot;\&quot;&quot;\&quot;&quot;\&quot;\)"/>
    <numFmt numFmtId="171" formatCode="_-* #,##0_-;&quot;\&quot;&quot;\&quot;\-* #,##0_-;_-* &quot;-&quot;_-;_-@_-"/>
    <numFmt numFmtId="172" formatCode="_-* #,##0.00_-;&quot;\&quot;&quot;\&quot;\-* #,##0.00_-;_-* &quot;-&quot;??_-;_-@_-"/>
    <numFmt numFmtId="173" formatCode="[$-409]d\-mmm\-yy;@"/>
    <numFmt numFmtId="174" formatCode="[$-409]mmmm\-yy;@"/>
    <numFmt numFmtId="175" formatCode="_-* #,##0.00\ _€_-;\-* #,##0.00\ _€_-;_-* &quot;-&quot;??\ _€_-;_-@_-"/>
    <numFmt numFmtId="176" formatCode="[$-409]mmmm\ d\,\ yyyy;@"/>
    <numFmt numFmtId="177" formatCode="0.0%"/>
  </numFmts>
  <fonts count="94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2"/>
      <name val="©öUAAA"/>
      <family val="1"/>
      <charset val="129"/>
    </font>
    <font>
      <sz val="10"/>
      <name val="MS Sans Serif"/>
      <family val="2"/>
    </font>
    <font>
      <sz val="11"/>
      <name val="¥ì¢¬"/>
      <family val="3"/>
      <charset val="129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돋움"/>
      <family val="3"/>
      <charset val="129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entury Gothic"/>
      <family val="2"/>
    </font>
    <font>
      <vertAlign val="superscript"/>
      <sz val="10"/>
      <name val="Calibri"/>
      <family val="2"/>
    </font>
    <font>
      <b/>
      <sz val="12"/>
      <name val="Calibri"/>
      <family val="2"/>
    </font>
    <font>
      <b/>
      <u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u/>
      <sz val="1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FF"/>
      <name val="Arial"/>
      <family val="2"/>
    </font>
    <font>
      <b/>
      <u/>
      <sz val="20"/>
      <name val="Calibri"/>
      <family val="2"/>
      <scheme val="minor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name val="Calibri"/>
      <family val="2"/>
    </font>
    <font>
      <sz val="10"/>
      <color theme="1"/>
      <name val="Cambria"/>
      <family val="1"/>
    </font>
    <font>
      <b/>
      <sz val="10"/>
      <name val="Calibri "/>
    </font>
    <font>
      <b/>
      <sz val="12"/>
      <color theme="1"/>
      <name val="Cambria"/>
      <family val="1"/>
    </font>
    <font>
      <sz val="10"/>
      <name val="Cambria"/>
      <family val="1"/>
      <scheme val="major"/>
    </font>
    <font>
      <sz val="10"/>
      <name val="Cambria"/>
      <family val="1"/>
    </font>
    <font>
      <sz val="12"/>
      <name val="Times New Roman"/>
      <family val="2"/>
    </font>
    <font>
      <b/>
      <u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rgb="FF000000"/>
      <name val="Times New Roman"/>
      <family val="1"/>
    </font>
    <font>
      <b/>
      <u/>
      <sz val="10.5"/>
      <name val="Calibri"/>
      <family val="2"/>
    </font>
    <font>
      <b/>
      <sz val="8.5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7.5"/>
      <name val="Calibri"/>
      <family val="2"/>
    </font>
    <font>
      <b/>
      <u/>
      <sz val="7.5"/>
      <name val="Calibri"/>
      <family val="2"/>
    </font>
    <font>
      <sz val="7.5"/>
      <name val="Calibri"/>
      <family val="2"/>
    </font>
    <font>
      <sz val="7.5"/>
      <color rgb="FF000000"/>
      <name val="Calibri"/>
      <family val="2"/>
    </font>
    <font>
      <b/>
      <sz val="7.5"/>
      <color rgb="FF000000"/>
      <name val="Calibri"/>
      <family val="2"/>
    </font>
    <font>
      <b/>
      <sz val="9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Trebuchet MS"/>
      <family val="2"/>
    </font>
    <font>
      <b/>
      <sz val="20"/>
      <name val="Trebuchet MS"/>
      <family val="2"/>
    </font>
    <font>
      <b/>
      <u/>
      <sz val="16"/>
      <name val="Trebuchet MS"/>
      <family val="2"/>
    </font>
    <font>
      <b/>
      <u/>
      <sz val="11"/>
      <name val="Trebuchet MS"/>
      <family val="2"/>
    </font>
    <font>
      <b/>
      <sz val="16"/>
      <name val="Trebuchet MS"/>
      <family val="2"/>
    </font>
    <font>
      <b/>
      <sz val="11"/>
      <name val="Trebuchet MS"/>
      <family val="2"/>
    </font>
    <font>
      <b/>
      <u/>
      <sz val="14"/>
      <name val="Trebuchet MS"/>
      <family val="2"/>
    </font>
    <font>
      <b/>
      <sz val="14"/>
      <name val="Trebuchet MS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7">
    <xf numFmtId="0" fontId="0" fillId="0" borderId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4" fillId="0" borderId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9" fillId="0" borderId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18">
      <alignment horizontal="left" vertical="center"/>
    </xf>
    <xf numFmtId="0" fontId="4" fillId="0" borderId="0"/>
    <xf numFmtId="0" fontId="4" fillId="0" borderId="0"/>
    <xf numFmtId="0" fontId="3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2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3" fillId="0" borderId="0">
      <alignment vertical="center"/>
    </xf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" fillId="0" borderId="0"/>
    <xf numFmtId="0" fontId="3" fillId="0" borderId="0"/>
    <xf numFmtId="175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76" fontId="3" fillId="0" borderId="0"/>
    <xf numFmtId="0" fontId="37" fillId="5" borderId="68" applyNumberFormat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0" fontId="6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147">
    <xf numFmtId="0" fontId="0" fillId="0" borderId="0" xfId="0"/>
    <xf numFmtId="0" fontId="15" fillId="0" borderId="0" xfId="41" applyFont="1" applyAlignment="1">
      <alignment horizontal="left" vertical="center"/>
    </xf>
    <xf numFmtId="0" fontId="15" fillId="0" borderId="0" xfId="41" applyFont="1" applyAlignment="1">
      <alignment vertical="center"/>
    </xf>
    <xf numFmtId="0" fontId="14" fillId="0" borderId="0" xfId="41" applyFont="1" applyAlignment="1">
      <alignment vertical="center"/>
    </xf>
    <xf numFmtId="43" fontId="14" fillId="0" borderId="0" xfId="34" applyFont="1" applyFill="1" applyAlignment="1">
      <alignment horizontal="center" vertical="center" wrapText="1"/>
    </xf>
    <xf numFmtId="43" fontId="14" fillId="0" borderId="0" xfId="34" applyFont="1" applyFill="1" applyAlignment="1">
      <alignment horizontal="right" vertical="center" wrapText="1"/>
    </xf>
    <xf numFmtId="43" fontId="14" fillId="0" borderId="0" xfId="34" applyFont="1" applyFill="1" applyAlignment="1">
      <alignment vertical="center" wrapText="1"/>
    </xf>
    <xf numFmtId="0" fontId="25" fillId="0" borderId="0" xfId="47" applyFont="1" applyAlignment="1">
      <alignment vertical="center"/>
    </xf>
    <xf numFmtId="0" fontId="26" fillId="0" borderId="0" xfId="41" applyFont="1" applyAlignment="1">
      <alignment wrapText="1"/>
    </xf>
    <xf numFmtId="0" fontId="26" fillId="0" borderId="0" xfId="48" applyNumberFormat="1" applyFont="1" applyFill="1" applyBorder="1" applyAlignment="1"/>
    <xf numFmtId="43" fontId="26" fillId="0" borderId="0" xfId="41" applyNumberFormat="1" applyFont="1"/>
    <xf numFmtId="43" fontId="25" fillId="0" borderId="0" xfId="47" applyNumberFormat="1" applyFont="1" applyAlignment="1">
      <alignment horizontal="center" vertical="center"/>
    </xf>
    <xf numFmtId="0" fontId="26" fillId="0" borderId="0" xfId="41" applyFont="1" applyAlignment="1">
      <alignment horizontal="center" vertical="center"/>
    </xf>
    <xf numFmtId="0" fontId="26" fillId="0" borderId="0" xfId="41" applyFont="1" applyAlignment="1">
      <alignment horizontal="center" wrapText="1"/>
    </xf>
    <xf numFmtId="0" fontId="26" fillId="0" borderId="0" xfId="48" applyNumberFormat="1" applyFont="1" applyFill="1" applyBorder="1" applyAlignment="1">
      <alignment horizontal="center"/>
    </xf>
    <xf numFmtId="43" fontId="26" fillId="0" borderId="0" xfId="41" applyNumberFormat="1" applyFont="1" applyAlignment="1">
      <alignment horizontal="center"/>
    </xf>
    <xf numFmtId="43" fontId="27" fillId="0" borderId="0" xfId="41" applyNumberFormat="1" applyFont="1"/>
    <xf numFmtId="0" fontId="4" fillId="0" borderId="0" xfId="47" applyAlignment="1">
      <alignment vertical="center"/>
    </xf>
    <xf numFmtId="0" fontId="4" fillId="0" borderId="0" xfId="49" applyAlignment="1">
      <alignment vertical="center"/>
    </xf>
    <xf numFmtId="0" fontId="15" fillId="0" borderId="0" xfId="47" applyFont="1" applyAlignment="1">
      <alignment vertical="center"/>
    </xf>
    <xf numFmtId="0" fontId="26" fillId="0" borderId="0" xfId="41" applyFont="1" applyAlignment="1">
      <alignment vertical="center"/>
    </xf>
    <xf numFmtId="0" fontId="25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 wrapText="1"/>
    </xf>
    <xf numFmtId="0" fontId="25" fillId="0" borderId="3" xfId="48" applyNumberFormat="1" applyFont="1" applyFill="1" applyBorder="1" applyAlignment="1">
      <alignment horizontal="center" vertical="center"/>
    </xf>
    <xf numFmtId="43" fontId="25" fillId="0" borderId="27" xfId="47" applyNumberFormat="1" applyFont="1" applyBorder="1" applyAlignment="1">
      <alignment horizontal="center" vertical="center"/>
    </xf>
    <xf numFmtId="43" fontId="28" fillId="0" borderId="0" xfId="47" applyNumberFormat="1" applyFont="1" applyAlignment="1">
      <alignment horizontal="center" vertical="center"/>
    </xf>
    <xf numFmtId="0" fontId="25" fillId="0" borderId="0" xfId="47" applyFont="1" applyAlignment="1">
      <alignment horizontal="center" vertical="center"/>
    </xf>
    <xf numFmtId="0" fontId="25" fillId="0" borderId="0" xfId="47" applyFont="1" applyAlignment="1">
      <alignment vertical="center" wrapText="1"/>
    </xf>
    <xf numFmtId="0" fontId="25" fillId="0" borderId="0" xfId="48" applyNumberFormat="1" applyFont="1" applyFill="1" applyBorder="1" applyAlignment="1">
      <alignment vertical="center"/>
    </xf>
    <xf numFmtId="43" fontId="25" fillId="0" borderId="0" xfId="47" applyNumberFormat="1" applyFont="1" applyAlignment="1">
      <alignment vertical="center"/>
    </xf>
    <xf numFmtId="0" fontId="25" fillId="0" borderId="25" xfId="47" applyFont="1" applyBorder="1" applyAlignment="1">
      <alignment horizontal="center" vertical="center"/>
    </xf>
    <xf numFmtId="0" fontId="25" fillId="0" borderId="25" xfId="47" applyFont="1" applyBorder="1" applyAlignment="1">
      <alignment vertical="center" wrapText="1"/>
    </xf>
    <xf numFmtId="43" fontId="25" fillId="0" borderId="25" xfId="47" applyNumberFormat="1" applyFont="1" applyBorder="1" applyAlignment="1">
      <alignment vertical="center"/>
    </xf>
    <xf numFmtId="43" fontId="28" fillId="0" borderId="25" xfId="47" applyNumberFormat="1" applyFont="1" applyBorder="1" applyAlignment="1">
      <alignment horizontal="center" vertical="center" wrapText="1"/>
    </xf>
    <xf numFmtId="43" fontId="25" fillId="0" borderId="0" xfId="47" applyNumberFormat="1" applyFont="1" applyAlignment="1">
      <alignment horizontal="center" vertical="center" wrapText="1"/>
    </xf>
    <xf numFmtId="43" fontId="25" fillId="0" borderId="25" xfId="47" applyNumberFormat="1" applyFont="1" applyBorder="1" applyAlignment="1">
      <alignment horizontal="center" vertical="center" wrapText="1"/>
    </xf>
    <xf numFmtId="9" fontId="25" fillId="0" borderId="25" xfId="48" applyFont="1" applyFill="1" applyBorder="1" applyAlignment="1">
      <alignment vertical="center" wrapText="1"/>
    </xf>
    <xf numFmtId="9" fontId="25" fillId="0" borderId="0" xfId="48" applyFont="1" applyFill="1" applyBorder="1" applyAlignment="1">
      <alignment vertical="center" wrapText="1"/>
    </xf>
    <xf numFmtId="43" fontId="28" fillId="0" borderId="1" xfId="47" applyNumberFormat="1" applyFont="1" applyBorder="1" applyAlignment="1">
      <alignment vertical="center" wrapText="1"/>
    </xf>
    <xf numFmtId="0" fontId="28" fillId="0" borderId="1" xfId="48" applyNumberFormat="1" applyFont="1" applyFill="1" applyBorder="1" applyAlignment="1">
      <alignment horizontal="right" vertical="center"/>
    </xf>
    <xf numFmtId="43" fontId="28" fillId="0" borderId="1" xfId="47" applyNumberFormat="1" applyFont="1" applyBorder="1" applyAlignment="1">
      <alignment vertical="center"/>
    </xf>
    <xf numFmtId="43" fontId="28" fillId="0" borderId="29" xfId="47" applyNumberFormat="1" applyFont="1" applyBorder="1" applyAlignment="1">
      <alignment vertical="center"/>
    </xf>
    <xf numFmtId="43" fontId="28" fillId="0" borderId="0" xfId="47" applyNumberFormat="1" applyFont="1" applyAlignment="1">
      <alignment vertical="center"/>
    </xf>
    <xf numFmtId="43" fontId="15" fillId="0" borderId="0" xfId="34" applyFont="1" applyFill="1" applyAlignment="1">
      <alignment horizontal="center" vertical="center" wrapText="1"/>
    </xf>
    <xf numFmtId="43" fontId="14" fillId="0" borderId="0" xfId="40" applyFont="1" applyFill="1" applyAlignment="1">
      <alignment horizontal="center" vertical="center"/>
    </xf>
    <xf numFmtId="43" fontId="15" fillId="0" borderId="0" xfId="40" applyFont="1" applyFill="1" applyBorder="1" applyAlignment="1">
      <alignment horizontal="right" vertical="center"/>
    </xf>
    <xf numFmtId="43" fontId="23" fillId="0" borderId="0" xfId="34" applyFont="1" applyFill="1" applyAlignment="1">
      <alignment horizontal="center" vertical="center" wrapText="1"/>
    </xf>
    <xf numFmtId="43" fontId="23" fillId="0" borderId="0" xfId="34" applyFont="1" applyFill="1" applyAlignment="1">
      <alignment horizontal="right" vertical="center" wrapText="1"/>
    </xf>
    <xf numFmtId="43" fontId="23" fillId="0" borderId="0" xfId="40" applyFont="1" applyFill="1" applyAlignment="1">
      <alignment horizontal="center" vertical="center"/>
    </xf>
    <xf numFmtId="43" fontId="23" fillId="0" borderId="0" xfId="40" applyFont="1" applyFill="1" applyAlignment="1">
      <alignment vertical="center"/>
    </xf>
    <xf numFmtId="0" fontId="14" fillId="0" borderId="0" xfId="32" applyFont="1" applyAlignment="1">
      <alignment vertical="center"/>
    </xf>
    <xf numFmtId="0" fontId="27" fillId="0" borderId="21" xfId="32" applyFont="1" applyBorder="1" applyAlignment="1">
      <alignment horizontal="center" vertical="center"/>
    </xf>
    <xf numFmtId="0" fontId="15" fillId="0" borderId="0" xfId="32" applyFont="1" applyAlignment="1">
      <alignment horizontal="center" vertical="center"/>
    </xf>
    <xf numFmtId="0" fontId="14" fillId="0" borderId="0" xfId="32" applyFont="1" applyAlignment="1">
      <alignment horizontal="center" vertical="center"/>
    </xf>
    <xf numFmtId="174" fontId="15" fillId="0" borderId="0" xfId="47" applyNumberFormat="1" applyFont="1" applyAlignment="1">
      <alignment horizontal="left" vertical="center"/>
    </xf>
    <xf numFmtId="9" fontId="25" fillId="0" borderId="25" xfId="43" applyFont="1" applyFill="1" applyBorder="1" applyAlignment="1">
      <alignment horizontal="center" vertical="center" wrapText="1"/>
    </xf>
    <xf numFmtId="0" fontId="25" fillId="0" borderId="25" xfId="47" applyFont="1" applyBorder="1" applyAlignment="1">
      <alignment horizontal="center" vertical="center" wrapText="1"/>
    </xf>
    <xf numFmtId="0" fontId="39" fillId="0" borderId="0" xfId="41" applyFont="1" applyAlignment="1">
      <alignment vertical="center"/>
    </xf>
    <xf numFmtId="0" fontId="15" fillId="0" borderId="0" xfId="57" applyNumberFormat="1" applyFont="1" applyAlignment="1">
      <alignment vertical="center"/>
    </xf>
    <xf numFmtId="0" fontId="15" fillId="0" borderId="0" xfId="32" applyFont="1" applyAlignment="1">
      <alignment horizontal="left" vertical="center"/>
    </xf>
    <xf numFmtId="0" fontId="26" fillId="0" borderId="0" xfId="41" applyFont="1" applyAlignment="1" applyProtection="1">
      <alignment horizontal="left" vertical="center"/>
      <protection locked="0"/>
    </xf>
    <xf numFmtId="0" fontId="27" fillId="0" borderId="0" xfId="41" applyFont="1" applyAlignment="1" applyProtection="1">
      <alignment horizontal="center" vertical="center"/>
      <protection locked="0"/>
    </xf>
    <xf numFmtId="43" fontId="40" fillId="0" borderId="0" xfId="57" applyFont="1" applyAlignment="1" applyProtection="1">
      <alignment horizontal="center" vertical="center"/>
      <protection locked="0"/>
    </xf>
    <xf numFmtId="0" fontId="27" fillId="0" borderId="0" xfId="41" applyFont="1" applyAlignment="1">
      <alignment horizontal="center" vertical="center"/>
    </xf>
    <xf numFmtId="0" fontId="41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43" fontId="42" fillId="0" borderId="0" xfId="57" applyFont="1" applyAlignment="1" applyProtection="1">
      <alignment horizontal="center" vertical="center"/>
      <protection locked="0"/>
    </xf>
    <xf numFmtId="164" fontId="43" fillId="0" borderId="0" xfId="60" applyFont="1" applyAlignment="1">
      <alignment vertical="center"/>
    </xf>
    <xf numFmtId="164" fontId="31" fillId="0" borderId="0" xfId="60" applyFont="1" applyAlignment="1">
      <alignment vertical="center"/>
    </xf>
    <xf numFmtId="43" fontId="26" fillId="0" borderId="26" xfId="61" applyFont="1" applyFill="1" applyBorder="1" applyAlignment="1" applyProtection="1">
      <alignment horizontal="center" vertical="center"/>
      <protection locked="0"/>
    </xf>
    <xf numFmtId="43" fontId="26" fillId="0" borderId="3" xfId="61" applyFont="1" applyFill="1" applyBorder="1" applyAlignment="1" applyProtection="1">
      <alignment horizontal="center" vertical="center"/>
      <protection locked="0"/>
    </xf>
    <xf numFmtId="43" fontId="42" fillId="0" borderId="3" xfId="57" applyFont="1" applyFill="1" applyBorder="1" applyAlignment="1" applyProtection="1">
      <alignment horizontal="center" vertical="center" wrapText="1"/>
      <protection locked="0"/>
    </xf>
    <xf numFmtId="0" fontId="42" fillId="0" borderId="3" xfId="32" applyFont="1" applyBorder="1" applyAlignment="1">
      <alignment horizontal="center" vertical="center"/>
    </xf>
    <xf numFmtId="0" fontId="42" fillId="0" borderId="3" xfId="32" applyFont="1" applyBorder="1" applyAlignment="1">
      <alignment horizontal="center" vertical="center" wrapText="1"/>
    </xf>
    <xf numFmtId="4" fontId="26" fillId="0" borderId="27" xfId="5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27" fillId="0" borderId="34" xfId="32" applyFont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left" vertical="center" wrapText="1"/>
      <protection locked="0"/>
    </xf>
    <xf numFmtId="43" fontId="27" fillId="0" borderId="35" xfId="57" applyFont="1" applyFill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/>
    </xf>
    <xf numFmtId="43" fontId="27" fillId="0" borderId="35" xfId="32" applyNumberFormat="1" applyFont="1" applyBorder="1" applyAlignment="1" applyProtection="1">
      <alignment vertical="center"/>
      <protection locked="0"/>
    </xf>
    <xf numFmtId="0" fontId="27" fillId="0" borderId="36" xfId="32" applyFont="1" applyBorder="1" applyAlignment="1">
      <alignment horizontal="left" vertical="center" wrapText="1"/>
    </xf>
    <xf numFmtId="0" fontId="27" fillId="0" borderId="0" xfId="32" applyFont="1" applyAlignment="1" applyProtection="1">
      <alignment vertical="center"/>
      <protection locked="0"/>
    </xf>
    <xf numFmtId="0" fontId="27" fillId="0" borderId="0" xfId="32" applyFont="1" applyAlignment="1" applyProtection="1">
      <alignment horizontal="center" vertical="center"/>
      <protection locked="0"/>
    </xf>
    <xf numFmtId="0" fontId="27" fillId="0" borderId="37" xfId="32" applyFont="1" applyBorder="1" applyAlignment="1">
      <alignment horizontal="center" vertical="center"/>
    </xf>
    <xf numFmtId="0" fontId="27" fillId="0" borderId="21" xfId="32" applyFont="1" applyBorder="1" applyAlignment="1">
      <alignment horizontal="center" vertical="center" wrapText="1"/>
    </xf>
    <xf numFmtId="43" fontId="44" fillId="0" borderId="21" xfId="57" applyFont="1" applyFill="1" applyBorder="1" applyAlignment="1" applyProtection="1">
      <alignment horizontal="left" vertical="center" wrapText="1"/>
      <protection locked="0"/>
    </xf>
    <xf numFmtId="43" fontId="27" fillId="0" borderId="21" xfId="57" applyFont="1" applyFill="1" applyBorder="1" applyAlignment="1">
      <alignment horizontal="center" vertical="center"/>
    </xf>
    <xf numFmtId="43" fontId="27" fillId="0" borderId="21" xfId="32" applyNumberFormat="1" applyFont="1" applyBorder="1" applyAlignment="1" applyProtection="1">
      <alignment vertical="center"/>
      <protection locked="0"/>
    </xf>
    <xf numFmtId="0" fontId="27" fillId="0" borderId="38" xfId="32" applyFont="1" applyBorder="1" applyAlignment="1">
      <alignment horizontal="left" vertical="center" wrapText="1"/>
    </xf>
    <xf numFmtId="43" fontId="41" fillId="0" borderId="21" xfId="32" applyNumberFormat="1" applyFont="1" applyBorder="1" applyAlignment="1" applyProtection="1">
      <alignment vertical="center"/>
      <protection locked="0"/>
    </xf>
    <xf numFmtId="0" fontId="27" fillId="0" borderId="39" xfId="32" applyFont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 wrapText="1"/>
    </xf>
    <xf numFmtId="43" fontId="44" fillId="0" borderId="19" xfId="57" applyFont="1" applyFill="1" applyBorder="1" applyAlignment="1" applyProtection="1">
      <alignment horizontal="center" vertical="center"/>
      <protection locked="0"/>
    </xf>
    <xf numFmtId="43" fontId="27" fillId="0" borderId="19" xfId="57" applyFont="1" applyFill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/>
    </xf>
    <xf numFmtId="43" fontId="27" fillId="0" borderId="19" xfId="32" applyNumberFormat="1" applyFont="1" applyBorder="1" applyAlignment="1" applyProtection="1">
      <alignment vertical="center"/>
      <protection locked="0"/>
    </xf>
    <xf numFmtId="0" fontId="27" fillId="0" borderId="28" xfId="32" applyFont="1" applyBorder="1" applyAlignment="1">
      <alignment horizontal="center" vertical="center"/>
    </xf>
    <xf numFmtId="0" fontId="27" fillId="0" borderId="1" xfId="32" applyFont="1" applyBorder="1" applyAlignment="1">
      <alignment horizontal="center" vertical="center"/>
    </xf>
    <xf numFmtId="43" fontId="31" fillId="0" borderId="1" xfId="57" applyFont="1" applyFill="1" applyBorder="1" applyAlignment="1" applyProtection="1">
      <alignment horizontal="center" vertical="center"/>
      <protection locked="0"/>
    </xf>
    <xf numFmtId="43" fontId="31" fillId="0" borderId="1" xfId="32" applyNumberFormat="1" applyFont="1" applyBorder="1" applyAlignment="1">
      <alignment horizontal="center" vertical="center"/>
    </xf>
    <xf numFmtId="0" fontId="31" fillId="0" borderId="1" xfId="32" applyFont="1" applyBorder="1" applyAlignment="1">
      <alignment horizontal="center" vertical="center"/>
    </xf>
    <xf numFmtId="0" fontId="31" fillId="0" borderId="69" xfId="32" applyFont="1" applyBorder="1" applyAlignment="1" applyProtection="1">
      <alignment horizontal="right" vertical="center"/>
      <protection locked="0"/>
    </xf>
    <xf numFmtId="164" fontId="31" fillId="0" borderId="3" xfId="60" applyFont="1" applyBorder="1" applyAlignment="1" applyProtection="1">
      <alignment vertical="center"/>
      <protection locked="0"/>
    </xf>
    <xf numFmtId="0" fontId="20" fillId="0" borderId="0" xfId="0" applyFont="1"/>
    <xf numFmtId="0" fontId="36" fillId="0" borderId="0" xfId="0" applyFont="1"/>
    <xf numFmtId="0" fontId="0" fillId="0" borderId="0" xfId="0" applyAlignment="1">
      <alignment horizontal="left" wrapText="1"/>
    </xf>
    <xf numFmtId="0" fontId="27" fillId="0" borderId="0" xfId="41" applyFont="1" applyAlignment="1">
      <alignment horizontal="left" vertical="center" wrapText="1"/>
    </xf>
    <xf numFmtId="0" fontId="27" fillId="0" borderId="40" xfId="32" applyFont="1" applyBorder="1" applyAlignment="1">
      <alignment horizontal="left" vertical="center" wrapText="1"/>
    </xf>
    <xf numFmtId="0" fontId="44" fillId="0" borderId="27" xfId="32" applyFont="1" applyBorder="1" applyAlignment="1">
      <alignment horizontal="left" vertical="center" wrapText="1"/>
    </xf>
    <xf numFmtId="0" fontId="14" fillId="0" borderId="21" xfId="32" applyFont="1" applyBorder="1" applyAlignment="1">
      <alignment horizontal="center" vertical="center" wrapText="1"/>
    </xf>
    <xf numFmtId="0" fontId="45" fillId="0" borderId="0" xfId="62" applyFont="1"/>
    <xf numFmtId="0" fontId="45" fillId="0" borderId="20" xfId="62" applyFont="1" applyBorder="1"/>
    <xf numFmtId="164" fontId="45" fillId="0" borderId="20" xfId="63" applyFont="1" applyBorder="1"/>
    <xf numFmtId="0" fontId="45" fillId="0" borderId="21" xfId="62" applyFont="1" applyBorder="1"/>
    <xf numFmtId="164" fontId="45" fillId="0" borderId="21" xfId="63" applyFont="1" applyBorder="1"/>
    <xf numFmtId="164" fontId="45" fillId="0" borderId="0" xfId="63" applyFont="1"/>
    <xf numFmtId="177" fontId="45" fillId="0" borderId="0" xfId="62" applyNumberFormat="1" applyFont="1"/>
    <xf numFmtId="0" fontId="45" fillId="7" borderId="25" xfId="62" applyFont="1" applyFill="1" applyBorder="1"/>
    <xf numFmtId="177" fontId="45" fillId="7" borderId="20" xfId="64" applyNumberFormat="1" applyFont="1" applyFill="1" applyBorder="1"/>
    <xf numFmtId="177" fontId="45" fillId="7" borderId="21" xfId="64" applyNumberFormat="1" applyFont="1" applyFill="1" applyBorder="1"/>
    <xf numFmtId="0" fontId="45" fillId="6" borderId="25" xfId="62" applyFont="1" applyFill="1" applyBorder="1"/>
    <xf numFmtId="177" fontId="45" fillId="6" borderId="20" xfId="64" applyNumberFormat="1" applyFont="1" applyFill="1" applyBorder="1"/>
    <xf numFmtId="177" fontId="45" fillId="6" borderId="21" xfId="64" applyNumberFormat="1" applyFont="1" applyFill="1" applyBorder="1"/>
    <xf numFmtId="0" fontId="45" fillId="9" borderId="25" xfId="62" applyFont="1" applyFill="1" applyBorder="1"/>
    <xf numFmtId="177" fontId="45" fillId="9" borderId="20" xfId="64" applyNumberFormat="1" applyFont="1" applyFill="1" applyBorder="1"/>
    <xf numFmtId="177" fontId="45" fillId="9" borderId="21" xfId="64" applyNumberFormat="1" applyFont="1" applyFill="1" applyBorder="1"/>
    <xf numFmtId="0" fontId="45" fillId="4" borderId="25" xfId="62" applyFont="1" applyFill="1" applyBorder="1"/>
    <xf numFmtId="177" fontId="45" fillId="4" borderId="20" xfId="64" applyNumberFormat="1" applyFont="1" applyFill="1" applyBorder="1"/>
    <xf numFmtId="177" fontId="45" fillId="4" borderId="21" xfId="64" applyNumberFormat="1" applyFont="1" applyFill="1" applyBorder="1"/>
    <xf numFmtId="0" fontId="45" fillId="2" borderId="25" xfId="62" applyFont="1" applyFill="1" applyBorder="1"/>
    <xf numFmtId="177" fontId="45" fillId="2" borderId="20" xfId="64" applyNumberFormat="1" applyFont="1" applyFill="1" applyBorder="1"/>
    <xf numFmtId="177" fontId="45" fillId="2" borderId="21" xfId="64" applyNumberFormat="1" applyFont="1" applyFill="1" applyBorder="1"/>
    <xf numFmtId="0" fontId="27" fillId="0" borderId="4" xfId="32" applyFont="1" applyBorder="1" applyAlignment="1">
      <alignment horizontal="center" vertical="center"/>
    </xf>
    <xf numFmtId="0" fontId="27" fillId="0" borderId="21" xfId="32" applyFont="1" applyBorder="1" applyAlignment="1">
      <alignment horizontal="justify" vertical="center"/>
    </xf>
    <xf numFmtId="43" fontId="27" fillId="0" borderId="21" xfId="32" applyNumberFormat="1" applyFont="1" applyBorder="1" applyAlignment="1">
      <alignment vertical="center"/>
    </xf>
    <xf numFmtId="0" fontId="14" fillId="0" borderId="21" xfId="32" applyFont="1" applyBorder="1" applyAlignment="1">
      <alignment horizontal="center" vertical="center"/>
    </xf>
    <xf numFmtId="43" fontId="14" fillId="0" borderId="21" xfId="34" applyFont="1" applyFill="1" applyBorder="1" applyAlignment="1">
      <alignment vertical="center"/>
    </xf>
    <xf numFmtId="43" fontId="14" fillId="0" borderId="11" xfId="34" applyFont="1" applyFill="1" applyBorder="1" applyAlignment="1">
      <alignment vertical="center"/>
    </xf>
    <xf numFmtId="43" fontId="14" fillId="0" borderId="31" xfId="34" applyFont="1" applyFill="1" applyBorder="1" applyAlignment="1">
      <alignment vertical="center"/>
    </xf>
    <xf numFmtId="43" fontId="14" fillId="0" borderId="4" xfId="40" applyFont="1" applyFill="1" applyBorder="1" applyAlignment="1">
      <alignment vertical="center"/>
    </xf>
    <xf numFmtId="43" fontId="14" fillId="0" borderId="21" xfId="40" applyFont="1" applyFill="1" applyBorder="1" applyAlignment="1">
      <alignment vertical="center"/>
    </xf>
    <xf numFmtId="43" fontId="14" fillId="0" borderId="31" xfId="40" applyFont="1" applyFill="1" applyBorder="1" applyAlignment="1">
      <alignment vertical="center"/>
    </xf>
    <xf numFmtId="0" fontId="14" fillId="0" borderId="55" xfId="32" applyFont="1" applyBorder="1" applyAlignment="1">
      <alignment vertical="center"/>
    </xf>
    <xf numFmtId="9" fontId="14" fillId="0" borderId="4" xfId="1" applyFont="1" applyFill="1" applyBorder="1" applyAlignment="1">
      <alignment vertical="center"/>
    </xf>
    <xf numFmtId="9" fontId="14" fillId="0" borderId="21" xfId="1" applyFont="1" applyFill="1" applyBorder="1" applyAlignment="1">
      <alignment vertical="center"/>
    </xf>
    <xf numFmtId="0" fontId="14" fillId="0" borderId="4" xfId="32" quotePrefix="1" applyFont="1" applyBorder="1" applyAlignment="1">
      <alignment horizontal="center" vertical="center"/>
    </xf>
    <xf numFmtId="0" fontId="24" fillId="0" borderId="0" xfId="41" applyFont="1" applyAlignment="1">
      <alignment horizontal="left" vertical="center"/>
    </xf>
    <xf numFmtId="0" fontId="24" fillId="0" borderId="0" xfId="41" applyFont="1" applyAlignment="1">
      <alignment vertical="center"/>
    </xf>
    <xf numFmtId="0" fontId="23" fillId="0" borderId="0" xfId="22" applyFont="1" applyAlignment="1">
      <alignment vertical="center"/>
    </xf>
    <xf numFmtId="0" fontId="23" fillId="0" borderId="0" xfId="41" applyFont="1" applyAlignment="1">
      <alignment vertical="center"/>
    </xf>
    <xf numFmtId="10" fontId="23" fillId="0" borderId="0" xfId="1" applyNumberFormat="1" applyFont="1" applyFill="1" applyAlignment="1">
      <alignment vertical="center"/>
    </xf>
    <xf numFmtId="173" fontId="24" fillId="0" borderId="0" xfId="44" applyFont="1" applyAlignment="1">
      <alignment vertical="center"/>
    </xf>
    <xf numFmtId="0" fontId="23" fillId="0" borderId="0" xfId="45" applyFont="1" applyAlignment="1">
      <alignment horizontal="left" vertical="center"/>
    </xf>
    <xf numFmtId="10" fontId="14" fillId="0" borderId="0" xfId="1" applyNumberFormat="1" applyFont="1" applyFill="1" applyAlignment="1">
      <alignment vertical="center"/>
    </xf>
    <xf numFmtId="43" fontId="14" fillId="0" borderId="0" xfId="40" applyFont="1" applyFill="1" applyAlignment="1">
      <alignment vertical="center"/>
    </xf>
    <xf numFmtId="0" fontId="14" fillId="0" borderId="0" xfId="22" applyFont="1" applyAlignment="1">
      <alignment vertical="center"/>
    </xf>
    <xf numFmtId="0" fontId="19" fillId="0" borderId="0" xfId="41" applyFont="1" applyAlignment="1">
      <alignment vertical="center"/>
    </xf>
    <xf numFmtId="174" fontId="15" fillId="0" borderId="0" xfId="2" quotePrefix="1" applyNumberFormat="1" applyFont="1" applyAlignment="1" applyProtection="1">
      <alignment horizontal="center" vertical="center"/>
      <protection locked="0"/>
    </xf>
    <xf numFmtId="0" fontId="15" fillId="0" borderId="7" xfId="32" applyFont="1" applyBorder="1" applyAlignment="1">
      <alignment vertical="center"/>
    </xf>
    <xf numFmtId="0" fontId="15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vertical="center"/>
    </xf>
    <xf numFmtId="43" fontId="15" fillId="0" borderId="7" xfId="34" applyFont="1" applyFill="1" applyBorder="1" applyAlignment="1">
      <alignment horizontal="right" vertical="center"/>
    </xf>
    <xf numFmtId="0" fontId="14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horizontal="center" vertical="center" wrapText="1"/>
    </xf>
    <xf numFmtId="0" fontId="15" fillId="0" borderId="8" xfId="32" applyFont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/>
    </xf>
    <xf numFmtId="43" fontId="15" fillId="0" borderId="24" xfId="34" applyFont="1" applyFill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 wrapText="1"/>
    </xf>
    <xf numFmtId="43" fontId="15" fillId="0" borderId="30" xfId="34" applyFont="1" applyFill="1" applyBorder="1" applyAlignment="1">
      <alignment horizontal="center" vertical="center"/>
    </xf>
    <xf numFmtId="0" fontId="14" fillId="0" borderId="49" xfId="32" quotePrefix="1" applyFont="1" applyBorder="1" applyAlignment="1">
      <alignment vertical="center"/>
    </xf>
    <xf numFmtId="0" fontId="14" fillId="0" borderId="50" xfId="32" quotePrefix="1" applyFont="1" applyBorder="1" applyAlignment="1">
      <alignment vertical="center"/>
    </xf>
    <xf numFmtId="0" fontId="14" fillId="0" borderId="50" xfId="32" applyFont="1" applyBorder="1" applyAlignment="1">
      <alignment vertical="center"/>
    </xf>
    <xf numFmtId="43" fontId="14" fillId="0" borderId="50" xfId="34" applyFont="1" applyFill="1" applyBorder="1" applyAlignment="1">
      <alignment vertical="center"/>
    </xf>
    <xf numFmtId="0" fontId="14" fillId="0" borderId="50" xfId="32" applyFont="1" applyBorder="1" applyAlignment="1">
      <alignment vertical="center" wrapText="1"/>
    </xf>
    <xf numFmtId="43" fontId="14" fillId="0" borderId="65" xfId="34" applyFont="1" applyFill="1" applyBorder="1" applyAlignment="1">
      <alignment vertical="center"/>
    </xf>
    <xf numFmtId="43" fontId="14" fillId="0" borderId="51" xfId="34" applyFont="1" applyFill="1" applyBorder="1" applyAlignment="1">
      <alignment vertical="center"/>
    </xf>
    <xf numFmtId="43" fontId="22" fillId="0" borderId="48" xfId="40" applyFont="1" applyFill="1" applyBorder="1" applyAlignment="1">
      <alignment horizontal="center" vertical="center" wrapText="1"/>
    </xf>
    <xf numFmtId="43" fontId="22" fillId="0" borderId="46" xfId="40" applyFont="1" applyFill="1" applyBorder="1" applyAlignment="1">
      <alignment horizontal="center" vertical="center" wrapText="1"/>
    </xf>
    <xf numFmtId="43" fontId="22" fillId="0" borderId="33" xfId="40" applyFont="1" applyFill="1" applyBorder="1" applyAlignment="1">
      <alignment horizontal="center" vertical="center" wrapText="1"/>
    </xf>
    <xf numFmtId="0" fontId="27" fillId="0" borderId="4" xfId="32" applyFont="1" applyBorder="1" applyAlignment="1">
      <alignment vertical="center"/>
    </xf>
    <xf numFmtId="0" fontId="26" fillId="0" borderId="21" xfId="32" applyFont="1" applyBorder="1" applyAlignment="1">
      <alignment horizontal="center" vertical="center"/>
    </xf>
    <xf numFmtId="0" fontId="32" fillId="0" borderId="21" xfId="32" applyFont="1" applyBorder="1" applyAlignment="1">
      <alignment horizontal="left" vertical="center"/>
    </xf>
    <xf numFmtId="0" fontId="27" fillId="0" borderId="21" xfId="32" applyFont="1" applyBorder="1" applyAlignment="1">
      <alignment vertical="center"/>
    </xf>
    <xf numFmtId="0" fontId="14" fillId="0" borderId="21" xfId="32" applyFont="1" applyBorder="1" applyAlignment="1">
      <alignment vertical="center" wrapText="1"/>
    </xf>
    <xf numFmtId="0" fontId="14" fillId="0" borderId="21" xfId="32" applyFont="1" applyBorder="1" applyAlignment="1">
      <alignment vertical="center"/>
    </xf>
    <xf numFmtId="43" fontId="21" fillId="0" borderId="5" xfId="40" applyFont="1" applyFill="1" applyBorder="1" applyAlignment="1">
      <alignment vertical="center"/>
    </xf>
    <xf numFmtId="43" fontId="21" fillId="0" borderId="20" xfId="40" applyFont="1" applyFill="1" applyBorder="1" applyAlignment="1">
      <alignment vertical="center"/>
    </xf>
    <xf numFmtId="43" fontId="21" fillId="0" borderId="43" xfId="40" applyFont="1" applyFill="1" applyBorder="1" applyAlignment="1">
      <alignment vertical="center"/>
    </xf>
    <xf numFmtId="0" fontId="21" fillId="0" borderId="56" xfId="0" applyFont="1" applyBorder="1" applyAlignment="1">
      <alignment vertical="center"/>
    </xf>
    <xf numFmtId="0" fontId="33" fillId="0" borderId="4" xfId="32" applyFont="1" applyBorder="1" applyAlignment="1">
      <alignment vertical="center"/>
    </xf>
    <xf numFmtId="0" fontId="34" fillId="0" borderId="21" xfId="32" applyFont="1" applyBorder="1" applyAlignment="1">
      <alignment horizontal="center" vertical="center"/>
    </xf>
    <xf numFmtId="0" fontId="34" fillId="0" borderId="21" xfId="32" applyFont="1" applyBorder="1" applyAlignment="1">
      <alignment horizontal="left" vertical="center"/>
    </xf>
    <xf numFmtId="0" fontId="33" fillId="0" borderId="21" xfId="32" applyFont="1" applyBorder="1" applyAlignment="1">
      <alignment vertical="center"/>
    </xf>
    <xf numFmtId="43" fontId="21" fillId="0" borderId="4" xfId="40" applyFont="1" applyFill="1" applyBorder="1" applyAlignment="1">
      <alignment vertical="center"/>
    </xf>
    <xf numFmtId="43" fontId="21" fillId="0" borderId="21" xfId="40" applyFont="1" applyFill="1" applyBorder="1" applyAlignment="1">
      <alignment vertical="center"/>
    </xf>
    <xf numFmtId="43" fontId="21" fillId="0" borderId="31" xfId="40" applyFont="1" applyFill="1" applyBorder="1" applyAlignment="1">
      <alignment vertical="center"/>
    </xf>
    <xf numFmtId="0" fontId="21" fillId="0" borderId="55" xfId="0" applyFont="1" applyBorder="1" applyAlignment="1">
      <alignment vertical="center"/>
    </xf>
    <xf numFmtId="0" fontId="27" fillId="0" borderId="21" xfId="32" applyFont="1" applyBorder="1" applyAlignment="1">
      <alignment horizontal="left" vertical="center"/>
    </xf>
    <xf numFmtId="0" fontId="27" fillId="0" borderId="4" xfId="32" quotePrefix="1" applyFont="1" applyBorder="1" applyAlignment="1">
      <alignment horizontal="center" vertical="center"/>
    </xf>
    <xf numFmtId="43" fontId="27" fillId="0" borderId="21" xfId="34" applyFont="1" applyFill="1" applyBorder="1" applyAlignment="1">
      <alignment vertical="center"/>
    </xf>
    <xf numFmtId="0" fontId="27" fillId="0" borderId="13" xfId="32" applyFont="1" applyBorder="1" applyAlignment="1">
      <alignment vertical="center"/>
    </xf>
    <xf numFmtId="0" fontId="27" fillId="0" borderId="22" xfId="32" applyFont="1" applyBorder="1" applyAlignment="1">
      <alignment horizontal="center" vertical="center"/>
    </xf>
    <xf numFmtId="0" fontId="27" fillId="0" borderId="22" xfId="32" applyFont="1" applyBorder="1" applyAlignment="1">
      <alignment horizontal="left" vertical="center"/>
    </xf>
    <xf numFmtId="43" fontId="27" fillId="0" borderId="22" xfId="32" applyNumberFormat="1" applyFont="1" applyBorder="1" applyAlignment="1">
      <alignment vertical="center"/>
    </xf>
    <xf numFmtId="0" fontId="14" fillId="0" borderId="22" xfId="32" applyFont="1" applyBorder="1" applyAlignment="1">
      <alignment vertical="center" wrapText="1"/>
    </xf>
    <xf numFmtId="0" fontId="14" fillId="0" borderId="22" xfId="32" applyFont="1" applyBorder="1" applyAlignment="1">
      <alignment vertical="center"/>
    </xf>
    <xf numFmtId="43" fontId="14" fillId="0" borderId="22" xfId="34" applyFont="1" applyFill="1" applyBorder="1" applyAlignment="1">
      <alignment vertical="center"/>
    </xf>
    <xf numFmtId="43" fontId="14" fillId="0" borderId="12" xfId="34" applyFont="1" applyFill="1" applyBorder="1" applyAlignment="1">
      <alignment vertical="center"/>
    </xf>
    <xf numFmtId="43" fontId="14" fillId="0" borderId="44" xfId="34" applyFont="1" applyFill="1" applyBorder="1" applyAlignment="1">
      <alignment vertical="center"/>
    </xf>
    <xf numFmtId="43" fontId="14" fillId="0" borderId="22" xfId="40" applyFont="1" applyFill="1" applyBorder="1" applyAlignment="1">
      <alignment vertical="center"/>
    </xf>
    <xf numFmtId="43" fontId="14" fillId="0" borderId="44" xfId="40" applyFont="1" applyFill="1" applyBorder="1" applyAlignment="1">
      <alignment vertical="center"/>
    </xf>
    <xf numFmtId="0" fontId="14" fillId="0" borderId="59" xfId="32" applyFont="1" applyBorder="1" applyAlignment="1">
      <alignment vertical="center"/>
    </xf>
    <xf numFmtId="0" fontId="27" fillId="0" borderId="32" xfId="32" quotePrefix="1" applyFont="1" applyBorder="1" applyAlignment="1">
      <alignment horizontal="center" vertical="center"/>
    </xf>
    <xf numFmtId="0" fontId="27" fillId="0" borderId="9" xfId="32" applyFont="1" applyBorder="1" applyAlignment="1">
      <alignment horizontal="center" vertical="center"/>
    </xf>
    <xf numFmtId="0" fontId="26" fillId="0" borderId="9" xfId="32" applyFont="1" applyBorder="1" applyAlignment="1">
      <alignment horizontal="left" vertical="center"/>
    </xf>
    <xf numFmtId="43" fontId="27" fillId="0" borderId="9" xfId="32" applyNumberFormat="1" applyFont="1" applyBorder="1" applyAlignment="1">
      <alignment vertical="center"/>
    </xf>
    <xf numFmtId="0" fontId="14" fillId="0" borderId="9" xfId="32" applyFont="1" applyBorder="1" applyAlignment="1">
      <alignment vertical="center" wrapText="1"/>
    </xf>
    <xf numFmtId="0" fontId="14" fillId="0" borderId="9" xfId="32" applyFont="1" applyBorder="1" applyAlignment="1">
      <alignment vertical="center"/>
    </xf>
    <xf numFmtId="43" fontId="14" fillId="0" borderId="9" xfId="34" applyFont="1" applyFill="1" applyBorder="1" applyAlignment="1">
      <alignment vertical="center"/>
    </xf>
    <xf numFmtId="43" fontId="15" fillId="0" borderId="23" xfId="34" applyFont="1" applyFill="1" applyBorder="1" applyAlignment="1">
      <alignment vertical="center"/>
    </xf>
    <xf numFmtId="10" fontId="14" fillId="0" borderId="9" xfId="1" applyNumberFormat="1" applyFont="1" applyFill="1" applyBorder="1" applyAlignment="1">
      <alignment vertical="center"/>
    </xf>
    <xf numFmtId="43" fontId="14" fillId="0" borderId="9" xfId="40" applyFont="1" applyFill="1" applyBorder="1" applyAlignment="1">
      <alignment vertical="center"/>
    </xf>
    <xf numFmtId="0" fontId="14" fillId="0" borderId="23" xfId="32" applyFont="1" applyBorder="1" applyAlignment="1">
      <alignment vertical="center"/>
    </xf>
    <xf numFmtId="0" fontId="27" fillId="0" borderId="5" xfId="32" applyFont="1" applyBorder="1" applyAlignment="1">
      <alignment vertical="center"/>
    </xf>
    <xf numFmtId="0" fontId="27" fillId="0" borderId="20" xfId="32" applyFont="1" applyBorder="1" applyAlignment="1">
      <alignment horizontal="center" vertical="center"/>
    </xf>
    <xf numFmtId="0" fontId="27" fillId="0" borderId="20" xfId="32" applyFont="1" applyBorder="1" applyAlignment="1">
      <alignment horizontal="left" vertical="center"/>
    </xf>
    <xf numFmtId="43" fontId="27" fillId="0" borderId="20" xfId="32" applyNumberFormat="1" applyFont="1" applyBorder="1" applyAlignment="1">
      <alignment vertical="center"/>
    </xf>
    <xf numFmtId="0" fontId="14" fillId="0" borderId="20" xfId="32" applyFont="1" applyBorder="1" applyAlignment="1">
      <alignment vertical="center" wrapText="1"/>
    </xf>
    <xf numFmtId="0" fontId="14" fillId="0" borderId="20" xfId="32" applyFont="1" applyBorder="1" applyAlignment="1">
      <alignment vertical="center"/>
    </xf>
    <xf numFmtId="43" fontId="14" fillId="0" borderId="20" xfId="34" applyFont="1" applyFill="1" applyBorder="1" applyAlignment="1">
      <alignment vertical="center"/>
    </xf>
    <xf numFmtId="43" fontId="14" fillId="0" borderId="10" xfId="34" applyFont="1" applyFill="1" applyBorder="1" applyAlignment="1">
      <alignment vertical="center"/>
    </xf>
    <xf numFmtId="43" fontId="14" fillId="0" borderId="43" xfId="34" applyFont="1" applyFill="1" applyBorder="1" applyAlignment="1">
      <alignment vertical="center"/>
    </xf>
    <xf numFmtId="43" fontId="14" fillId="0" borderId="20" xfId="40" applyFont="1" applyFill="1" applyBorder="1" applyAlignment="1">
      <alignment vertical="center"/>
    </xf>
    <xf numFmtId="43" fontId="14" fillId="0" borderId="43" xfId="40" applyFont="1" applyFill="1" applyBorder="1" applyAlignment="1">
      <alignment vertical="center"/>
    </xf>
    <xf numFmtId="0" fontId="14" fillId="0" borderId="56" xfId="32" applyFont="1" applyBorder="1" applyAlignment="1">
      <alignment vertical="center"/>
    </xf>
    <xf numFmtId="43" fontId="15" fillId="0" borderId="9" xfId="40" applyFont="1" applyFill="1" applyBorder="1" applyAlignment="1">
      <alignment vertical="center"/>
    </xf>
    <xf numFmtId="0" fontId="27" fillId="0" borderId="32" xfId="32" applyFont="1" applyBorder="1" applyAlignment="1">
      <alignment horizontal="center" vertical="center"/>
    </xf>
    <xf numFmtId="43" fontId="14" fillId="0" borderId="52" xfId="40" applyFont="1" applyFill="1" applyBorder="1" applyAlignment="1">
      <alignment vertical="center"/>
    </xf>
    <xf numFmtId="43" fontId="14" fillId="0" borderId="53" xfId="40" applyFont="1" applyFill="1" applyBorder="1" applyAlignment="1">
      <alignment vertical="center"/>
    </xf>
    <xf numFmtId="43" fontId="14" fillId="0" borderId="54" xfId="40" applyFont="1" applyFill="1" applyBorder="1" applyAlignment="1">
      <alignment vertical="center"/>
    </xf>
    <xf numFmtId="0" fontId="14" fillId="0" borderId="17" xfId="32" applyFont="1" applyBorder="1" applyAlignment="1">
      <alignment vertical="center"/>
    </xf>
    <xf numFmtId="0" fontId="15" fillId="0" borderId="0" xfId="32" applyFont="1" applyAlignment="1">
      <alignment vertical="center"/>
    </xf>
    <xf numFmtId="0" fontId="14" fillId="0" borderId="0" xfId="34" applyNumberFormat="1" applyFont="1" applyFill="1" applyAlignment="1">
      <alignment vertical="center"/>
    </xf>
    <xf numFmtId="0" fontId="14" fillId="0" borderId="0" xfId="32" applyFont="1" applyAlignment="1">
      <alignment horizontal="center" vertical="center" wrapText="1"/>
    </xf>
    <xf numFmtId="43" fontId="14" fillId="0" borderId="0" xfId="34" applyFont="1" applyFill="1" applyAlignment="1">
      <alignment vertical="center"/>
    </xf>
    <xf numFmtId="43" fontId="14" fillId="0" borderId="75" xfId="40" applyFont="1" applyFill="1" applyBorder="1" applyAlignment="1">
      <alignment vertical="center"/>
    </xf>
    <xf numFmtId="9" fontId="48" fillId="4" borderId="21" xfId="64" applyFont="1" applyFill="1" applyBorder="1"/>
    <xf numFmtId="9" fontId="48" fillId="4" borderId="19" xfId="64" applyFont="1" applyFill="1" applyBorder="1"/>
    <xf numFmtId="0" fontId="14" fillId="0" borderId="21" xfId="58" applyNumberFormat="1" applyFont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0" fontId="18" fillId="0" borderId="21" xfId="58" applyNumberFormat="1" applyFont="1" applyBorder="1" applyAlignment="1">
      <alignment vertical="center"/>
    </xf>
    <xf numFmtId="0" fontId="16" fillId="0" borderId="21" xfId="58" applyNumberFormat="1" applyFont="1" applyBorder="1" applyAlignment="1">
      <alignment vertical="center"/>
    </xf>
    <xf numFmtId="0" fontId="45" fillId="10" borderId="25" xfId="62" applyFont="1" applyFill="1" applyBorder="1"/>
    <xf numFmtId="177" fontId="45" fillId="10" borderId="20" xfId="64" applyNumberFormat="1" applyFont="1" applyFill="1" applyBorder="1"/>
    <xf numFmtId="177" fontId="45" fillId="10" borderId="21" xfId="64" applyNumberFormat="1" applyFont="1" applyFill="1" applyBorder="1"/>
    <xf numFmtId="9" fontId="15" fillId="0" borderId="72" xfId="1" applyFont="1" applyFill="1" applyBorder="1" applyAlignment="1" applyProtection="1">
      <alignment horizontal="center" vertical="center"/>
      <protection locked="0"/>
    </xf>
    <xf numFmtId="0" fontId="14" fillId="0" borderId="4" xfId="32" applyFont="1" applyBorder="1" applyAlignment="1">
      <alignment horizontal="center" vertical="center"/>
    </xf>
    <xf numFmtId="0" fontId="49" fillId="0" borderId="21" xfId="62" applyFont="1" applyBorder="1"/>
    <xf numFmtId="164" fontId="49" fillId="0" borderId="21" xfId="63" applyFont="1" applyBorder="1"/>
    <xf numFmtId="177" fontId="49" fillId="7" borderId="21" xfId="64" applyNumberFormat="1" applyFont="1" applyFill="1" applyBorder="1"/>
    <xf numFmtId="177" fontId="49" fillId="10" borderId="21" xfId="64" applyNumberFormat="1" applyFont="1" applyFill="1" applyBorder="1"/>
    <xf numFmtId="177" fontId="49" fillId="6" borderId="21" xfId="64" applyNumberFormat="1" applyFont="1" applyFill="1" applyBorder="1"/>
    <xf numFmtId="177" fontId="49" fillId="9" borderId="21" xfId="64" applyNumberFormat="1" applyFont="1" applyFill="1" applyBorder="1"/>
    <xf numFmtId="177" fontId="49" fillId="4" borderId="21" xfId="64" applyNumberFormat="1" applyFont="1" applyFill="1" applyBorder="1"/>
    <xf numFmtId="177" fontId="49" fillId="2" borderId="21" xfId="64" applyNumberFormat="1" applyFont="1" applyFill="1" applyBorder="1"/>
    <xf numFmtId="0" fontId="49" fillId="0" borderId="0" xfId="62" applyFont="1"/>
    <xf numFmtId="177" fontId="49" fillId="0" borderId="0" xfId="62" applyNumberFormat="1" applyFont="1"/>
    <xf numFmtId="0" fontId="49" fillId="0" borderId="42" xfId="62" applyFont="1" applyBorder="1"/>
    <xf numFmtId="164" fontId="49" fillId="0" borderId="42" xfId="63" applyFont="1" applyBorder="1"/>
    <xf numFmtId="177" fontId="49" fillId="7" borderId="42" xfId="64" applyNumberFormat="1" applyFont="1" applyFill="1" applyBorder="1"/>
    <xf numFmtId="177" fontId="49" fillId="10" borderId="42" xfId="64" applyNumberFormat="1" applyFont="1" applyFill="1" applyBorder="1"/>
    <xf numFmtId="177" fontId="49" fillId="6" borderId="42" xfId="64" applyNumberFormat="1" applyFont="1" applyFill="1" applyBorder="1"/>
    <xf numFmtId="177" fontId="49" fillId="9" borderId="42" xfId="64" applyNumberFormat="1" applyFont="1" applyFill="1" applyBorder="1"/>
    <xf numFmtId="177" fontId="49" fillId="4" borderId="42" xfId="64" applyNumberFormat="1" applyFont="1" applyFill="1" applyBorder="1"/>
    <xf numFmtId="177" fontId="49" fillId="2" borderId="42" xfId="64" applyNumberFormat="1" applyFont="1" applyFill="1" applyBorder="1"/>
    <xf numFmtId="9" fontId="48" fillId="11" borderId="21" xfId="64" applyFont="1" applyFill="1" applyBorder="1"/>
    <xf numFmtId="9" fontId="48" fillId="11" borderId="35" xfId="64" applyFont="1" applyFill="1" applyBorder="1"/>
    <xf numFmtId="9" fontId="48" fillId="11" borderId="19" xfId="64" applyFont="1" applyFill="1" applyBorder="1"/>
    <xf numFmtId="9" fontId="48" fillId="11" borderId="22" xfId="64" applyFont="1" applyFill="1" applyBorder="1"/>
    <xf numFmtId="0" fontId="50" fillId="0" borderId="0" xfId="62" applyFont="1"/>
    <xf numFmtId="0" fontId="50" fillId="11" borderId="70" xfId="62" applyFont="1" applyFill="1" applyBorder="1"/>
    <xf numFmtId="0" fontId="50" fillId="4" borderId="70" xfId="62" applyFont="1" applyFill="1" applyBorder="1"/>
    <xf numFmtId="0" fontId="50" fillId="13" borderId="70" xfId="62" applyFont="1" applyFill="1" applyBorder="1"/>
    <xf numFmtId="0" fontId="50" fillId="3" borderId="70" xfId="62" applyFont="1" applyFill="1" applyBorder="1"/>
    <xf numFmtId="0" fontId="50" fillId="12" borderId="70" xfId="62" applyFont="1" applyFill="1" applyBorder="1"/>
    <xf numFmtId="0" fontId="50" fillId="14" borderId="70" xfId="62" applyFont="1" applyFill="1" applyBorder="1"/>
    <xf numFmtId="0" fontId="50" fillId="0" borderId="20" xfId="62" applyFont="1" applyBorder="1"/>
    <xf numFmtId="0" fontId="50" fillId="11" borderId="20" xfId="62" applyFont="1" applyFill="1" applyBorder="1"/>
    <xf numFmtId="0" fontId="50" fillId="4" borderId="20" xfId="62" applyFont="1" applyFill="1" applyBorder="1"/>
    <xf numFmtId="0" fontId="50" fillId="13" borderId="20" xfId="62" applyFont="1" applyFill="1" applyBorder="1"/>
    <xf numFmtId="0" fontId="50" fillId="3" borderId="20" xfId="62" applyFont="1" applyFill="1" applyBorder="1"/>
    <xf numFmtId="0" fontId="50" fillId="12" borderId="20" xfId="62" applyFont="1" applyFill="1" applyBorder="1"/>
    <xf numFmtId="0" fontId="50" fillId="14" borderId="20" xfId="62" applyFont="1" applyFill="1" applyBorder="1"/>
    <xf numFmtId="0" fontId="50" fillId="0" borderId="21" xfId="62" applyFont="1" applyBorder="1"/>
    <xf numFmtId="9" fontId="48" fillId="13" borderId="21" xfId="64" applyFont="1" applyFill="1" applyBorder="1"/>
    <xf numFmtId="9" fontId="48" fillId="3" borderId="21" xfId="64" applyFont="1" applyFill="1" applyBorder="1"/>
    <xf numFmtId="9" fontId="48" fillId="12" borderId="21" xfId="64" applyFont="1" applyFill="1" applyBorder="1"/>
    <xf numFmtId="9" fontId="48" fillId="14" borderId="21" xfId="64" applyFont="1" applyFill="1" applyBorder="1"/>
    <xf numFmtId="9" fontId="48" fillId="13" borderId="19" xfId="64" applyFont="1" applyFill="1" applyBorder="1"/>
    <xf numFmtId="9" fontId="48" fillId="3" borderId="19" xfId="64" applyFont="1" applyFill="1" applyBorder="1"/>
    <xf numFmtId="9" fontId="48" fillId="12" borderId="19" xfId="64" applyFont="1" applyFill="1" applyBorder="1"/>
    <xf numFmtId="9" fontId="48" fillId="14" borderId="19" xfId="64" applyFont="1" applyFill="1" applyBorder="1"/>
    <xf numFmtId="9" fontId="48" fillId="13" borderId="35" xfId="64" applyFont="1" applyFill="1" applyBorder="1"/>
    <xf numFmtId="9" fontId="48" fillId="3" borderId="35" xfId="64" applyFont="1" applyFill="1" applyBorder="1"/>
    <xf numFmtId="9" fontId="48" fillId="12" borderId="35" xfId="64" applyFont="1" applyFill="1" applyBorder="1"/>
    <xf numFmtId="9" fontId="48" fillId="14" borderId="35" xfId="64" applyFont="1" applyFill="1" applyBorder="1"/>
    <xf numFmtId="0" fontId="50" fillId="8" borderId="0" xfId="62" applyFont="1" applyFill="1"/>
    <xf numFmtId="9" fontId="48" fillId="13" borderId="22" xfId="64" applyFont="1" applyFill="1" applyBorder="1"/>
    <xf numFmtId="9" fontId="14" fillId="11" borderId="21" xfId="64" applyFont="1" applyFill="1" applyBorder="1"/>
    <xf numFmtId="9" fontId="14" fillId="4" borderId="21" xfId="64" applyFont="1" applyFill="1" applyBorder="1"/>
    <xf numFmtId="9" fontId="14" fillId="14" borderId="21" xfId="64" applyFont="1" applyFill="1" applyBorder="1"/>
    <xf numFmtId="0" fontId="50" fillId="0" borderId="19" xfId="62" applyFont="1" applyBorder="1"/>
    <xf numFmtId="9" fontId="14" fillId="11" borderId="19" xfId="64" applyFont="1" applyFill="1" applyBorder="1"/>
    <xf numFmtId="9" fontId="14" fillId="4" borderId="19" xfId="64" applyFont="1" applyFill="1" applyBorder="1"/>
    <xf numFmtId="9" fontId="14" fillId="13" borderId="19" xfId="64" applyFont="1" applyFill="1" applyBorder="1"/>
    <xf numFmtId="9" fontId="14" fillId="3" borderId="19" xfId="64" applyFont="1" applyFill="1" applyBorder="1"/>
    <xf numFmtId="9" fontId="14" fillId="12" borderId="19" xfId="64" applyFont="1" applyFill="1" applyBorder="1"/>
    <xf numFmtId="9" fontId="14" fillId="14" borderId="19" xfId="64" applyFont="1" applyFill="1" applyBorder="1"/>
    <xf numFmtId="9" fontId="23" fillId="11" borderId="20" xfId="64" applyFont="1" applyFill="1" applyBorder="1"/>
    <xf numFmtId="9" fontId="23" fillId="4" borderId="20" xfId="64" applyFont="1" applyFill="1" applyBorder="1"/>
    <xf numFmtId="9" fontId="23" fillId="13" borderId="20" xfId="64" applyFont="1" applyFill="1" applyBorder="1"/>
    <xf numFmtId="9" fontId="23" fillId="3" borderId="20" xfId="64" applyFont="1" applyFill="1" applyBorder="1"/>
    <xf numFmtId="9" fontId="23" fillId="12" borderId="20" xfId="64" applyFont="1" applyFill="1" applyBorder="1"/>
    <xf numFmtId="9" fontId="23" fillId="14" borderId="20" xfId="64" applyFont="1" applyFill="1" applyBorder="1"/>
    <xf numFmtId="9" fontId="23" fillId="11" borderId="21" xfId="64" applyFont="1" applyFill="1" applyBorder="1"/>
    <xf numFmtId="9" fontId="23" fillId="4" borderId="21" xfId="64" applyFont="1" applyFill="1" applyBorder="1"/>
    <xf numFmtId="9" fontId="23" fillId="13" borderId="21" xfId="64" applyFont="1" applyFill="1" applyBorder="1"/>
    <xf numFmtId="9" fontId="23" fillId="3" borderId="21" xfId="64" applyFont="1" applyFill="1" applyBorder="1"/>
    <xf numFmtId="9" fontId="23" fillId="12" borderId="21" xfId="64" applyFont="1" applyFill="1" applyBorder="1"/>
    <xf numFmtId="9" fontId="23" fillId="14" borderId="21" xfId="64" applyFont="1" applyFill="1" applyBorder="1"/>
    <xf numFmtId="0" fontId="50" fillId="11" borderId="0" xfId="62" applyFont="1" applyFill="1"/>
    <xf numFmtId="0" fontId="50" fillId="4" borderId="0" xfId="62" applyFont="1" applyFill="1"/>
    <xf numFmtId="0" fontId="50" fillId="13" borderId="0" xfId="62" applyFont="1" applyFill="1"/>
    <xf numFmtId="0" fontId="50" fillId="3" borderId="0" xfId="62" applyFont="1" applyFill="1"/>
    <xf numFmtId="0" fontId="50" fillId="12" borderId="0" xfId="62" applyFont="1" applyFill="1"/>
    <xf numFmtId="0" fontId="50" fillId="14" borderId="0" xfId="62" applyFont="1" applyFill="1"/>
    <xf numFmtId="9" fontId="48" fillId="11" borderId="20" xfId="64" applyFont="1" applyFill="1" applyBorder="1"/>
    <xf numFmtId="9" fontId="48" fillId="4" borderId="20" xfId="64" applyFont="1" applyFill="1" applyBorder="1"/>
    <xf numFmtId="9" fontId="48" fillId="12" borderId="20" xfId="64" applyFont="1" applyFill="1" applyBorder="1"/>
    <xf numFmtId="9" fontId="48" fillId="14" borderId="20" xfId="64" applyFont="1" applyFill="1" applyBorder="1"/>
    <xf numFmtId="0" fontId="50" fillId="0" borderId="2" xfId="62" applyFont="1" applyBorder="1"/>
    <xf numFmtId="9" fontId="48" fillId="13" borderId="20" xfId="64" applyFont="1" applyFill="1" applyBorder="1"/>
    <xf numFmtId="9" fontId="48" fillId="3" borderId="20" xfId="64" applyFont="1" applyFill="1" applyBorder="1"/>
    <xf numFmtId="0" fontId="50" fillId="14" borderId="80" xfId="62" applyFont="1" applyFill="1" applyBorder="1"/>
    <xf numFmtId="9" fontId="48" fillId="11" borderId="82" xfId="64" applyFont="1" applyFill="1" applyBorder="1"/>
    <xf numFmtId="9" fontId="48" fillId="11" borderId="81" xfId="64" applyFont="1" applyFill="1" applyBorder="1"/>
    <xf numFmtId="9" fontId="48" fillId="12" borderId="82" xfId="64" applyFont="1" applyFill="1" applyBorder="1"/>
    <xf numFmtId="9" fontId="48" fillId="12" borderId="81" xfId="64" applyFont="1" applyFill="1" applyBorder="1"/>
    <xf numFmtId="9" fontId="48" fillId="4" borderId="82" xfId="64" applyFont="1" applyFill="1" applyBorder="1"/>
    <xf numFmtId="9" fontId="48" fillId="4" borderId="81" xfId="64" applyFont="1" applyFill="1" applyBorder="1"/>
    <xf numFmtId="9" fontId="48" fillId="11" borderId="83" xfId="64" applyFont="1" applyFill="1" applyBorder="1"/>
    <xf numFmtId="9" fontId="14" fillId="11" borderId="82" xfId="64" applyFont="1" applyFill="1" applyBorder="1"/>
    <xf numFmtId="9" fontId="14" fillId="11" borderId="81" xfId="64" applyFont="1" applyFill="1" applyBorder="1"/>
    <xf numFmtId="43" fontId="23" fillId="0" borderId="0" xfId="41" applyNumberFormat="1" applyFont="1" applyAlignment="1">
      <alignment vertical="center"/>
    </xf>
    <xf numFmtId="9" fontId="23" fillId="11" borderId="19" xfId="64" applyFont="1" applyFill="1" applyBorder="1"/>
    <xf numFmtId="9" fontId="23" fillId="4" borderId="19" xfId="64" applyFont="1" applyFill="1" applyBorder="1"/>
    <xf numFmtId="9" fontId="23" fillId="13" borderId="19" xfId="64" applyFont="1" applyFill="1" applyBorder="1"/>
    <xf numFmtId="9" fontId="23" fillId="3" borderId="19" xfId="64" applyFont="1" applyFill="1" applyBorder="1"/>
    <xf numFmtId="9" fontId="23" fillId="12" borderId="19" xfId="64" applyFont="1" applyFill="1" applyBorder="1"/>
    <xf numFmtId="9" fontId="23" fillId="14" borderId="19" xfId="64" applyFont="1" applyFill="1" applyBorder="1"/>
    <xf numFmtId="9" fontId="14" fillId="4" borderId="82" xfId="64" applyFont="1" applyFill="1" applyBorder="1"/>
    <xf numFmtId="9" fontId="14" fillId="4" borderId="81" xfId="64" applyFont="1" applyFill="1" applyBorder="1"/>
    <xf numFmtId="43" fontId="14" fillId="0" borderId="0" xfId="32" applyNumberFormat="1" applyFont="1" applyAlignment="1">
      <alignment vertical="center"/>
    </xf>
    <xf numFmtId="9" fontId="50" fillId="12" borderId="0" xfId="1" applyFont="1" applyFill="1"/>
    <xf numFmtId="9" fontId="48" fillId="12" borderId="84" xfId="64" applyFont="1" applyFill="1" applyBorder="1"/>
    <xf numFmtId="9" fontId="48" fillId="12" borderId="83" xfId="64" applyFont="1" applyFill="1" applyBorder="1"/>
    <xf numFmtId="9" fontId="14" fillId="12" borderId="82" xfId="64" applyFont="1" applyFill="1" applyBorder="1"/>
    <xf numFmtId="9" fontId="14" fillId="12" borderId="81" xfId="64" applyFont="1" applyFill="1" applyBorder="1"/>
    <xf numFmtId="43" fontId="14" fillId="0" borderId="0" xfId="57" applyFont="1" applyFill="1" applyAlignment="1">
      <alignment vertical="center"/>
    </xf>
    <xf numFmtId="0" fontId="15" fillId="0" borderId="0" xfId="57" applyNumberFormat="1" applyFont="1" applyFill="1" applyAlignment="1">
      <alignment vertical="center"/>
    </xf>
    <xf numFmtId="43" fontId="42" fillId="0" borderId="0" xfId="57" applyFont="1" applyFill="1" applyAlignment="1" applyProtection="1">
      <alignment horizontal="center" vertical="center"/>
      <protection locked="0"/>
    </xf>
    <xf numFmtId="0" fontId="26" fillId="0" borderId="0" xfId="41" applyFont="1" applyAlignment="1" applyProtection="1">
      <alignment horizontal="center" vertical="center"/>
      <protection locked="0"/>
    </xf>
    <xf numFmtId="164" fontId="31" fillId="0" borderId="0" xfId="60" applyFont="1" applyFill="1" applyAlignment="1">
      <alignment vertical="center"/>
    </xf>
    <xf numFmtId="0" fontId="51" fillId="0" borderId="2" xfId="41" applyFont="1" applyBorder="1" applyAlignment="1" applyProtection="1">
      <alignment horizontal="center" vertical="center"/>
      <protection locked="0"/>
    </xf>
    <xf numFmtId="43" fontId="52" fillId="0" borderId="26" xfId="61" applyFont="1" applyFill="1" applyBorder="1" applyAlignment="1" applyProtection="1">
      <alignment horizontal="center" vertical="center"/>
      <protection locked="0"/>
    </xf>
    <xf numFmtId="43" fontId="31" fillId="0" borderId="3" xfId="61" applyFont="1" applyFill="1" applyBorder="1" applyAlignment="1" applyProtection="1">
      <alignment horizontal="center" vertical="center"/>
      <protection locked="0"/>
    </xf>
    <xf numFmtId="43" fontId="53" fillId="0" borderId="3" xfId="57" applyFont="1" applyFill="1" applyBorder="1" applyAlignment="1" applyProtection="1">
      <alignment horizontal="center" vertical="center" wrapText="1"/>
      <protection locked="0"/>
    </xf>
    <xf numFmtId="0" fontId="53" fillId="0" borderId="3" xfId="32" applyFont="1" applyBorder="1" applyAlignment="1">
      <alignment horizontal="center" vertical="center"/>
    </xf>
    <xf numFmtId="0" fontId="53" fillId="0" borderId="27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center" vertical="center" wrapText="1"/>
      <protection locked="0"/>
    </xf>
    <xf numFmtId="43" fontId="44" fillId="0" borderId="35" xfId="57" applyFont="1" applyFill="1" applyBorder="1" applyAlignment="1" applyProtection="1">
      <alignment horizontal="center" vertical="center"/>
      <protection locked="0"/>
    </xf>
    <xf numFmtId="43" fontId="27" fillId="0" borderId="36" xfId="32" applyNumberFormat="1" applyFont="1" applyBorder="1" applyAlignment="1" applyProtection="1">
      <alignment vertical="center"/>
      <protection locked="0"/>
    </xf>
    <xf numFmtId="43" fontId="44" fillId="0" borderId="21" xfId="57" applyFont="1" applyFill="1" applyBorder="1" applyAlignment="1" applyProtection="1">
      <alignment horizontal="center" vertical="center" wrapText="1"/>
      <protection locked="0"/>
    </xf>
    <xf numFmtId="43" fontId="44" fillId="0" borderId="21" xfId="57" applyFont="1" applyFill="1" applyBorder="1" applyAlignment="1" applyProtection="1">
      <alignment horizontal="center" vertical="center"/>
      <protection locked="0"/>
    </xf>
    <xf numFmtId="43" fontId="27" fillId="0" borderId="38" xfId="32" applyNumberFormat="1" applyFont="1" applyBorder="1" applyAlignment="1" applyProtection="1">
      <alignment vertical="center"/>
      <protection locked="0"/>
    </xf>
    <xf numFmtId="0" fontId="27" fillId="0" borderId="86" xfId="32" applyFont="1" applyBorder="1" applyAlignment="1">
      <alignment horizontal="center" vertical="center"/>
    </xf>
    <xf numFmtId="0" fontId="27" fillId="0" borderId="22" xfId="32" applyFont="1" applyBorder="1" applyAlignment="1">
      <alignment horizontal="center" vertical="center" wrapText="1"/>
    </xf>
    <xf numFmtId="43" fontId="44" fillId="0" borderId="22" xfId="57" applyFont="1" applyFill="1" applyBorder="1" applyAlignment="1" applyProtection="1">
      <alignment horizontal="center" vertical="center" wrapText="1"/>
      <protection locked="0"/>
    </xf>
    <xf numFmtId="43" fontId="27" fillId="0" borderId="22" xfId="57" applyFont="1" applyFill="1" applyBorder="1" applyAlignment="1">
      <alignment horizontal="center" vertical="center"/>
    </xf>
    <xf numFmtId="43" fontId="27" fillId="0" borderId="22" xfId="32" applyNumberFormat="1" applyFont="1" applyBorder="1" applyAlignment="1" applyProtection="1">
      <alignment vertical="center"/>
      <protection locked="0"/>
    </xf>
    <xf numFmtId="43" fontId="27" fillId="0" borderId="87" xfId="32" applyNumberFormat="1" applyFont="1" applyBorder="1" applyAlignment="1" applyProtection="1">
      <alignment vertical="center"/>
      <protection locked="0"/>
    </xf>
    <xf numFmtId="43" fontId="27" fillId="0" borderId="40" xfId="32" applyNumberFormat="1" applyFont="1" applyBorder="1" applyAlignment="1" applyProtection="1">
      <alignment vertical="center"/>
      <protection locked="0"/>
    </xf>
    <xf numFmtId="164" fontId="31" fillId="0" borderId="27" xfId="60" applyFont="1" applyFill="1" applyBorder="1" applyAlignment="1" applyProtection="1">
      <alignment vertical="center"/>
      <protection locked="0"/>
    </xf>
    <xf numFmtId="43" fontId="27" fillId="0" borderId="0" xfId="32" applyNumberFormat="1" applyFont="1" applyAlignment="1" applyProtection="1">
      <alignment vertical="center"/>
      <protection locked="0"/>
    </xf>
    <xf numFmtId="164" fontId="27" fillId="0" borderId="0" xfId="60" applyFont="1" applyFill="1" applyAlignment="1" applyProtection="1">
      <alignment vertical="center"/>
      <protection locked="0"/>
    </xf>
    <xf numFmtId="164" fontId="0" fillId="0" borderId="0" xfId="60" applyFont="1" applyFill="1"/>
    <xf numFmtId="0" fontId="1" fillId="0" borderId="0" xfId="65"/>
    <xf numFmtId="164" fontId="0" fillId="0" borderId="0" xfId="66" applyFont="1" applyFill="1"/>
    <xf numFmtId="0" fontId="1" fillId="0" borderId="0" xfId="65" applyAlignment="1">
      <alignment horizontal="center"/>
    </xf>
    <xf numFmtId="9" fontId="0" fillId="0" borderId="0" xfId="1" applyFont="1" applyFill="1"/>
    <xf numFmtId="43" fontId="1" fillId="0" borderId="0" xfId="65" applyNumberFormat="1"/>
    <xf numFmtId="164" fontId="0" fillId="0" borderId="0" xfId="66" applyFont="1" applyFill="1" applyBorder="1"/>
    <xf numFmtId="164" fontId="0" fillId="0" borderId="25" xfId="66" applyFont="1" applyFill="1" applyBorder="1"/>
    <xf numFmtId="0" fontId="1" fillId="0" borderId="25" xfId="65" applyBorder="1" applyAlignment="1">
      <alignment horizontal="center"/>
    </xf>
    <xf numFmtId="0" fontId="1" fillId="0" borderId="25" xfId="65" applyBorder="1"/>
    <xf numFmtId="0" fontId="1" fillId="0" borderId="21" xfId="65" applyBorder="1" applyAlignment="1">
      <alignment horizontal="center"/>
    </xf>
    <xf numFmtId="164" fontId="0" fillId="0" borderId="71" xfId="66" applyFont="1" applyFill="1" applyBorder="1"/>
    <xf numFmtId="0" fontId="1" fillId="0" borderId="71" xfId="65" applyBorder="1" applyAlignment="1">
      <alignment horizontal="center"/>
    </xf>
    <xf numFmtId="0" fontId="1" fillId="0" borderId="71" xfId="65" applyBorder="1"/>
    <xf numFmtId="164" fontId="0" fillId="0" borderId="42" xfId="66" applyFont="1" applyFill="1" applyBorder="1"/>
    <xf numFmtId="0" fontId="1" fillId="0" borderId="42" xfId="65" applyBorder="1" applyAlignment="1">
      <alignment horizontal="center"/>
    </xf>
    <xf numFmtId="0" fontId="1" fillId="0" borderId="42" xfId="65" applyBorder="1"/>
    <xf numFmtId="43" fontId="1" fillId="0" borderId="42" xfId="40" applyFont="1" applyBorder="1"/>
    <xf numFmtId="164" fontId="0" fillId="0" borderId="21" xfId="66" applyFont="1" applyFill="1" applyBorder="1"/>
    <xf numFmtId="0" fontId="1" fillId="0" borderId="21" xfId="65" applyBorder="1"/>
    <xf numFmtId="43" fontId="1" fillId="0" borderId="21" xfId="40" applyFont="1" applyBorder="1"/>
    <xf numFmtId="164" fontId="0" fillId="0" borderId="20" xfId="66" applyFont="1" applyFill="1" applyBorder="1"/>
    <xf numFmtId="0" fontId="1" fillId="0" borderId="20" xfId="65" applyBorder="1" applyAlignment="1">
      <alignment horizontal="center"/>
    </xf>
    <xf numFmtId="0" fontId="1" fillId="0" borderId="20" xfId="65" applyBorder="1"/>
    <xf numFmtId="43" fontId="1" fillId="0" borderId="20" xfId="40" applyFont="1" applyBorder="1"/>
    <xf numFmtId="0" fontId="55" fillId="0" borderId="0" xfId="65" applyFont="1" applyAlignment="1">
      <alignment horizontal="center" vertical="center"/>
    </xf>
    <xf numFmtId="164" fontId="55" fillId="0" borderId="0" xfId="66" applyFont="1" applyFill="1" applyAlignment="1">
      <alignment horizontal="center" vertical="center"/>
    </xf>
    <xf numFmtId="164" fontId="54" fillId="0" borderId="89" xfId="66" applyFont="1" applyFill="1" applyBorder="1" applyAlignment="1">
      <alignment horizontal="center" vertical="center"/>
    </xf>
    <xf numFmtId="0" fontId="54" fillId="0" borderId="89" xfId="65" applyFont="1" applyBorder="1" applyAlignment="1">
      <alignment horizontal="center" vertical="center"/>
    </xf>
    <xf numFmtId="164" fontId="0" fillId="0" borderId="70" xfId="66" applyFont="1" applyFill="1" applyBorder="1"/>
    <xf numFmtId="0" fontId="1" fillId="0" borderId="70" xfId="65" applyBorder="1" applyAlignment="1">
      <alignment horizontal="center"/>
    </xf>
    <xf numFmtId="0" fontId="1" fillId="0" borderId="70" xfId="65" applyBorder="1"/>
    <xf numFmtId="0" fontId="1" fillId="0" borderId="90" xfId="65" applyBorder="1"/>
    <xf numFmtId="164" fontId="0" fillId="0" borderId="22" xfId="66" applyFont="1" applyFill="1" applyBorder="1"/>
    <xf numFmtId="0" fontId="1" fillId="0" borderId="22" xfId="65" applyBorder="1" applyAlignment="1">
      <alignment horizontal="center"/>
    </xf>
    <xf numFmtId="164" fontId="0" fillId="0" borderId="89" xfId="66" applyFont="1" applyFill="1" applyBorder="1"/>
    <xf numFmtId="0" fontId="1" fillId="0" borderId="22" xfId="65" applyBorder="1"/>
    <xf numFmtId="43" fontId="1" fillId="0" borderId="22" xfId="40" applyFont="1" applyBorder="1"/>
    <xf numFmtId="0" fontId="1" fillId="0" borderId="89" xfId="65" applyBorder="1"/>
    <xf numFmtId="0" fontId="56" fillId="0" borderId="0" xfId="65" applyFont="1" applyAlignment="1">
      <alignment horizontal="center" vertical="center"/>
    </xf>
    <xf numFmtId="164" fontId="56" fillId="0" borderId="0" xfId="66" applyFont="1" applyFill="1" applyAlignment="1">
      <alignment horizontal="center" vertical="center"/>
    </xf>
    <xf numFmtId="0" fontId="57" fillId="0" borderId="25" xfId="65" applyFont="1" applyBorder="1" applyAlignment="1">
      <alignment horizontal="center" vertical="center"/>
    </xf>
    <xf numFmtId="0" fontId="56" fillId="0" borderId="0" xfId="65" applyFont="1"/>
    <xf numFmtId="164" fontId="56" fillId="0" borderId="0" xfId="66" applyFont="1" applyFill="1"/>
    <xf numFmtId="0" fontId="55" fillId="0" borderId="0" xfId="65" applyFont="1"/>
    <xf numFmtId="164" fontId="55" fillId="0" borderId="0" xfId="66" applyFont="1" applyFill="1"/>
    <xf numFmtId="0" fontId="55" fillId="0" borderId="0" xfId="65" applyFont="1" applyAlignment="1">
      <alignment horizontal="center"/>
    </xf>
    <xf numFmtId="0" fontId="54" fillId="0" borderId="0" xfId="65" applyFont="1"/>
    <xf numFmtId="43" fontId="1" fillId="0" borderId="0" xfId="40" applyFont="1"/>
    <xf numFmtId="9" fontId="1" fillId="0" borderId="0" xfId="1" applyFont="1"/>
    <xf numFmtId="43" fontId="15" fillId="0" borderId="0" xfId="34" applyFont="1" applyFill="1" applyBorder="1" applyAlignment="1">
      <alignment vertical="center"/>
    </xf>
    <xf numFmtId="10" fontId="21" fillId="0" borderId="91" xfId="1" applyNumberFormat="1" applyFont="1" applyFill="1" applyBorder="1" applyAlignment="1">
      <alignment vertical="center"/>
    </xf>
    <xf numFmtId="10" fontId="21" fillId="0" borderId="88" xfId="1" applyNumberFormat="1" applyFont="1" applyFill="1" applyBorder="1" applyAlignment="1">
      <alignment vertical="center"/>
    </xf>
    <xf numFmtId="10" fontId="14" fillId="0" borderId="88" xfId="1" applyNumberFormat="1" applyFont="1" applyFill="1" applyBorder="1" applyAlignment="1">
      <alignment vertical="center"/>
    </xf>
    <xf numFmtId="10" fontId="14" fillId="0" borderId="92" xfId="1" applyNumberFormat="1" applyFont="1" applyFill="1" applyBorder="1" applyAlignment="1">
      <alignment vertical="center"/>
    </xf>
    <xf numFmtId="10" fontId="14" fillId="0" borderId="91" xfId="1" applyNumberFormat="1" applyFont="1" applyFill="1" applyBorder="1" applyAlignment="1">
      <alignment vertical="center"/>
    </xf>
    <xf numFmtId="10" fontId="14" fillId="0" borderId="93" xfId="1" applyNumberFormat="1" applyFont="1" applyFill="1" applyBorder="1" applyAlignment="1">
      <alignment vertical="center"/>
    </xf>
    <xf numFmtId="9" fontId="15" fillId="0" borderId="49" xfId="1" applyFont="1" applyFill="1" applyBorder="1" applyAlignment="1" applyProtection="1">
      <alignment horizontal="center" vertical="center"/>
      <protection locked="0"/>
    </xf>
    <xf numFmtId="9" fontId="15" fillId="0" borderId="50" xfId="1" applyFont="1" applyFill="1" applyBorder="1" applyAlignment="1" applyProtection="1">
      <alignment horizontal="center" vertical="center"/>
      <protection locked="0"/>
    </xf>
    <xf numFmtId="9" fontId="15" fillId="0" borderId="51" xfId="1" applyFont="1" applyFill="1" applyBorder="1" applyAlignment="1" applyProtection="1">
      <alignment horizontal="center" vertical="center"/>
      <protection locked="0"/>
    </xf>
    <xf numFmtId="43" fontId="14" fillId="0" borderId="4" xfId="34" applyFont="1" applyFill="1" applyBorder="1" applyAlignment="1">
      <alignment vertical="center"/>
    </xf>
    <xf numFmtId="0" fontId="14" fillId="0" borderId="31" xfId="32" applyFont="1" applyBorder="1" applyAlignment="1">
      <alignment vertical="center"/>
    </xf>
    <xf numFmtId="10" fontId="14" fillId="0" borderId="31" xfId="32" applyNumberFormat="1" applyFont="1" applyBorder="1" applyAlignment="1">
      <alignment vertical="center"/>
    </xf>
    <xf numFmtId="9" fontId="15" fillId="0" borderId="21" xfId="1" applyFont="1" applyFill="1" applyBorder="1" applyAlignment="1">
      <alignment vertical="center"/>
    </xf>
    <xf numFmtId="43" fontId="14" fillId="0" borderId="52" xfId="34" applyFont="1" applyFill="1" applyBorder="1" applyAlignment="1">
      <alignment vertical="center"/>
    </xf>
    <xf numFmtId="43" fontId="14" fillId="0" borderId="53" xfId="34" applyFont="1" applyFill="1" applyBorder="1" applyAlignment="1">
      <alignment vertical="center"/>
    </xf>
    <xf numFmtId="0" fontId="14" fillId="0" borderId="54" xfId="32" applyFont="1" applyBorder="1" applyAlignment="1">
      <alignment vertical="center"/>
    </xf>
    <xf numFmtId="43" fontId="0" fillId="0" borderId="0" xfId="40" applyFont="1"/>
    <xf numFmtId="43" fontId="20" fillId="0" borderId="0" xfId="40" applyFont="1"/>
    <xf numFmtId="0" fontId="20" fillId="0" borderId="0" xfId="0" applyFon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43" fontId="0" fillId="0" borderId="25" xfId="40" applyFont="1" applyBorder="1"/>
    <xf numFmtId="0" fontId="20" fillId="0" borderId="25" xfId="0" applyFont="1" applyBorder="1" applyAlignment="1">
      <alignment horizontal="center"/>
    </xf>
    <xf numFmtId="0" fontId="20" fillId="0" borderId="25" xfId="0" applyFont="1" applyBorder="1"/>
    <xf numFmtId="0" fontId="57" fillId="0" borderId="0" xfId="65" applyFont="1"/>
    <xf numFmtId="0" fontId="57" fillId="0" borderId="6" xfId="65" applyFont="1" applyBorder="1" applyAlignment="1">
      <alignment horizontal="left" vertical="center"/>
    </xf>
    <xf numFmtId="9" fontId="59" fillId="4" borderId="35" xfId="64" applyFont="1" applyFill="1" applyBorder="1"/>
    <xf numFmtId="9" fontId="59" fillId="4" borderId="21" xfId="64" applyFont="1" applyFill="1" applyBorder="1"/>
    <xf numFmtId="9" fontId="59" fillId="4" borderId="82" xfId="64" applyFont="1" applyFill="1" applyBorder="1"/>
    <xf numFmtId="9" fontId="59" fillId="4" borderId="19" xfId="64" applyFont="1" applyFill="1" applyBorder="1"/>
    <xf numFmtId="9" fontId="59" fillId="4" borderId="81" xfId="64" applyFont="1" applyFill="1" applyBorder="1"/>
    <xf numFmtId="43" fontId="23" fillId="0" borderId="0" xfId="22" applyNumberFormat="1" applyFont="1" applyAlignment="1">
      <alignment vertical="center"/>
    </xf>
    <xf numFmtId="43" fontId="24" fillId="0" borderId="0" xfId="40" applyFont="1" applyFill="1" applyAlignment="1">
      <alignment vertical="center"/>
    </xf>
    <xf numFmtId="43" fontId="15" fillId="0" borderId="0" xfId="34" applyFont="1" applyFill="1" applyAlignment="1">
      <alignment horizontal="center" vertical="center"/>
    </xf>
    <xf numFmtId="43" fontId="0" fillId="0" borderId="0" xfId="67" applyFont="1" applyFill="1" applyBorder="1" applyAlignment="1">
      <alignment horizontal="left" vertical="center"/>
    </xf>
    <xf numFmtId="43" fontId="62" fillId="0" borderId="97" xfId="67" applyFont="1" applyFill="1" applyBorder="1" applyAlignment="1">
      <alignment horizontal="left" vertical="center" wrapText="1"/>
    </xf>
    <xf numFmtId="0" fontId="62" fillId="0" borderId="97" xfId="67" applyNumberFormat="1" applyFont="1" applyFill="1" applyBorder="1" applyAlignment="1">
      <alignment horizontal="center" vertical="center" wrapText="1"/>
    </xf>
    <xf numFmtId="43" fontId="62" fillId="0" borderId="97" xfId="67" applyFont="1" applyFill="1" applyBorder="1" applyAlignment="1">
      <alignment horizontal="center" vertical="center" wrapText="1"/>
    </xf>
    <xf numFmtId="43" fontId="62" fillId="0" borderId="97" xfId="67" applyFont="1" applyFill="1" applyBorder="1" applyAlignment="1">
      <alignment horizontal="right" vertical="center" wrapText="1"/>
    </xf>
    <xf numFmtId="9" fontId="62" fillId="0" borderId="97" xfId="68" applyFont="1" applyFill="1" applyBorder="1" applyAlignment="1">
      <alignment horizontal="center" vertical="center" wrapText="1"/>
    </xf>
    <xf numFmtId="43" fontId="0" fillId="0" borderId="98" xfId="67" applyFont="1" applyFill="1" applyBorder="1" applyAlignment="1">
      <alignment horizontal="left" vertical="center" wrapText="1"/>
    </xf>
    <xf numFmtId="0" fontId="0" fillId="0" borderId="98" xfId="67" applyNumberFormat="1" applyFont="1" applyFill="1" applyBorder="1" applyAlignment="1">
      <alignment horizontal="center" vertical="center" wrapText="1"/>
    </xf>
    <xf numFmtId="9" fontId="0" fillId="0" borderId="101" xfId="68" applyFont="1" applyFill="1" applyBorder="1" applyAlignment="1">
      <alignment horizontal="center" vertical="center" wrapText="1"/>
    </xf>
    <xf numFmtId="43" fontId="0" fillId="0" borderId="101" xfId="67" applyFont="1" applyFill="1" applyBorder="1" applyAlignment="1">
      <alignment horizontal="center" vertical="center" wrapText="1"/>
    </xf>
    <xf numFmtId="43" fontId="0" fillId="0" borderId="101" xfId="67" applyFont="1" applyFill="1" applyBorder="1" applyAlignment="1">
      <alignment horizontal="left" vertical="center" wrapText="1"/>
    </xf>
    <xf numFmtId="0" fontId="63" fillId="0" borderId="101" xfId="67" applyNumberFormat="1" applyFont="1" applyFill="1" applyBorder="1" applyAlignment="1">
      <alignment horizontal="center" vertical="center" wrapText="1"/>
    </xf>
    <xf numFmtId="43" fontId="63" fillId="0" borderId="101" xfId="67" applyFont="1" applyFill="1" applyBorder="1" applyAlignment="1">
      <alignment horizontal="left" vertical="center" wrapText="1"/>
    </xf>
    <xf numFmtId="0" fontId="0" fillId="0" borderId="101" xfId="67" applyNumberFormat="1" applyFont="1" applyFill="1" applyBorder="1" applyAlignment="1">
      <alignment horizontal="center" vertical="center" wrapText="1"/>
    </xf>
    <xf numFmtId="43" fontId="65" fillId="0" borderId="101" xfId="67" applyFont="1" applyFill="1" applyBorder="1" applyAlignment="1">
      <alignment horizontal="left" vertical="center" wrapText="1"/>
    </xf>
    <xf numFmtId="43" fontId="67" fillId="0" borderId="101" xfId="67" applyFont="1" applyFill="1" applyBorder="1" applyAlignment="1">
      <alignment horizontal="left" vertical="center" wrapText="1"/>
    </xf>
    <xf numFmtId="43" fontId="0" fillId="0" borderId="104" xfId="67" applyFont="1" applyFill="1" applyBorder="1" applyAlignment="1">
      <alignment horizontal="left" vertical="center" wrapText="1"/>
    </xf>
    <xf numFmtId="0" fontId="0" fillId="0" borderId="104" xfId="67" applyNumberFormat="1" applyFont="1" applyFill="1" applyBorder="1" applyAlignment="1">
      <alignment horizontal="center" vertical="center" wrapText="1"/>
    </xf>
    <xf numFmtId="9" fontId="0" fillId="0" borderId="104" xfId="68" applyFont="1" applyFill="1" applyBorder="1" applyAlignment="1">
      <alignment horizontal="center" vertical="center" wrapText="1"/>
    </xf>
    <xf numFmtId="43" fontId="0" fillId="0" borderId="104" xfId="67" applyFont="1" applyFill="1" applyBorder="1" applyAlignment="1">
      <alignment horizontal="center" vertical="center" wrapText="1"/>
    </xf>
    <xf numFmtId="43" fontId="0" fillId="0" borderId="97" xfId="67" applyFont="1" applyFill="1" applyBorder="1" applyAlignment="1">
      <alignment horizontal="left" vertical="center" wrapText="1"/>
    </xf>
    <xf numFmtId="0" fontId="68" fillId="0" borderId="97" xfId="67" applyNumberFormat="1" applyFont="1" applyFill="1" applyBorder="1" applyAlignment="1">
      <alignment horizontal="center" vertical="center" shrinkToFit="1"/>
    </xf>
    <xf numFmtId="43" fontId="67" fillId="0" borderId="97" xfId="67" applyFont="1" applyFill="1" applyBorder="1" applyAlignment="1">
      <alignment horizontal="left" vertical="center" wrapText="1"/>
    </xf>
    <xf numFmtId="43" fontId="67" fillId="0" borderId="97" xfId="67" applyFont="1" applyFill="1" applyBorder="1" applyAlignment="1">
      <alignment horizontal="center" vertical="center" wrapText="1"/>
    </xf>
    <xf numFmtId="43" fontId="68" fillId="0" borderId="97" xfId="67" applyFont="1" applyFill="1" applyBorder="1" applyAlignment="1">
      <alignment horizontal="right" vertical="center" shrinkToFit="1"/>
    </xf>
    <xf numFmtId="43" fontId="67" fillId="0" borderId="97" xfId="67" applyFont="1" applyFill="1" applyBorder="1" applyAlignment="1">
      <alignment horizontal="right" vertical="center" wrapText="1"/>
    </xf>
    <xf numFmtId="43" fontId="65" fillId="0" borderId="97" xfId="67" applyFont="1" applyFill="1" applyBorder="1" applyAlignment="1">
      <alignment horizontal="center" vertical="center" wrapText="1"/>
    </xf>
    <xf numFmtId="9" fontId="65" fillId="0" borderId="101" xfId="68" applyFont="1" applyFill="1" applyBorder="1" applyAlignment="1">
      <alignment horizontal="center" vertical="center" wrapText="1"/>
    </xf>
    <xf numFmtId="43" fontId="65" fillId="0" borderId="101" xfId="67" applyFont="1" applyFill="1" applyBorder="1" applyAlignment="1">
      <alignment horizontal="center" vertical="center" wrapText="1"/>
    </xf>
    <xf numFmtId="43" fontId="68" fillId="0" borderId="97" xfId="67" applyFont="1" applyFill="1" applyBorder="1" applyAlignment="1">
      <alignment horizontal="center" vertical="center" shrinkToFit="1"/>
    </xf>
    <xf numFmtId="43" fontId="0" fillId="0" borderId="104" xfId="68" applyNumberFormat="1" applyFont="1" applyFill="1" applyBorder="1" applyAlignment="1">
      <alignment horizontal="center" vertical="center" wrapText="1"/>
    </xf>
    <xf numFmtId="0" fontId="67" fillId="0" borderId="97" xfId="67" applyNumberFormat="1" applyFont="1" applyFill="1" applyBorder="1" applyAlignment="1">
      <alignment horizontal="center" vertical="center" wrapText="1"/>
    </xf>
    <xf numFmtId="0" fontId="65" fillId="0" borderId="97" xfId="67" applyNumberFormat="1" applyFont="1" applyFill="1" applyBorder="1" applyAlignment="1">
      <alignment horizontal="center" vertical="center" wrapText="1"/>
    </xf>
    <xf numFmtId="43" fontId="69" fillId="0" borderId="97" xfId="67" applyFont="1" applyFill="1" applyBorder="1" applyAlignment="1">
      <alignment horizontal="center" vertical="center" shrinkToFit="1"/>
    </xf>
    <xf numFmtId="43" fontId="65" fillId="0" borderId="97" xfId="67" applyFont="1" applyFill="1" applyBorder="1" applyAlignment="1">
      <alignment horizontal="left" vertical="center" wrapText="1"/>
    </xf>
    <xf numFmtId="43" fontId="65" fillId="0" borderId="97" xfId="67" applyFont="1" applyFill="1" applyBorder="1" applyAlignment="1">
      <alignment horizontal="right" vertical="center" wrapText="1"/>
    </xf>
    <xf numFmtId="0" fontId="68" fillId="0" borderId="98" xfId="67" applyNumberFormat="1" applyFont="1" applyFill="1" applyBorder="1" applyAlignment="1">
      <alignment horizontal="center" vertical="center" shrinkToFit="1"/>
    </xf>
    <xf numFmtId="43" fontId="67" fillId="0" borderId="98" xfId="67" applyFont="1" applyFill="1" applyBorder="1" applyAlignment="1">
      <alignment horizontal="left" vertical="center" wrapText="1"/>
    </xf>
    <xf numFmtId="43" fontId="67" fillId="0" borderId="98" xfId="67" applyFont="1" applyFill="1" applyBorder="1" applyAlignment="1">
      <alignment horizontal="center" vertical="center" wrapText="1"/>
    </xf>
    <xf numFmtId="43" fontId="67" fillId="0" borderId="98" xfId="67" applyFont="1" applyFill="1" applyBorder="1" applyAlignment="1">
      <alignment horizontal="right" vertical="center" wrapText="1"/>
    </xf>
    <xf numFmtId="43" fontId="68" fillId="0" borderId="98" xfId="67" applyFont="1" applyFill="1" applyBorder="1" applyAlignment="1">
      <alignment horizontal="center" vertical="center" shrinkToFit="1"/>
    </xf>
    <xf numFmtId="43" fontId="65" fillId="0" borderId="98" xfId="67" applyFont="1" applyFill="1" applyBorder="1" applyAlignment="1">
      <alignment horizontal="left" vertical="center" wrapText="1"/>
    </xf>
    <xf numFmtId="9" fontId="0" fillId="0" borderId="97" xfId="68" applyFont="1" applyFill="1" applyBorder="1" applyAlignment="1">
      <alignment horizontal="center" vertical="center" wrapText="1"/>
    </xf>
    <xf numFmtId="9" fontId="65" fillId="0" borderId="97" xfId="68" applyFont="1" applyFill="1" applyBorder="1" applyAlignment="1">
      <alignment horizontal="center" vertical="center" wrapText="1"/>
    </xf>
    <xf numFmtId="9" fontId="0" fillId="0" borderId="98" xfId="68" applyFont="1" applyFill="1" applyBorder="1" applyAlignment="1">
      <alignment horizontal="center" vertical="center" wrapText="1"/>
    </xf>
    <xf numFmtId="43" fontId="68" fillId="0" borderId="98" xfId="67" applyFont="1" applyFill="1" applyBorder="1" applyAlignment="1">
      <alignment horizontal="right" vertical="center" shrinkToFit="1"/>
    </xf>
    <xf numFmtId="9" fontId="67" fillId="0" borderId="101" xfId="68" applyFont="1" applyFill="1" applyBorder="1" applyAlignment="1">
      <alignment horizontal="center" vertical="center" wrapText="1"/>
    </xf>
    <xf numFmtId="43" fontId="67" fillId="0" borderId="101" xfId="67" applyFont="1" applyFill="1" applyBorder="1" applyAlignment="1">
      <alignment horizontal="center" vertical="center" wrapText="1"/>
    </xf>
    <xf numFmtId="0" fontId="0" fillId="0" borderId="97" xfId="67" applyNumberFormat="1" applyFont="1" applyFill="1" applyBorder="1" applyAlignment="1">
      <alignment horizontal="center" vertical="center" wrapText="1"/>
    </xf>
    <xf numFmtId="43" fontId="63" fillId="0" borderId="97" xfId="67" applyFont="1" applyFill="1" applyBorder="1" applyAlignment="1">
      <alignment horizontal="left" vertical="center" wrapText="1"/>
    </xf>
    <xf numFmtId="43" fontId="70" fillId="0" borderId="97" xfId="67" applyFont="1" applyFill="1" applyBorder="1" applyAlignment="1">
      <alignment horizontal="left" vertical="center" shrinkToFit="1"/>
    </xf>
    <xf numFmtId="9" fontId="0" fillId="0" borderId="0" xfId="68" applyFont="1" applyFill="1" applyBorder="1" applyAlignment="1">
      <alignment horizontal="center" vertical="center"/>
    </xf>
    <xf numFmtId="43" fontId="0" fillId="0" borderId="0" xfId="67" applyFont="1" applyFill="1" applyBorder="1" applyAlignment="1">
      <alignment horizontal="center" vertical="center"/>
    </xf>
    <xf numFmtId="0" fontId="0" fillId="0" borderId="0" xfId="67" applyNumberFormat="1" applyFont="1" applyFill="1" applyBorder="1" applyAlignment="1">
      <alignment horizontal="center" vertical="center"/>
    </xf>
    <xf numFmtId="43" fontId="20" fillId="0" borderId="25" xfId="40" applyFont="1" applyBorder="1" applyAlignment="1">
      <alignment horizontal="center"/>
    </xf>
    <xf numFmtId="174" fontId="20" fillId="0" borderId="0" xfId="40" applyNumberFormat="1" applyFont="1"/>
    <xf numFmtId="43" fontId="0" fillId="0" borderId="0" xfId="0" applyNumberFormat="1"/>
    <xf numFmtId="9" fontId="50" fillId="0" borderId="0" xfId="62" applyNumberFormat="1" applyFont="1"/>
    <xf numFmtId="9" fontId="50" fillId="8" borderId="0" xfId="62" applyNumberFormat="1" applyFont="1" applyFill="1"/>
    <xf numFmtId="9" fontId="50" fillId="0" borderId="0" xfId="1" applyFont="1"/>
    <xf numFmtId="9" fontId="50" fillId="8" borderId="0" xfId="1" applyFont="1" applyFill="1"/>
    <xf numFmtId="9" fontId="50" fillId="0" borderId="2" xfId="1" applyFont="1" applyBorder="1"/>
    <xf numFmtId="0" fontId="46" fillId="0" borderId="0" xfId="23" applyFont="1" applyAlignment="1">
      <alignment vertical="center"/>
    </xf>
    <xf numFmtId="0" fontId="18" fillId="0" borderId="0" xfId="58" applyNumberFormat="1" applyFont="1" applyAlignment="1">
      <alignment horizontal="left" vertical="center" wrapText="1" indent="1"/>
    </xf>
    <xf numFmtId="0" fontId="27" fillId="0" borderId="0" xfId="32" applyFont="1" applyAlignment="1">
      <alignment vertical="center"/>
    </xf>
    <xf numFmtId="43" fontId="27" fillId="0" borderId="0" xfId="32" applyNumberFormat="1" applyFont="1" applyAlignment="1">
      <alignment vertical="center"/>
    </xf>
    <xf numFmtId="43" fontId="15" fillId="0" borderId="0" xfId="34" applyFont="1" applyFill="1" applyBorder="1" applyAlignment="1">
      <alignment horizontal="left" vertical="center"/>
    </xf>
    <xf numFmtId="0" fontId="26" fillId="0" borderId="0" xfId="32" applyFont="1" applyAlignment="1">
      <alignment vertical="center"/>
    </xf>
    <xf numFmtId="9" fontId="22" fillId="0" borderId="48" xfId="1" applyFont="1" applyFill="1" applyBorder="1" applyAlignment="1">
      <alignment horizontal="center" vertical="center" wrapText="1"/>
    </xf>
    <xf numFmtId="9" fontId="22" fillId="0" borderId="46" xfId="1" applyFont="1" applyFill="1" applyBorder="1" applyAlignment="1">
      <alignment horizontal="center" vertical="center" wrapText="1"/>
    </xf>
    <xf numFmtId="9" fontId="22" fillId="0" borderId="58" xfId="1" applyFont="1" applyFill="1" applyBorder="1" applyAlignment="1">
      <alignment horizontal="center" vertical="center" wrapText="1"/>
    </xf>
    <xf numFmtId="43" fontId="22" fillId="0" borderId="73" xfId="40" applyFont="1" applyFill="1" applyBorder="1" applyAlignment="1">
      <alignment horizontal="center" vertical="center" wrapText="1"/>
    </xf>
    <xf numFmtId="0" fontId="22" fillId="0" borderId="73" xfId="40" applyNumberFormat="1" applyFont="1" applyFill="1" applyBorder="1" applyAlignment="1">
      <alignment horizontal="center" vertical="center" wrapText="1"/>
    </xf>
    <xf numFmtId="9" fontId="14" fillId="0" borderId="49" xfId="1" applyFont="1" applyFill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14" fillId="0" borderId="51" xfId="1" applyFont="1" applyFill="1" applyBorder="1" applyAlignment="1">
      <alignment vertical="center"/>
    </xf>
    <xf numFmtId="43" fontId="14" fillId="0" borderId="74" xfId="40" applyFont="1" applyFill="1" applyBorder="1" applyAlignment="1">
      <alignment vertical="center"/>
    </xf>
    <xf numFmtId="0" fontId="14" fillId="0" borderId="16" xfId="32" applyFont="1" applyBorder="1" applyAlignment="1">
      <alignment vertical="center"/>
    </xf>
    <xf numFmtId="0" fontId="32" fillId="0" borderId="21" xfId="32" applyFont="1" applyBorder="1" applyAlignment="1">
      <alignment vertical="center"/>
    </xf>
    <xf numFmtId="0" fontId="34" fillId="0" borderId="21" xfId="32" applyFont="1" applyBorder="1" applyAlignment="1">
      <alignment vertical="center"/>
    </xf>
    <xf numFmtId="164" fontId="14" fillId="0" borderId="0" xfId="32" applyNumberFormat="1" applyFont="1" applyAlignment="1">
      <alignment vertical="center"/>
    </xf>
    <xf numFmtId="43" fontId="15" fillId="0" borderId="31" xfId="34" applyFont="1" applyFill="1" applyBorder="1" applyAlignment="1">
      <alignment horizontal="center" vertical="center"/>
    </xf>
    <xf numFmtId="0" fontId="19" fillId="0" borderId="21" xfId="58" applyNumberFormat="1" applyFont="1" applyBorder="1" applyAlignment="1">
      <alignment vertical="center"/>
    </xf>
    <xf numFmtId="0" fontId="14" fillId="0" borderId="21" xfId="58" applyNumberFormat="1" applyFont="1" applyBorder="1" applyAlignment="1">
      <alignment horizontal="justify" vertical="center"/>
    </xf>
    <xf numFmtId="43" fontId="14" fillId="0" borderId="21" xfId="34" applyFont="1" applyFill="1" applyBorder="1" applyAlignment="1">
      <alignment horizontal="center" vertical="center"/>
    </xf>
    <xf numFmtId="0" fontId="14" fillId="0" borderId="75" xfId="32" applyFont="1" applyBorder="1" applyAlignment="1">
      <alignment vertical="center"/>
    </xf>
    <xf numFmtId="0" fontId="14" fillId="0" borderId="52" xfId="32" applyFont="1" applyBorder="1" applyAlignment="1">
      <alignment horizontal="center" vertical="center"/>
    </xf>
    <xf numFmtId="0" fontId="27" fillId="0" borderId="53" xfId="32" applyFont="1" applyBorder="1" applyAlignment="1">
      <alignment horizontal="center" vertical="center"/>
    </xf>
    <xf numFmtId="0" fontId="27" fillId="0" borderId="53" xfId="32" applyFont="1" applyBorder="1" applyAlignment="1">
      <alignment vertical="center"/>
    </xf>
    <xf numFmtId="43" fontId="27" fillId="0" borderId="53" xfId="32" applyNumberFormat="1" applyFont="1" applyBorder="1" applyAlignment="1">
      <alignment vertical="center"/>
    </xf>
    <xf numFmtId="43" fontId="14" fillId="0" borderId="54" xfId="34" applyFont="1" applyFill="1" applyBorder="1" applyAlignment="1">
      <alignment vertical="center"/>
    </xf>
    <xf numFmtId="9" fontId="14" fillId="0" borderId="52" xfId="1" applyFont="1" applyFill="1" applyBorder="1" applyAlignment="1">
      <alignment vertical="center"/>
    </xf>
    <xf numFmtId="9" fontId="14" fillId="0" borderId="53" xfId="1" applyFont="1" applyFill="1" applyBorder="1" applyAlignment="1">
      <alignment vertical="center"/>
    </xf>
    <xf numFmtId="9" fontId="14" fillId="0" borderId="54" xfId="1" applyFont="1" applyFill="1" applyBorder="1" applyAlignment="1">
      <alignment vertical="center"/>
    </xf>
    <xf numFmtId="43" fontId="14" fillId="0" borderId="76" xfId="40" applyFont="1" applyFill="1" applyBorder="1" applyAlignment="1">
      <alignment vertical="center"/>
    </xf>
    <xf numFmtId="0" fontId="27" fillId="0" borderId="8" xfId="32" applyFont="1" applyBorder="1" applyAlignment="1">
      <alignment vertical="center"/>
    </xf>
    <xf numFmtId="0" fontId="27" fillId="0" borderId="24" xfId="32" applyFont="1" applyBorder="1" applyAlignment="1">
      <alignment horizontal="center" vertical="center"/>
    </xf>
    <xf numFmtId="0" fontId="26" fillId="0" borderId="24" xfId="32" applyFont="1" applyBorder="1" applyAlignment="1">
      <alignment horizontal="center" vertical="center"/>
    </xf>
    <xf numFmtId="43" fontId="27" fillId="0" borderId="24" xfId="32" applyNumberFormat="1" applyFont="1" applyBorder="1" applyAlignment="1">
      <alignment vertical="center"/>
    </xf>
    <xf numFmtId="43" fontId="14" fillId="0" borderId="24" xfId="34" applyFont="1" applyFill="1" applyBorder="1" applyAlignment="1">
      <alignment vertical="center"/>
    </xf>
    <xf numFmtId="43" fontId="15" fillId="0" borderId="30" xfId="34" applyFont="1" applyFill="1" applyBorder="1" applyAlignment="1">
      <alignment vertical="center"/>
    </xf>
    <xf numFmtId="9" fontId="14" fillId="0" borderId="8" xfId="1" applyFont="1" applyFill="1" applyBorder="1" applyAlignment="1">
      <alignment vertical="center"/>
    </xf>
    <xf numFmtId="9" fontId="14" fillId="0" borderId="24" xfId="1" applyFont="1" applyFill="1" applyBorder="1" applyAlignment="1">
      <alignment vertical="center"/>
    </xf>
    <xf numFmtId="9" fontId="14" fillId="0" borderId="30" xfId="1" applyFont="1" applyFill="1" applyBorder="1" applyAlignment="1">
      <alignment vertical="center"/>
    </xf>
    <xf numFmtId="43" fontId="15" fillId="0" borderId="24" xfId="40" applyFont="1" applyFill="1" applyBorder="1" applyAlignment="1">
      <alignment vertical="center"/>
    </xf>
    <xf numFmtId="0" fontId="14" fillId="0" borderId="30" xfId="32" applyFont="1" applyBorder="1" applyAlignment="1">
      <alignment vertical="center"/>
    </xf>
    <xf numFmtId="0" fontId="15" fillId="0" borderId="5" xfId="32" applyFont="1" applyBorder="1" applyAlignment="1">
      <alignment horizontal="center" vertical="center"/>
    </xf>
    <xf numFmtId="0" fontId="26" fillId="0" borderId="21" xfId="32" applyFont="1" applyBorder="1" applyAlignment="1">
      <alignment vertical="center"/>
    </xf>
    <xf numFmtId="43" fontId="26" fillId="0" borderId="21" xfId="32" applyNumberFormat="1" applyFont="1" applyBorder="1" applyAlignment="1">
      <alignment vertical="center"/>
    </xf>
    <xf numFmtId="43" fontId="15" fillId="0" borderId="21" xfId="34" applyFont="1" applyFill="1" applyBorder="1" applyAlignment="1">
      <alignment vertical="center"/>
    </xf>
    <xf numFmtId="43" fontId="15" fillId="0" borderId="31" xfId="34" applyFont="1" applyFill="1" applyBorder="1" applyAlignment="1">
      <alignment vertical="center"/>
    </xf>
    <xf numFmtId="0" fontId="15" fillId="0" borderId="88" xfId="32" applyFont="1" applyBorder="1" applyAlignment="1">
      <alignment vertical="center"/>
    </xf>
    <xf numFmtId="9" fontId="15" fillId="0" borderId="4" xfId="1" applyFont="1" applyFill="1" applyBorder="1" applyAlignment="1">
      <alignment vertical="center"/>
    </xf>
    <xf numFmtId="9" fontId="15" fillId="0" borderId="31" xfId="1" applyFont="1" applyFill="1" applyBorder="1" applyAlignment="1">
      <alignment vertical="center"/>
    </xf>
    <xf numFmtId="43" fontId="15" fillId="0" borderId="64" xfId="40" applyFont="1" applyFill="1" applyBorder="1" applyAlignment="1">
      <alignment vertical="center"/>
    </xf>
    <xf numFmtId="43" fontId="15" fillId="0" borderId="21" xfId="40" applyFont="1" applyFill="1" applyBorder="1" applyAlignment="1">
      <alignment vertical="center"/>
    </xf>
    <xf numFmtId="0" fontId="15" fillId="0" borderId="31" xfId="32" applyFont="1" applyBorder="1" applyAlignment="1">
      <alignment vertical="center"/>
    </xf>
    <xf numFmtId="43" fontId="15" fillId="0" borderId="0" xfId="40" applyFont="1" applyFill="1" applyAlignment="1">
      <alignment vertical="center"/>
    </xf>
    <xf numFmtId="0" fontId="14" fillId="0" borderId="62" xfId="32" applyFont="1" applyBorder="1" applyAlignment="1">
      <alignment horizontal="center" vertical="center"/>
    </xf>
    <xf numFmtId="0" fontId="27" fillId="0" borderId="14" xfId="32" applyFont="1" applyBorder="1" applyAlignment="1">
      <alignment horizontal="center" vertical="center"/>
    </xf>
    <xf numFmtId="0" fontId="27" fillId="0" borderId="14" xfId="32" applyFont="1" applyBorder="1" applyAlignment="1">
      <alignment vertical="center"/>
    </xf>
    <xf numFmtId="43" fontId="27" fillId="0" borderId="14" xfId="32" applyNumberFormat="1" applyFont="1" applyBorder="1" applyAlignment="1">
      <alignment vertical="center"/>
    </xf>
    <xf numFmtId="43" fontId="14" fillId="0" borderId="14" xfId="34" applyFont="1" applyFill="1" applyBorder="1" applyAlignment="1">
      <alignment vertical="center"/>
    </xf>
    <xf numFmtId="43" fontId="14" fillId="0" borderId="63" xfId="34" applyFont="1" applyFill="1" applyBorder="1" applyAlignment="1">
      <alignment vertical="center"/>
    </xf>
    <xf numFmtId="9" fontId="14" fillId="0" borderId="62" xfId="1" applyFont="1" applyFill="1" applyBorder="1" applyAlignment="1">
      <alignment vertical="center"/>
    </xf>
    <xf numFmtId="9" fontId="14" fillId="0" borderId="14" xfId="1" applyFont="1" applyFill="1" applyBorder="1" applyAlignment="1">
      <alignment vertical="center"/>
    </xf>
    <xf numFmtId="9" fontId="14" fillId="0" borderId="63" xfId="1" applyFont="1" applyFill="1" applyBorder="1" applyAlignment="1">
      <alignment vertical="center"/>
    </xf>
    <xf numFmtId="43" fontId="14" fillId="0" borderId="85" xfId="40" applyFont="1" applyFill="1" applyBorder="1" applyAlignment="1">
      <alignment vertical="center"/>
    </xf>
    <xf numFmtId="43" fontId="14" fillId="0" borderId="14" xfId="40" applyFont="1" applyFill="1" applyBorder="1" applyAlignment="1">
      <alignment vertical="center"/>
    </xf>
    <xf numFmtId="0" fontId="14" fillId="0" borderId="63" xfId="32" applyFont="1" applyBorder="1" applyAlignment="1">
      <alignment vertical="center"/>
    </xf>
    <xf numFmtId="0" fontId="0" fillId="0" borderId="0" xfId="0" applyAlignment="1">
      <alignment horizontal="center" vertical="center"/>
    </xf>
    <xf numFmtId="43" fontId="20" fillId="0" borderId="0" xfId="0" applyNumberFormat="1" applyFont="1"/>
    <xf numFmtId="9" fontId="0" fillId="0" borderId="0" xfId="1" applyFont="1"/>
    <xf numFmtId="9" fontId="20" fillId="0" borderId="0" xfId="1" applyFont="1"/>
    <xf numFmtId="9" fontId="20" fillId="0" borderId="0" xfId="1" applyFont="1" applyAlignment="1">
      <alignment horizontal="center"/>
    </xf>
    <xf numFmtId="0" fontId="20" fillId="0" borderId="0" xfId="0" applyFont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7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0" fontId="14" fillId="0" borderId="31" xfId="1" applyNumberFormat="1" applyFont="1" applyFill="1" applyBorder="1" applyAlignment="1">
      <alignment vertical="center"/>
    </xf>
    <xf numFmtId="10" fontId="14" fillId="0" borderId="21" xfId="1" applyNumberFormat="1" applyFont="1" applyFill="1" applyBorder="1" applyAlignment="1">
      <alignment vertical="center"/>
    </xf>
    <xf numFmtId="0" fontId="50" fillId="15" borderId="19" xfId="62" applyFont="1" applyFill="1" applyBorder="1"/>
    <xf numFmtId="0" fontId="71" fillId="0" borderId="25" xfId="0" applyFont="1" applyBorder="1" applyAlignment="1">
      <alignment horizontal="center" vertical="center" wrapText="1"/>
    </xf>
    <xf numFmtId="0" fontId="71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3" fillId="0" borderId="25" xfId="0" applyFont="1" applyBorder="1" applyAlignment="1">
      <alignment horizontal="center" vertical="center" wrapText="1"/>
    </xf>
    <xf numFmtId="0" fontId="20" fillId="0" borderId="89" xfId="0" applyFont="1" applyBorder="1" applyAlignment="1">
      <alignment horizontal="left" vertical="center"/>
    </xf>
    <xf numFmtId="9" fontId="23" fillId="11" borderId="22" xfId="64" applyFont="1" applyFill="1" applyBorder="1"/>
    <xf numFmtId="9" fontId="23" fillId="11" borderId="80" xfId="64" applyFont="1" applyFill="1" applyBorder="1"/>
    <xf numFmtId="0" fontId="74" fillId="0" borderId="25" xfId="0" applyFont="1" applyBorder="1" applyAlignment="1">
      <alignment horizontal="center" vertical="center"/>
    </xf>
    <xf numFmtId="0" fontId="71" fillId="0" borderId="25" xfId="0" applyFont="1" applyBorder="1" applyAlignment="1">
      <alignment vertical="center"/>
    </xf>
    <xf numFmtId="0" fontId="74" fillId="0" borderId="25" xfId="0" applyFont="1" applyBorder="1" applyAlignment="1">
      <alignment vertical="center"/>
    </xf>
    <xf numFmtId="0" fontId="75" fillId="0" borderId="0" xfId="0" applyFont="1"/>
    <xf numFmtId="0" fontId="76" fillId="8" borderId="0" xfId="0" applyFont="1" applyFill="1" applyAlignment="1">
      <alignment horizontal="center"/>
    </xf>
    <xf numFmtId="9" fontId="77" fillId="0" borderId="0" xfId="1" applyFont="1"/>
    <xf numFmtId="0" fontId="76" fillId="0" borderId="0" xfId="0" applyFont="1" applyAlignment="1">
      <alignment horizontal="center"/>
    </xf>
    <xf numFmtId="43" fontId="0" fillId="0" borderId="25" xfId="0" applyNumberFormat="1" applyBorder="1"/>
    <xf numFmtId="43" fontId="0" fillId="0" borderId="25" xfId="40" applyFont="1" applyFill="1" applyBorder="1"/>
    <xf numFmtId="43" fontId="20" fillId="0" borderId="25" xfId="0" applyNumberFormat="1" applyFont="1" applyBorder="1" applyAlignment="1">
      <alignment horizontal="center"/>
    </xf>
    <xf numFmtId="43" fontId="0" fillId="8" borderId="25" xfId="0" applyNumberFormat="1" applyFill="1" applyBorder="1"/>
    <xf numFmtId="43" fontId="60" fillId="0" borderId="98" xfId="67" applyFont="1" applyFill="1" applyBorder="1" applyAlignment="1">
      <alignment horizontal="center" vertical="center" wrapText="1"/>
    </xf>
    <xf numFmtId="43" fontId="60" fillId="0" borderId="101" xfId="67" applyFont="1" applyFill="1" applyBorder="1" applyAlignment="1">
      <alignment horizontal="center" vertical="center" wrapText="1"/>
    </xf>
    <xf numFmtId="43" fontId="60" fillId="0" borderId="104" xfId="67" applyFont="1" applyFill="1" applyBorder="1" applyAlignment="1">
      <alignment horizontal="center" vertical="center" wrapText="1"/>
    </xf>
    <xf numFmtId="43" fontId="60" fillId="0" borderId="97" xfId="67" applyFont="1" applyFill="1" applyBorder="1" applyAlignment="1">
      <alignment horizontal="center" vertical="center" wrapText="1"/>
    </xf>
    <xf numFmtId="0" fontId="0" fillId="16" borderId="71" xfId="0" applyFill="1" applyBorder="1" applyAlignment="1">
      <alignment horizontal="center" vertical="center"/>
    </xf>
    <xf numFmtId="0" fontId="21" fillId="16" borderId="25" xfId="0" applyFont="1" applyFill="1" applyBorder="1" applyAlignment="1">
      <alignment horizontal="center" vertical="center"/>
    </xf>
    <xf numFmtId="0" fontId="0" fillId="16" borderId="104" xfId="0" applyFill="1" applyBorder="1" applyAlignment="1">
      <alignment horizontal="center" vertical="center"/>
    </xf>
    <xf numFmtId="0" fontId="0" fillId="16" borderId="70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16" borderId="89" xfId="0" applyFill="1" applyBorder="1" applyAlignment="1">
      <alignment horizontal="center" vertical="center"/>
    </xf>
    <xf numFmtId="16" fontId="0" fillId="16" borderId="70" xfId="0" applyNumberFormat="1" applyFill="1" applyBorder="1" applyAlignment="1">
      <alignment horizontal="center" vertical="center"/>
    </xf>
    <xf numFmtId="0" fontId="0" fillId="16" borderId="97" xfId="0" applyFill="1" applyBorder="1" applyAlignment="1">
      <alignment horizontal="center" vertical="center"/>
    </xf>
    <xf numFmtId="0" fontId="0" fillId="16" borderId="98" xfId="0" applyFill="1" applyBorder="1" applyAlignment="1">
      <alignment horizontal="center" vertical="center"/>
    </xf>
    <xf numFmtId="0" fontId="78" fillId="16" borderId="25" xfId="0" applyFont="1" applyFill="1" applyBorder="1" applyAlignment="1">
      <alignment horizontal="center" vertical="center"/>
    </xf>
    <xf numFmtId="16" fontId="0" fillId="16" borderId="25" xfId="0" applyNumberFormat="1" applyFill="1" applyBorder="1" applyAlignment="1">
      <alignment horizontal="center" vertical="center"/>
    </xf>
    <xf numFmtId="16" fontId="0" fillId="16" borderId="71" xfId="0" applyNumberFormat="1" applyFill="1" applyBorder="1" applyAlignment="1">
      <alignment horizontal="center" vertical="center"/>
    </xf>
    <xf numFmtId="0" fontId="71" fillId="0" borderId="71" xfId="0" applyFont="1" applyBorder="1" applyAlignment="1">
      <alignment vertical="center"/>
    </xf>
    <xf numFmtId="0" fontId="74" fillId="0" borderId="70" xfId="0" applyFont="1" applyBorder="1" applyAlignment="1">
      <alignment horizontal="center" vertical="center"/>
    </xf>
    <xf numFmtId="0" fontId="71" fillId="0" borderId="70" xfId="0" applyFont="1" applyBorder="1" applyAlignment="1">
      <alignment horizontal="center" vertical="center"/>
    </xf>
    <xf numFmtId="43" fontId="20" fillId="0" borderId="25" xfId="40" applyFont="1" applyBorder="1"/>
    <xf numFmtId="43" fontId="50" fillId="0" borderId="0" xfId="40" applyFont="1"/>
    <xf numFmtId="43" fontId="50" fillId="0" borderId="0" xfId="62" applyNumberFormat="1" applyFont="1"/>
    <xf numFmtId="10" fontId="14" fillId="0" borderId="4" xfId="1" applyNumberFormat="1" applyFont="1" applyFill="1" applyBorder="1" applyAlignment="1">
      <alignment vertical="center"/>
    </xf>
    <xf numFmtId="0" fontId="0" fillId="0" borderId="71" xfId="0" applyBorder="1"/>
    <xf numFmtId="43" fontId="0" fillId="0" borderId="71" xfId="40" applyFont="1" applyBorder="1"/>
    <xf numFmtId="0" fontId="20" fillId="0" borderId="113" xfId="0" applyFont="1" applyBorder="1"/>
    <xf numFmtId="43" fontId="20" fillId="0" borderId="113" xfId="40" applyFont="1" applyBorder="1"/>
    <xf numFmtId="0" fontId="0" fillId="0" borderId="0" xfId="0" applyAlignment="1">
      <alignment wrapText="1"/>
    </xf>
    <xf numFmtId="0" fontId="81" fillId="0" borderId="8" xfId="32" applyFont="1" applyBorder="1" applyAlignment="1">
      <alignment horizontal="center" vertical="center"/>
    </xf>
    <xf numFmtId="0" fontId="81" fillId="0" borderId="24" xfId="32" applyFont="1" applyBorder="1" applyAlignment="1">
      <alignment horizontal="center" vertical="center"/>
    </xf>
    <xf numFmtId="0" fontId="81" fillId="0" borderId="24" xfId="32" applyFont="1" applyBorder="1" applyAlignment="1">
      <alignment horizontal="center" vertical="center" wrapText="1"/>
    </xf>
    <xf numFmtId="43" fontId="81" fillId="15" borderId="24" xfId="34" applyFont="1" applyFill="1" applyBorder="1" applyAlignment="1">
      <alignment horizontal="center" vertical="center"/>
    </xf>
    <xf numFmtId="0" fontId="81" fillId="15" borderId="24" xfId="32" applyFont="1" applyFill="1" applyBorder="1" applyAlignment="1">
      <alignment horizontal="center" vertical="center"/>
    </xf>
    <xf numFmtId="43" fontId="81" fillId="0" borderId="30" xfId="34" applyFont="1" applyFill="1" applyBorder="1" applyAlignment="1">
      <alignment horizontal="center" vertical="center"/>
    </xf>
    <xf numFmtId="0" fontId="82" fillId="0" borderId="49" xfId="32" quotePrefix="1" applyFont="1" applyBorder="1" applyAlignment="1">
      <alignment vertical="center"/>
    </xf>
    <xf numFmtId="0" fontId="82" fillId="0" borderId="50" xfId="32" quotePrefix="1" applyFont="1" applyBorder="1" applyAlignment="1">
      <alignment vertical="center"/>
    </xf>
    <xf numFmtId="0" fontId="82" fillId="0" borderId="50" xfId="32" applyFont="1" applyBorder="1" applyAlignment="1">
      <alignment vertical="center" wrapText="1"/>
    </xf>
    <xf numFmtId="43" fontId="82" fillId="0" borderId="50" xfId="34" applyFont="1" applyFill="1" applyBorder="1" applyAlignment="1">
      <alignment vertical="center"/>
    </xf>
    <xf numFmtId="0" fontId="82" fillId="0" borderId="50" xfId="32" applyFont="1" applyBorder="1" applyAlignment="1">
      <alignment vertical="center"/>
    </xf>
    <xf numFmtId="43" fontId="82" fillId="0" borderId="51" xfId="34" applyFont="1" applyFill="1" applyBorder="1" applyAlignment="1">
      <alignment vertical="center"/>
    </xf>
    <xf numFmtId="9" fontId="22" fillId="0" borderId="48" xfId="1" applyFont="1" applyBorder="1" applyAlignment="1">
      <alignment horizontal="center" vertical="center" wrapText="1"/>
    </xf>
    <xf numFmtId="9" fontId="22" fillId="0" borderId="46" xfId="1" applyFont="1" applyBorder="1" applyAlignment="1">
      <alignment horizontal="center" vertical="center" wrapText="1"/>
    </xf>
    <xf numFmtId="43" fontId="22" fillId="0" borderId="46" xfId="40" applyFont="1" applyBorder="1" applyAlignment="1">
      <alignment horizontal="center" vertical="center" wrapText="1"/>
    </xf>
    <xf numFmtId="0" fontId="22" fillId="0" borderId="33" xfId="40" applyNumberFormat="1" applyFont="1" applyBorder="1" applyAlignment="1">
      <alignment horizontal="center" vertical="center" wrapText="1"/>
    </xf>
    <xf numFmtId="0" fontId="44" fillId="0" borderId="4" xfId="0" applyFont="1" applyBorder="1" applyAlignment="1">
      <alignment vertical="center"/>
    </xf>
    <xf numFmtId="0" fontId="63" fillId="0" borderId="21" xfId="0" applyFont="1" applyBorder="1" applyAlignment="1">
      <alignment horizontal="center" vertical="center"/>
    </xf>
    <xf numFmtId="0" fontId="64" fillId="0" borderId="21" xfId="0" applyFont="1" applyBorder="1" applyAlignment="1">
      <alignment horizontal="left" vertical="center" wrapText="1"/>
    </xf>
    <xf numFmtId="0" fontId="44" fillId="0" borderId="21" xfId="0" applyFont="1" applyBorder="1" applyAlignment="1">
      <alignment vertical="center"/>
    </xf>
    <xf numFmtId="0" fontId="82" fillId="0" borderId="21" xfId="32" applyFont="1" applyBorder="1" applyAlignment="1">
      <alignment vertical="center" wrapText="1"/>
    </xf>
    <xf numFmtId="0" fontId="82" fillId="0" borderId="21" xfId="32" applyFont="1" applyBorder="1" applyAlignment="1">
      <alignment vertical="center"/>
    </xf>
    <xf numFmtId="43" fontId="82" fillId="0" borderId="21" xfId="34" applyFont="1" applyFill="1" applyBorder="1" applyAlignment="1">
      <alignment vertical="center"/>
    </xf>
    <xf numFmtId="43" fontId="82" fillId="0" borderId="31" xfId="34" applyFont="1" applyFill="1" applyBorder="1" applyAlignment="1">
      <alignment vertical="center"/>
    </xf>
    <xf numFmtId="9" fontId="14" fillId="0" borderId="5" xfId="1" applyFont="1" applyBorder="1" applyAlignment="1">
      <alignment vertical="center"/>
    </xf>
    <xf numFmtId="9" fontId="14" fillId="0" borderId="20" xfId="1" applyFont="1" applyBorder="1" applyAlignment="1">
      <alignment vertical="center"/>
    </xf>
    <xf numFmtId="9" fontId="14" fillId="0" borderId="43" xfId="1" applyFont="1" applyBorder="1" applyAlignment="1">
      <alignment vertical="center"/>
    </xf>
    <xf numFmtId="43" fontId="14" fillId="0" borderId="115" xfId="40" applyFont="1" applyBorder="1" applyAlignment="1">
      <alignment vertical="center"/>
    </xf>
    <xf numFmtId="43" fontId="14" fillId="0" borderId="20" xfId="40" applyFont="1" applyBorder="1" applyAlignment="1">
      <alignment vertical="center"/>
    </xf>
    <xf numFmtId="43" fontId="14" fillId="0" borderId="43" xfId="4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6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vertical="center"/>
    </xf>
    <xf numFmtId="9" fontId="14" fillId="0" borderId="4" xfId="1" applyFont="1" applyBorder="1" applyAlignment="1">
      <alignment vertical="center"/>
    </xf>
    <xf numFmtId="9" fontId="14" fillId="0" borderId="21" xfId="1" applyFont="1" applyBorder="1" applyAlignment="1">
      <alignment vertical="center"/>
    </xf>
    <xf numFmtId="9" fontId="14" fillId="0" borderId="31" xfId="1" applyFont="1" applyBorder="1" applyAlignment="1">
      <alignment vertical="center"/>
    </xf>
    <xf numFmtId="43" fontId="14" fillId="0" borderId="64" xfId="40" applyFont="1" applyBorder="1" applyAlignment="1">
      <alignment vertical="center"/>
    </xf>
    <xf numFmtId="43" fontId="14" fillId="0" borderId="21" xfId="40" applyFont="1" applyBorder="1" applyAlignment="1">
      <alignment vertical="center"/>
    </xf>
    <xf numFmtId="43" fontId="14" fillId="0" borderId="31" xfId="40" applyFont="1" applyBorder="1" applyAlignment="1">
      <alignment vertical="center"/>
    </xf>
    <xf numFmtId="0" fontId="44" fillId="0" borderId="21" xfId="0" applyFont="1" applyBorder="1" applyAlignment="1">
      <alignment horizontal="center" vertical="center"/>
    </xf>
    <xf numFmtId="0" fontId="44" fillId="0" borderId="21" xfId="0" applyFont="1" applyBorder="1" applyAlignment="1">
      <alignment horizontal="left" vertical="center" wrapText="1"/>
    </xf>
    <xf numFmtId="0" fontId="64" fillId="0" borderId="21" xfId="0" applyFont="1" applyBorder="1" applyAlignment="1">
      <alignment vertical="center" wrapText="1"/>
    </xf>
    <xf numFmtId="9" fontId="0" fillId="0" borderId="4" xfId="1" applyFont="1" applyBorder="1"/>
    <xf numFmtId="9" fontId="0" fillId="0" borderId="21" xfId="1" applyFont="1" applyBorder="1"/>
    <xf numFmtId="9" fontId="0" fillId="0" borderId="31" xfId="1" applyFont="1" applyBorder="1"/>
    <xf numFmtId="43" fontId="0" fillId="0" borderId="64" xfId="40" applyFont="1" applyBorder="1"/>
    <xf numFmtId="43" fontId="0" fillId="0" borderId="21" xfId="40" applyFont="1" applyBorder="1"/>
    <xf numFmtId="43" fontId="0" fillId="0" borderId="31" xfId="40" applyFont="1" applyBorder="1"/>
    <xf numFmtId="0" fontId="44" fillId="0" borderId="21" xfId="0" applyFont="1" applyBorder="1" applyAlignment="1">
      <alignment horizontal="justify" vertical="center" wrapText="1"/>
    </xf>
    <xf numFmtId="43" fontId="44" fillId="0" borderId="21" xfId="34" applyFont="1" applyFill="1" applyBorder="1" applyAlignment="1">
      <alignment horizontal="center" vertical="center"/>
    </xf>
    <xf numFmtId="0" fontId="82" fillId="0" borderId="21" xfId="32" applyFont="1" applyBorder="1" applyAlignment="1">
      <alignment horizontal="center" vertical="center" wrapText="1"/>
    </xf>
    <xf numFmtId="0" fontId="82" fillId="0" borderId="21" xfId="32" applyFont="1" applyBorder="1" applyAlignment="1">
      <alignment horizontal="center" vertical="center"/>
    </xf>
    <xf numFmtId="9" fontId="14" fillId="0" borderId="4" xfId="1" applyFont="1" applyBorder="1" applyAlignment="1" applyProtection="1">
      <alignment vertical="center"/>
      <protection locked="0"/>
    </xf>
    <xf numFmtId="9" fontId="14" fillId="0" borderId="21" xfId="1" applyFont="1" applyBorder="1" applyAlignment="1" applyProtection="1">
      <alignment vertical="center"/>
      <protection locked="0"/>
    </xf>
    <xf numFmtId="9" fontId="14" fillId="0" borderId="11" xfId="1" applyFont="1" applyBorder="1" applyAlignment="1" applyProtection="1">
      <alignment vertical="center"/>
      <protection locked="0"/>
    </xf>
    <xf numFmtId="43" fontId="14" fillId="0" borderId="4" xfId="40" applyFont="1" applyBorder="1" applyAlignment="1" applyProtection="1">
      <alignment vertical="center"/>
      <protection locked="0"/>
    </xf>
    <xf numFmtId="43" fontId="14" fillId="0" borderId="21" xfId="40" applyFont="1" applyBorder="1" applyAlignment="1" applyProtection="1">
      <alignment vertical="center"/>
      <protection locked="0"/>
    </xf>
    <xf numFmtId="43" fontId="14" fillId="0" borderId="31" xfId="40" applyFont="1" applyBorder="1" applyAlignment="1" applyProtection="1">
      <alignment vertical="center"/>
      <protection locked="0"/>
    </xf>
    <xf numFmtId="43" fontId="44" fillId="0" borderId="21" xfId="0" applyNumberFormat="1" applyFont="1" applyBorder="1" applyAlignment="1">
      <alignment horizontal="center" vertical="center"/>
    </xf>
    <xf numFmtId="0" fontId="44" fillId="0" borderId="21" xfId="0" applyFont="1" applyBorder="1" applyAlignment="1">
      <alignment vertical="center" wrapText="1"/>
    </xf>
    <xf numFmtId="0" fontId="64" fillId="0" borderId="21" xfId="0" applyFont="1" applyBorder="1" applyAlignment="1">
      <alignment horizontal="justify" vertical="center" wrapText="1"/>
    </xf>
    <xf numFmtId="43" fontId="44" fillId="0" borderId="21" xfId="0" applyNumberFormat="1" applyFont="1" applyBorder="1" applyAlignment="1">
      <alignment vertical="center"/>
    </xf>
    <xf numFmtId="0" fontId="44" fillId="0" borderId="52" xfId="0" applyFont="1" applyBorder="1" applyAlignment="1">
      <alignment vertical="center"/>
    </xf>
    <xf numFmtId="0" fontId="44" fillId="0" borderId="53" xfId="0" applyFont="1" applyBorder="1" applyAlignment="1">
      <alignment vertical="center"/>
    </xf>
    <xf numFmtId="0" fontId="44" fillId="0" borderId="53" xfId="0" applyFont="1" applyBorder="1" applyAlignment="1">
      <alignment vertical="center" wrapText="1"/>
    </xf>
    <xf numFmtId="43" fontId="44" fillId="0" borderId="53" xfId="0" applyNumberFormat="1" applyFont="1" applyBorder="1" applyAlignment="1">
      <alignment vertical="center"/>
    </xf>
    <xf numFmtId="0" fontId="82" fillId="0" borderId="53" xfId="32" applyFont="1" applyBorder="1" applyAlignment="1">
      <alignment vertical="center" wrapText="1"/>
    </xf>
    <xf numFmtId="0" fontId="82" fillId="0" borderId="53" xfId="32" applyFont="1" applyBorder="1" applyAlignment="1">
      <alignment vertical="center"/>
    </xf>
    <xf numFmtId="43" fontId="82" fillId="0" borderId="53" xfId="34" applyFont="1" applyFill="1" applyBorder="1" applyAlignment="1">
      <alignment vertical="center"/>
    </xf>
    <xf numFmtId="43" fontId="82" fillId="0" borderId="54" xfId="34" applyFont="1" applyFill="1" applyBorder="1" applyAlignment="1">
      <alignment vertical="center"/>
    </xf>
    <xf numFmtId="9" fontId="0" fillId="0" borderId="13" xfId="1" applyFont="1" applyBorder="1"/>
    <xf numFmtId="9" fontId="0" fillId="0" borderId="22" xfId="1" applyFont="1" applyBorder="1"/>
    <xf numFmtId="9" fontId="0" fillId="0" borderId="44" xfId="1" applyFont="1" applyBorder="1"/>
    <xf numFmtId="43" fontId="0" fillId="0" borderId="116" xfId="40" applyFont="1" applyBorder="1"/>
    <xf numFmtId="43" fontId="0" fillId="0" borderId="22" xfId="40" applyFont="1" applyBorder="1"/>
    <xf numFmtId="43" fontId="0" fillId="0" borderId="44" xfId="40" applyFont="1" applyBorder="1"/>
    <xf numFmtId="0" fontId="44" fillId="0" borderId="8" xfId="0" applyFont="1" applyBorder="1" applyAlignment="1">
      <alignment vertical="center"/>
    </xf>
    <xf numFmtId="0" fontId="44" fillId="0" borderId="24" xfId="0" applyFont="1" applyBorder="1" applyAlignment="1">
      <alignment horizontal="center" vertical="center"/>
    </xf>
    <xf numFmtId="0" fontId="63" fillId="0" borderId="24" xfId="0" applyFont="1" applyBorder="1" applyAlignment="1">
      <alignment horizontal="left" vertical="center" wrapText="1"/>
    </xf>
    <xf numFmtId="43" fontId="44" fillId="0" borderId="24" xfId="0" applyNumberFormat="1" applyFont="1" applyBorder="1" applyAlignment="1">
      <alignment vertical="center"/>
    </xf>
    <xf numFmtId="0" fontId="82" fillId="0" borderId="24" xfId="32" applyFont="1" applyBorder="1" applyAlignment="1">
      <alignment vertical="center" wrapText="1"/>
    </xf>
    <xf numFmtId="0" fontId="82" fillId="0" borderId="24" xfId="32" applyFont="1" applyBorder="1" applyAlignment="1">
      <alignment vertical="center"/>
    </xf>
    <xf numFmtId="43" fontId="82" fillId="0" borderId="24" xfId="34" applyFont="1" applyFill="1" applyBorder="1" applyAlignment="1">
      <alignment vertical="center"/>
    </xf>
    <xf numFmtId="43" fontId="81" fillId="0" borderId="30" xfId="34" applyFont="1" applyFill="1" applyBorder="1" applyAlignment="1">
      <alignment vertical="center"/>
    </xf>
    <xf numFmtId="43" fontId="0" fillId="0" borderId="30" xfId="0" applyNumberFormat="1" applyBorder="1"/>
    <xf numFmtId="9" fontId="0" fillId="0" borderId="30" xfId="1" applyFont="1" applyBorder="1"/>
    <xf numFmtId="9" fontId="0" fillId="0" borderId="24" xfId="1" applyFont="1" applyBorder="1"/>
    <xf numFmtId="9" fontId="0" fillId="0" borderId="8" xfId="1" applyFont="1" applyBorder="1"/>
    <xf numFmtId="9" fontId="0" fillId="0" borderId="4" xfId="1" applyFont="1" applyFill="1" applyBorder="1"/>
    <xf numFmtId="9" fontId="0" fillId="0" borderId="21" xfId="1" applyFont="1" applyFill="1" applyBorder="1"/>
    <xf numFmtId="9" fontId="0" fillId="0" borderId="31" xfId="1" applyFont="1" applyFill="1" applyBorder="1"/>
    <xf numFmtId="43" fontId="0" fillId="0" borderId="64" xfId="40" applyFont="1" applyFill="1" applyBorder="1"/>
    <xf numFmtId="43" fontId="0" fillId="0" borderId="21" xfId="40" applyFont="1" applyFill="1" applyBorder="1"/>
    <xf numFmtId="43" fontId="0" fillId="0" borderId="31" xfId="40" applyFont="1" applyFill="1" applyBorder="1"/>
    <xf numFmtId="43" fontId="20" fillId="0" borderId="25" xfId="40" applyFont="1" applyBorder="1" applyAlignment="1">
      <alignment horizontal="center" wrapText="1"/>
    </xf>
    <xf numFmtId="43" fontId="0" fillId="0" borderId="117" xfId="40" applyFont="1" applyBorder="1"/>
    <xf numFmtId="43" fontId="0" fillId="0" borderId="24" xfId="40" applyFont="1" applyBorder="1"/>
    <xf numFmtId="0" fontId="14" fillId="0" borderId="0" xfId="41" applyFont="1" applyAlignment="1">
      <alignment horizontal="center" vertical="center"/>
    </xf>
    <xf numFmtId="0" fontId="21" fillId="0" borderId="0" xfId="0" applyFont="1"/>
    <xf numFmtId="0" fontId="14" fillId="0" borderId="0" xfId="41" applyFont="1" applyAlignment="1">
      <alignment horizontal="right" vertical="center"/>
    </xf>
    <xf numFmtId="0" fontId="19" fillId="0" borderId="0" xfId="32" applyFont="1" applyAlignment="1">
      <alignment horizontal="right" vertical="center"/>
    </xf>
    <xf numFmtId="0" fontId="15" fillId="0" borderId="0" xfId="41" applyFont="1" applyAlignment="1">
      <alignment horizontal="right" vertical="center"/>
    </xf>
    <xf numFmtId="0" fontId="21" fillId="0" borderId="74" xfId="0" applyFont="1" applyBorder="1" applyAlignment="1">
      <alignment horizontal="center" vertical="center"/>
    </xf>
    <xf numFmtId="0" fontId="21" fillId="0" borderId="118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76" xfId="0" applyFont="1" applyBorder="1" applyAlignment="1">
      <alignment vertical="center"/>
    </xf>
    <xf numFmtId="0" fontId="21" fillId="0" borderId="11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9" fontId="21" fillId="0" borderId="120" xfId="1" applyFont="1" applyBorder="1" applyAlignment="1">
      <alignment horizontal="center" vertical="center"/>
    </xf>
    <xf numFmtId="9" fontId="21" fillId="0" borderId="115" xfId="1" applyFont="1" applyBorder="1" applyAlignment="1">
      <alignment horizontal="center" vertical="center"/>
    </xf>
    <xf numFmtId="9" fontId="21" fillId="0" borderId="20" xfId="1" applyFont="1" applyBorder="1" applyAlignment="1">
      <alignment horizontal="center" vertical="center"/>
    </xf>
    <xf numFmtId="9" fontId="21" fillId="0" borderId="43" xfId="1" applyFont="1" applyBorder="1" applyAlignment="1">
      <alignment horizontal="center" vertical="center"/>
    </xf>
    <xf numFmtId="9" fontId="21" fillId="0" borderId="75" xfId="1" applyFont="1" applyBorder="1" applyAlignment="1">
      <alignment horizontal="center" vertical="center"/>
    </xf>
    <xf numFmtId="9" fontId="21" fillId="0" borderId="64" xfId="1" applyFont="1" applyBorder="1" applyAlignment="1">
      <alignment horizontal="center" vertical="center"/>
    </xf>
    <xf numFmtId="9" fontId="21" fillId="0" borderId="21" xfId="1" applyFont="1" applyBorder="1" applyAlignment="1">
      <alignment horizontal="center" vertical="center"/>
    </xf>
    <xf numFmtId="9" fontId="21" fillId="0" borderId="31" xfId="1" applyFont="1" applyBorder="1" applyAlignment="1">
      <alignment horizontal="center" vertical="center"/>
    </xf>
    <xf numFmtId="9" fontId="21" fillId="0" borderId="121" xfId="1" applyFont="1" applyBorder="1" applyAlignment="1">
      <alignment horizontal="center" vertical="center"/>
    </xf>
    <xf numFmtId="9" fontId="21" fillId="0" borderId="116" xfId="1" applyFont="1" applyBorder="1" applyAlignment="1">
      <alignment horizontal="center" vertical="center"/>
    </xf>
    <xf numFmtId="9" fontId="21" fillId="0" borderId="22" xfId="1" applyFont="1" applyBorder="1" applyAlignment="1">
      <alignment horizontal="center" vertical="center"/>
    </xf>
    <xf numFmtId="9" fontId="21" fillId="0" borderId="44" xfId="1" applyFont="1" applyBorder="1" applyAlignment="1">
      <alignment horizontal="center" vertical="center"/>
    </xf>
    <xf numFmtId="9" fontId="21" fillId="0" borderId="122" xfId="1" applyFont="1" applyBorder="1" applyAlignment="1">
      <alignment vertical="center"/>
    </xf>
    <xf numFmtId="9" fontId="21" fillId="0" borderId="117" xfId="1" applyFont="1" applyBorder="1" applyAlignment="1">
      <alignment vertical="center"/>
    </xf>
    <xf numFmtId="9" fontId="21" fillId="0" borderId="24" xfId="1" applyFont="1" applyBorder="1" applyAlignment="1">
      <alignment vertical="center"/>
    </xf>
    <xf numFmtId="9" fontId="21" fillId="0" borderId="30" xfId="1" applyFont="1" applyBorder="1" applyAlignment="1">
      <alignment vertical="center"/>
    </xf>
    <xf numFmtId="43" fontId="0" fillId="0" borderId="123" xfId="68" applyNumberFormat="1" applyFont="1" applyFill="1" applyBorder="1" applyAlignment="1">
      <alignment horizontal="center" vertical="center" wrapText="1"/>
    </xf>
    <xf numFmtId="0" fontId="28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vertical="center" wrapText="1"/>
    </xf>
    <xf numFmtId="0" fontId="25" fillId="0" borderId="3" xfId="48" applyNumberFormat="1" applyFont="1" applyFill="1" applyBorder="1" applyAlignment="1">
      <alignment vertical="center"/>
    </xf>
    <xf numFmtId="43" fontId="25" fillId="0" borderId="27" xfId="47" applyNumberFormat="1" applyFont="1" applyBorder="1" applyAlignment="1">
      <alignment vertical="center"/>
    </xf>
    <xf numFmtId="0" fontId="85" fillId="0" borderId="26" xfId="47" applyFont="1" applyBorder="1" applyAlignment="1">
      <alignment horizontal="center" vertical="center"/>
    </xf>
    <xf numFmtId="43" fontId="84" fillId="0" borderId="3" xfId="47" applyNumberFormat="1" applyFont="1" applyBorder="1" applyAlignment="1">
      <alignment vertical="center"/>
    </xf>
    <xf numFmtId="9" fontId="84" fillId="0" borderId="3" xfId="43" applyFont="1" applyFill="1" applyBorder="1" applyAlignment="1">
      <alignment horizontal="center" vertical="center" wrapText="1"/>
    </xf>
    <xf numFmtId="43" fontId="85" fillId="0" borderId="27" xfId="47" applyNumberFormat="1" applyFont="1" applyBorder="1" applyAlignment="1">
      <alignment horizontal="center" vertical="center" wrapText="1"/>
    </xf>
    <xf numFmtId="0" fontId="84" fillId="0" borderId="3" xfId="47" applyFont="1" applyBorder="1" applyAlignment="1">
      <alignment horizontal="left" vertical="center"/>
    </xf>
    <xf numFmtId="0" fontId="25" fillId="0" borderId="34" xfId="47" applyFont="1" applyBorder="1" applyAlignment="1">
      <alignment horizontal="center" vertical="center"/>
    </xf>
    <xf numFmtId="0" fontId="25" fillId="0" borderId="35" xfId="47" applyFont="1" applyBorder="1" applyAlignment="1">
      <alignment vertical="center" wrapText="1"/>
    </xf>
    <xf numFmtId="43" fontId="25" fillId="0" borderId="35" xfId="47" applyNumberFormat="1" applyFont="1" applyBorder="1" applyAlignment="1">
      <alignment vertical="center"/>
    </xf>
    <xf numFmtId="9" fontId="25" fillId="0" borderId="35" xfId="1" applyFont="1" applyFill="1" applyBorder="1" applyAlignment="1">
      <alignment horizontal="center" vertical="center" wrapText="1"/>
    </xf>
    <xf numFmtId="43" fontId="25" fillId="0" borderId="36" xfId="47" applyNumberFormat="1" applyFont="1" applyBorder="1" applyAlignment="1">
      <alignment horizontal="center" vertical="center" wrapText="1"/>
    </xf>
    <xf numFmtId="0" fontId="25" fillId="0" borderId="37" xfId="47" applyFont="1" applyBorder="1" applyAlignment="1">
      <alignment horizontal="center" vertical="center"/>
    </xf>
    <xf numFmtId="0" fontId="25" fillId="0" borderId="21" xfId="47" applyFont="1" applyBorder="1" applyAlignment="1">
      <alignment vertical="center" wrapText="1"/>
    </xf>
    <xf numFmtId="43" fontId="25" fillId="0" borderId="21" xfId="47" applyNumberFormat="1" applyFont="1" applyBorder="1" applyAlignment="1">
      <alignment vertical="center"/>
    </xf>
    <xf numFmtId="9" fontId="25" fillId="0" borderId="21" xfId="1" applyFont="1" applyFill="1" applyBorder="1" applyAlignment="1">
      <alignment horizontal="center" vertical="center" wrapText="1"/>
    </xf>
    <xf numFmtId="43" fontId="25" fillId="0" borderId="38" xfId="47" applyNumberFormat="1" applyFont="1" applyBorder="1" applyAlignment="1">
      <alignment horizontal="center" vertical="center" wrapText="1"/>
    </xf>
    <xf numFmtId="9" fontId="25" fillId="0" borderId="0" xfId="1" applyFont="1" applyFill="1" applyBorder="1" applyAlignment="1">
      <alignment vertical="center"/>
    </xf>
    <xf numFmtId="0" fontId="25" fillId="0" borderId="39" xfId="47" applyFont="1" applyBorder="1" applyAlignment="1">
      <alignment horizontal="center" vertical="center"/>
    </xf>
    <xf numFmtId="0" fontId="25" fillId="0" borderId="19" xfId="47" applyFont="1" applyBorder="1" applyAlignment="1">
      <alignment vertical="center" wrapText="1"/>
    </xf>
    <xf numFmtId="43" fontId="25" fillId="0" borderId="19" xfId="47" applyNumberFormat="1" applyFont="1" applyBorder="1" applyAlignment="1">
      <alignment vertical="center"/>
    </xf>
    <xf numFmtId="9" fontId="25" fillId="0" borderId="19" xfId="48" applyFont="1" applyFill="1" applyBorder="1" applyAlignment="1">
      <alignment vertical="center" wrapText="1"/>
    </xf>
    <xf numFmtId="43" fontId="25" fillId="0" borderId="40" xfId="47" applyNumberFormat="1" applyFont="1" applyBorder="1" applyAlignment="1">
      <alignment horizontal="center" vertical="center" wrapText="1"/>
    </xf>
    <xf numFmtId="0" fontId="85" fillId="0" borderId="3" xfId="47" applyFont="1" applyBorder="1" applyAlignment="1">
      <alignment horizontal="center" vertical="center" wrapText="1"/>
    </xf>
    <xf numFmtId="0" fontId="15" fillId="0" borderId="0" xfId="41" applyFont="1" applyAlignment="1">
      <alignment horizontal="center" vertical="center" wrapText="1"/>
    </xf>
    <xf numFmtId="43" fontId="14" fillId="0" borderId="0" xfId="40" applyFont="1" applyBorder="1" applyAlignment="1">
      <alignment vertical="center"/>
    </xf>
    <xf numFmtId="0" fontId="15" fillId="0" borderId="0" xfId="41" applyFont="1" applyAlignment="1">
      <alignment horizontal="center" vertical="center"/>
    </xf>
    <xf numFmtId="9" fontId="14" fillId="0" borderId="0" xfId="1" applyFont="1" applyAlignment="1">
      <alignment vertical="center"/>
    </xf>
    <xf numFmtId="43" fontId="14" fillId="0" borderId="0" xfId="4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41" applyFont="1" applyAlignment="1">
      <alignment vertical="center" wrapText="1"/>
    </xf>
    <xf numFmtId="43" fontId="21" fillId="0" borderId="0" xfId="40" applyFont="1" applyAlignment="1">
      <alignment vertical="center"/>
    </xf>
    <xf numFmtId="0" fontId="19" fillId="0" borderId="0" xfId="4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9" fontId="21" fillId="0" borderId="0" xfId="1" applyFont="1" applyAlignment="1">
      <alignment horizontal="centerContinuous" vertical="center"/>
    </xf>
    <xf numFmtId="43" fontId="21" fillId="0" borderId="0" xfId="40" applyFont="1" applyAlignment="1">
      <alignment horizontal="centerContinuous" vertical="center"/>
    </xf>
    <xf numFmtId="0" fontId="15" fillId="0" borderId="26" xfId="32" applyFont="1" applyBorder="1" applyAlignment="1">
      <alignment horizontal="center" vertical="center"/>
    </xf>
    <xf numFmtId="0" fontId="15" fillId="0" borderId="3" xfId="32" applyFont="1" applyBorder="1" applyAlignment="1">
      <alignment horizontal="center" vertical="center"/>
    </xf>
    <xf numFmtId="43" fontId="15" fillId="0" borderId="3" xfId="34" applyFont="1" applyFill="1" applyBorder="1" applyAlignment="1">
      <alignment horizontal="center" vertical="center"/>
    </xf>
    <xf numFmtId="43" fontId="15" fillId="15" borderId="3" xfId="34" applyFont="1" applyFill="1" applyBorder="1" applyAlignment="1">
      <alignment horizontal="center" vertical="center"/>
    </xf>
    <xf numFmtId="43" fontId="15" fillId="15" borderId="27" xfId="34" applyFont="1" applyFill="1" applyBorder="1" applyAlignment="1">
      <alignment horizontal="center" vertical="center"/>
    </xf>
    <xf numFmtId="43" fontId="15" fillId="15" borderId="29" xfId="34" applyFont="1" applyFill="1" applyBorder="1" applyAlignment="1">
      <alignment horizontal="center" vertical="center"/>
    </xf>
    <xf numFmtId="43" fontId="15" fillId="0" borderId="124" xfId="40" applyFont="1" applyFill="1" applyBorder="1" applyAlignment="1">
      <alignment horizontal="center" vertical="center" wrapText="1"/>
    </xf>
    <xf numFmtId="9" fontId="15" fillId="0" borderId="26" xfId="1" applyFont="1" applyFill="1" applyBorder="1" applyAlignment="1">
      <alignment horizontal="center" vertical="center" wrapText="1"/>
    </xf>
    <xf numFmtId="9" fontId="15" fillId="0" borderId="27" xfId="1" applyFont="1" applyFill="1" applyBorder="1" applyAlignment="1">
      <alignment horizontal="center" vertical="center" wrapText="1"/>
    </xf>
    <xf numFmtId="0" fontId="14" fillId="0" borderId="125" xfId="32" quotePrefix="1" applyFont="1" applyBorder="1" applyAlignment="1">
      <alignment vertical="center"/>
    </xf>
    <xf numFmtId="0" fontId="14" fillId="0" borderId="20" xfId="32" quotePrefix="1" applyFont="1" applyBorder="1" applyAlignment="1">
      <alignment vertical="center"/>
    </xf>
    <xf numFmtId="43" fontId="14" fillId="0" borderId="20" xfId="34" applyFont="1" applyBorder="1" applyAlignment="1">
      <alignment vertical="center"/>
    </xf>
    <xf numFmtId="43" fontId="14" fillId="0" borderId="126" xfId="34" applyFont="1" applyBorder="1" applyAlignment="1">
      <alignment vertical="center"/>
    </xf>
    <xf numFmtId="43" fontId="14" fillId="0" borderId="127" xfId="34" applyFont="1" applyBorder="1" applyAlignment="1">
      <alignment vertical="center"/>
    </xf>
    <xf numFmtId="43" fontId="14" fillId="0" borderId="128" xfId="40" applyFont="1" applyBorder="1" applyAlignment="1">
      <alignment vertical="center"/>
    </xf>
    <xf numFmtId="9" fontId="21" fillId="0" borderId="34" xfId="1" applyFont="1" applyBorder="1" applyAlignment="1">
      <alignment vertical="center"/>
    </xf>
    <xf numFmtId="43" fontId="21" fillId="0" borderId="36" xfId="40" applyFont="1" applyBorder="1" applyAlignment="1">
      <alignment vertical="center"/>
    </xf>
    <xf numFmtId="0" fontId="27" fillId="0" borderId="37" xfId="32" applyFont="1" applyBorder="1" applyAlignment="1">
      <alignment vertical="center"/>
    </xf>
    <xf numFmtId="43" fontId="14" fillId="0" borderId="21" xfId="34" applyFont="1" applyBorder="1" applyAlignment="1">
      <alignment vertical="center"/>
    </xf>
    <xf numFmtId="43" fontId="14" fillId="0" borderId="38" xfId="34" applyFont="1" applyBorder="1" applyAlignment="1">
      <alignment vertical="center"/>
    </xf>
    <xf numFmtId="43" fontId="14" fillId="0" borderId="129" xfId="34" applyFont="1" applyBorder="1" applyAlignment="1">
      <alignment vertical="center"/>
    </xf>
    <xf numFmtId="43" fontId="14" fillId="0" borderId="130" xfId="40" applyFont="1" applyBorder="1" applyAlignment="1">
      <alignment vertical="center"/>
    </xf>
    <xf numFmtId="9" fontId="21" fillId="0" borderId="37" xfId="1" applyFont="1" applyBorder="1" applyAlignment="1">
      <alignment vertical="center"/>
    </xf>
    <xf numFmtId="43" fontId="21" fillId="0" borderId="38" xfId="40" applyFont="1" applyBorder="1" applyAlignment="1">
      <alignment vertical="center"/>
    </xf>
    <xf numFmtId="0" fontId="32" fillId="0" borderId="21" xfId="32" applyFont="1" applyBorder="1" applyAlignment="1">
      <alignment horizontal="justify" vertical="center"/>
    </xf>
    <xf numFmtId="1" fontId="27" fillId="0" borderId="21" xfId="32" applyNumberFormat="1" applyFont="1" applyBorder="1" applyAlignment="1">
      <alignment horizontal="center" vertical="center"/>
    </xf>
    <xf numFmtId="43" fontId="27" fillId="0" borderId="21" xfId="34" applyFont="1" applyBorder="1" applyAlignment="1">
      <alignment horizontal="center" vertical="center"/>
    </xf>
    <xf numFmtId="9" fontId="14" fillId="0" borderId="129" xfId="1" applyFont="1" applyBorder="1" applyAlignment="1">
      <alignment vertical="center"/>
    </xf>
    <xf numFmtId="9" fontId="21" fillId="0" borderId="37" xfId="1" applyFon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7" fillId="17" borderId="37" xfId="32" applyFont="1" applyFill="1" applyBorder="1" applyAlignment="1">
      <alignment vertical="center"/>
    </xf>
    <xf numFmtId="0" fontId="27" fillId="17" borderId="21" xfId="32" applyFont="1" applyFill="1" applyBorder="1" applyAlignment="1">
      <alignment horizontal="center" vertical="center"/>
    </xf>
    <xf numFmtId="0" fontId="27" fillId="17" borderId="21" xfId="32" applyFont="1" applyFill="1" applyBorder="1" applyAlignment="1">
      <alignment vertical="center"/>
    </xf>
    <xf numFmtId="43" fontId="27" fillId="17" borderId="21" xfId="34" applyFont="1" applyFill="1" applyBorder="1" applyAlignment="1">
      <alignment horizontal="center" vertical="center"/>
    </xf>
    <xf numFmtId="43" fontId="14" fillId="17" borderId="21" xfId="34" applyFont="1" applyFill="1" applyBorder="1" applyAlignment="1">
      <alignment vertical="center"/>
    </xf>
    <xf numFmtId="43" fontId="14" fillId="17" borderId="38" xfId="34" applyFont="1" applyFill="1" applyBorder="1" applyAlignment="1">
      <alignment vertical="center"/>
    </xf>
    <xf numFmtId="9" fontId="14" fillId="17" borderId="129" xfId="1" applyFont="1" applyFill="1" applyBorder="1" applyAlignment="1">
      <alignment vertical="center"/>
    </xf>
    <xf numFmtId="43" fontId="14" fillId="17" borderId="130" xfId="40" applyFont="1" applyFill="1" applyBorder="1" applyAlignment="1">
      <alignment vertical="center"/>
    </xf>
    <xf numFmtId="0" fontId="27" fillId="17" borderId="21" xfId="32" applyFont="1" applyFill="1" applyBorder="1" applyAlignment="1">
      <alignment horizontal="justify" vertical="center"/>
    </xf>
    <xf numFmtId="43" fontId="27" fillId="0" borderId="21" xfId="34" applyFont="1" applyFill="1" applyBorder="1" applyAlignment="1">
      <alignment horizontal="center" vertical="center"/>
    </xf>
    <xf numFmtId="43" fontId="14" fillId="0" borderId="38" xfId="34" applyFont="1" applyFill="1" applyBorder="1" applyAlignment="1">
      <alignment vertical="center"/>
    </xf>
    <xf numFmtId="43" fontId="14" fillId="0" borderId="129" xfId="34" applyFont="1" applyFill="1" applyBorder="1" applyAlignment="1">
      <alignment vertical="center"/>
    </xf>
    <xf numFmtId="43" fontId="27" fillId="0" borderId="21" xfId="34" applyFont="1" applyBorder="1" applyAlignment="1">
      <alignment vertical="center"/>
    </xf>
    <xf numFmtId="0" fontId="14" fillId="0" borderId="39" xfId="32" quotePrefix="1" applyFont="1" applyBorder="1" applyAlignment="1">
      <alignment vertical="center"/>
    </xf>
    <xf numFmtId="0" fontId="14" fillId="0" borderId="19" xfId="32" quotePrefix="1" applyFont="1" applyBorder="1" applyAlignment="1">
      <alignment vertical="center"/>
    </xf>
    <xf numFmtId="0" fontId="14" fillId="0" borderId="19" xfId="32" applyFont="1" applyBorder="1" applyAlignment="1">
      <alignment vertical="center"/>
    </xf>
    <xf numFmtId="0" fontId="14" fillId="0" borderId="19" xfId="34" applyNumberFormat="1" applyFont="1" applyBorder="1" applyAlignment="1">
      <alignment vertical="center"/>
    </xf>
    <xf numFmtId="43" fontId="14" fillId="0" borderId="19" xfId="34" applyFont="1" applyBorder="1" applyAlignment="1">
      <alignment vertical="center"/>
    </xf>
    <xf numFmtId="43" fontId="14" fillId="0" borderId="40" xfId="34" applyFont="1" applyBorder="1" applyAlignment="1">
      <alignment vertical="center"/>
    </xf>
    <xf numFmtId="43" fontId="14" fillId="0" borderId="131" xfId="34" applyFont="1" applyBorder="1" applyAlignment="1">
      <alignment vertical="center"/>
    </xf>
    <xf numFmtId="43" fontId="14" fillId="0" borderId="132" xfId="40" applyFont="1" applyBorder="1" applyAlignment="1">
      <alignment vertical="center"/>
    </xf>
    <xf numFmtId="9" fontId="21" fillId="0" borderId="39" xfId="1" applyFont="1" applyBorder="1" applyAlignment="1">
      <alignment vertical="center"/>
    </xf>
    <xf numFmtId="43" fontId="21" fillId="0" borderId="40" xfId="40" applyFont="1" applyBorder="1" applyAlignment="1">
      <alignment vertical="center"/>
    </xf>
    <xf numFmtId="0" fontId="15" fillId="0" borderId="26" xfId="32" applyFont="1" applyBorder="1" applyAlignment="1">
      <alignment vertical="center" wrapText="1"/>
    </xf>
    <xf numFmtId="0" fontId="15" fillId="0" borderId="3" xfId="32" applyFont="1" applyBorder="1" applyAlignment="1">
      <alignment horizontal="center" vertical="center" wrapText="1"/>
    </xf>
    <xf numFmtId="0" fontId="15" fillId="0" borderId="3" xfId="32" applyFont="1" applyBorder="1" applyAlignment="1">
      <alignment vertical="center" wrapText="1"/>
    </xf>
    <xf numFmtId="0" fontId="15" fillId="0" borderId="3" xfId="34" applyNumberFormat="1" applyFont="1" applyBorder="1" applyAlignment="1">
      <alignment horizontal="center" vertical="center"/>
    </xf>
    <xf numFmtId="43" fontId="15" fillId="0" borderId="3" xfId="34" applyFont="1" applyBorder="1" applyAlignment="1">
      <alignment horizontal="center" vertical="center" wrapText="1"/>
    </xf>
    <xf numFmtId="43" fontId="15" fillId="0" borderId="27" xfId="34" applyFont="1" applyBorder="1" applyAlignment="1">
      <alignment vertical="center" wrapText="1"/>
    </xf>
    <xf numFmtId="43" fontId="15" fillId="0" borderId="133" xfId="34" applyFont="1" applyBorder="1" applyAlignment="1">
      <alignment vertical="center" wrapText="1"/>
    </xf>
    <xf numFmtId="43" fontId="15" fillId="0" borderId="134" xfId="40" applyFont="1" applyBorder="1" applyAlignment="1">
      <alignment vertical="center"/>
    </xf>
    <xf numFmtId="9" fontId="21" fillId="0" borderId="26" xfId="1" applyFont="1" applyBorder="1" applyAlignment="1">
      <alignment vertical="center"/>
    </xf>
    <xf numFmtId="43" fontId="15" fillId="0" borderId="124" xfId="40" applyFont="1" applyBorder="1" applyAlignment="1">
      <alignment vertical="center"/>
    </xf>
    <xf numFmtId="0" fontId="27" fillId="0" borderId="34" xfId="32" applyFont="1" applyBorder="1" applyAlignment="1">
      <alignment vertical="center"/>
    </xf>
    <xf numFmtId="0" fontId="27" fillId="0" borderId="35" xfId="32" applyFont="1" applyBorder="1" applyAlignment="1">
      <alignment vertical="center"/>
    </xf>
    <xf numFmtId="43" fontId="27" fillId="0" borderId="35" xfId="34" applyFont="1" applyBorder="1" applyAlignment="1">
      <alignment vertical="center"/>
    </xf>
    <xf numFmtId="43" fontId="14" fillId="0" borderId="35" xfId="34" applyFont="1" applyBorder="1" applyAlignment="1">
      <alignment vertical="center"/>
    </xf>
    <xf numFmtId="43" fontId="14" fillId="0" borderId="36" xfId="34" applyFont="1" applyBorder="1" applyAlignment="1">
      <alignment vertical="center"/>
    </xf>
    <xf numFmtId="43" fontId="14" fillId="0" borderId="135" xfId="34" applyFont="1" applyBorder="1" applyAlignment="1">
      <alignment vertical="center"/>
    </xf>
    <xf numFmtId="43" fontId="15" fillId="0" borderId="136" xfId="40" applyFont="1" applyBorder="1" applyAlignment="1">
      <alignment vertical="center"/>
    </xf>
    <xf numFmtId="9" fontId="21" fillId="0" borderId="125" xfId="1" applyFont="1" applyBorder="1" applyAlignment="1">
      <alignment vertical="center"/>
    </xf>
    <xf numFmtId="43" fontId="21" fillId="0" borderId="126" xfId="40" applyFont="1" applyBorder="1" applyAlignment="1">
      <alignment vertical="center"/>
    </xf>
    <xf numFmtId="43" fontId="27" fillId="0" borderId="21" xfId="40" applyFont="1" applyBorder="1" applyAlignment="1">
      <alignment vertical="center"/>
    </xf>
    <xf numFmtId="43" fontId="15" fillId="0" borderId="132" xfId="40" applyFont="1" applyBorder="1" applyAlignment="1">
      <alignment vertical="center"/>
    </xf>
    <xf numFmtId="9" fontId="21" fillId="0" borderId="86" xfId="1" applyFont="1" applyBorder="1" applyAlignment="1">
      <alignment vertical="center"/>
    </xf>
    <xf numFmtId="43" fontId="21" fillId="0" borderId="87" xfId="40" applyFont="1" applyBorder="1" applyAlignment="1">
      <alignment vertical="center"/>
    </xf>
    <xf numFmtId="43" fontId="15" fillId="0" borderId="137" xfId="34" applyFont="1" applyBorder="1" applyAlignment="1">
      <alignment vertical="center" wrapText="1"/>
    </xf>
    <xf numFmtId="43" fontId="15" fillId="0" borderId="138" xfId="40" applyFont="1" applyBorder="1" applyAlignment="1">
      <alignment vertical="center"/>
    </xf>
    <xf numFmtId="43" fontId="22" fillId="0" borderId="27" xfId="40" applyFont="1" applyBorder="1" applyAlignment="1">
      <alignment vertical="center"/>
    </xf>
    <xf numFmtId="9" fontId="21" fillId="0" borderId="0" xfId="1" applyFont="1" applyAlignment="1">
      <alignment vertical="center"/>
    </xf>
    <xf numFmtId="0" fontId="15" fillId="0" borderId="0" xfId="57" applyNumberFormat="1" applyFont="1" applyAlignment="1">
      <alignment horizontal="left" vertical="center"/>
    </xf>
    <xf numFmtId="43" fontId="0" fillId="0" borderId="0" xfId="0" applyNumberFormat="1" applyAlignment="1">
      <alignment vertical="center"/>
    </xf>
    <xf numFmtId="0" fontId="20" fillId="0" borderId="70" xfId="0" applyFont="1" applyBorder="1"/>
    <xf numFmtId="43" fontId="20" fillId="0" borderId="70" xfId="40" applyFont="1" applyBorder="1"/>
    <xf numFmtId="0" fontId="77" fillId="0" borderId="25" xfId="0" applyFont="1" applyBorder="1" applyAlignment="1">
      <alignment horizontal="left"/>
    </xf>
    <xf numFmtId="0" fontId="77" fillId="0" borderId="25" xfId="0" applyFont="1" applyBorder="1"/>
    <xf numFmtId="0" fontId="0" fillId="0" borderId="70" xfId="0" applyBorder="1"/>
    <xf numFmtId="43" fontId="3" fillId="0" borderId="70" xfId="40" applyFont="1" applyBorder="1"/>
    <xf numFmtId="9" fontId="21" fillId="0" borderId="37" xfId="1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43" fontId="86" fillId="0" borderId="0" xfId="0" applyNumberFormat="1" applyFont="1" applyAlignment="1">
      <alignment vertical="center"/>
    </xf>
    <xf numFmtId="168" fontId="86" fillId="0" borderId="0" xfId="0" applyNumberFormat="1" applyFont="1" applyAlignment="1">
      <alignment vertical="center"/>
    </xf>
    <xf numFmtId="40" fontId="86" fillId="0" borderId="0" xfId="0" applyNumberFormat="1" applyFont="1" applyAlignment="1">
      <alignment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vertical="center" wrapText="1"/>
    </xf>
    <xf numFmtId="49" fontId="88" fillId="0" borderId="0" xfId="0" applyNumberFormat="1" applyFont="1" applyAlignment="1">
      <alignment vertical="center"/>
    </xf>
    <xf numFmtId="49" fontId="89" fillId="0" borderId="0" xfId="0" applyNumberFormat="1" applyFont="1" applyAlignment="1">
      <alignment vertical="center"/>
    </xf>
    <xf numFmtId="0" fontId="88" fillId="0" borderId="0" xfId="0" applyFont="1" applyAlignment="1">
      <alignment vertical="center"/>
    </xf>
    <xf numFmtId="14" fontId="90" fillId="0" borderId="0" xfId="0" applyNumberFormat="1" applyFont="1" applyAlignment="1">
      <alignment vertical="center" wrapText="1"/>
    </xf>
    <xf numFmtId="0" fontId="89" fillId="0" borderId="0" xfId="0" applyFont="1" applyAlignment="1">
      <alignment vertical="center" wrapText="1"/>
    </xf>
    <xf numFmtId="14" fontId="87" fillId="0" borderId="0" xfId="0" applyNumberFormat="1" applyFont="1" applyAlignment="1">
      <alignment vertical="center" wrapText="1"/>
    </xf>
    <xf numFmtId="168" fontId="91" fillId="0" borderId="25" xfId="76" applyNumberFormat="1" applyFont="1" applyFill="1" applyBorder="1" applyAlignment="1">
      <alignment horizontal="center" vertical="center" wrapText="1"/>
    </xf>
    <xf numFmtId="0" fontId="91" fillId="18" borderId="25" xfId="0" applyFont="1" applyFill="1" applyBorder="1" applyAlignment="1">
      <alignment horizontal="center" vertical="center" wrapText="1"/>
    </xf>
    <xf numFmtId="0" fontId="92" fillId="18" borderId="25" xfId="0" applyFont="1" applyFill="1" applyBorder="1" applyAlignment="1">
      <alignment horizontal="left" vertical="center" wrapText="1"/>
    </xf>
    <xf numFmtId="168" fontId="91" fillId="18" borderId="25" xfId="0" applyNumberFormat="1" applyFont="1" applyFill="1" applyBorder="1" applyAlignment="1">
      <alignment horizontal="center" vertical="center" wrapText="1"/>
    </xf>
    <xf numFmtId="168" fontId="91" fillId="18" borderId="25" xfId="76" applyNumberFormat="1" applyFont="1" applyFill="1" applyBorder="1" applyAlignment="1">
      <alignment horizontal="center" vertical="center" wrapText="1"/>
    </xf>
    <xf numFmtId="40" fontId="91" fillId="18" borderId="107" xfId="76" applyNumberFormat="1" applyFont="1" applyFill="1" applyBorder="1" applyAlignment="1">
      <alignment horizontal="center" vertical="center" wrapText="1"/>
    </xf>
    <xf numFmtId="168" fontId="86" fillId="18" borderId="107" xfId="76" applyNumberFormat="1" applyFont="1" applyFill="1" applyBorder="1" applyAlignment="1">
      <alignment horizontal="center" vertical="center" wrapText="1"/>
    </xf>
    <xf numFmtId="168" fontId="91" fillId="18" borderId="107" xfId="76" applyNumberFormat="1" applyFont="1" applyFill="1" applyBorder="1" applyAlignment="1">
      <alignment horizontal="center" vertical="center" wrapText="1"/>
    </xf>
    <xf numFmtId="0" fontId="86" fillId="0" borderId="41" xfId="0" applyFont="1" applyBorder="1" applyAlignment="1">
      <alignment horizontal="center" vertical="center" wrapText="1"/>
    </xf>
    <xf numFmtId="0" fontId="86" fillId="0" borderId="21" xfId="0" applyFont="1" applyBorder="1" applyAlignment="1">
      <alignment vertical="center" wrapText="1"/>
    </xf>
    <xf numFmtId="43" fontId="86" fillId="0" borderId="41" xfId="0" applyNumberFormat="1" applyFont="1" applyBorder="1" applyAlignment="1">
      <alignment horizontal="center" vertical="center" wrapText="1"/>
    </xf>
    <xf numFmtId="168" fontId="86" fillId="0" borderId="41" xfId="0" applyNumberFormat="1" applyFont="1" applyBorder="1" applyAlignment="1">
      <alignment horizontal="center" vertical="center" wrapText="1"/>
    </xf>
    <xf numFmtId="43" fontId="86" fillId="0" borderId="41" xfId="76" applyNumberFormat="1" applyFont="1" applyFill="1" applyBorder="1" applyAlignment="1">
      <alignment horizontal="center" vertical="center" wrapText="1"/>
    </xf>
    <xf numFmtId="168" fontId="86" fillId="0" borderId="41" xfId="76" applyNumberFormat="1" applyFont="1" applyFill="1" applyBorder="1" applyAlignment="1">
      <alignment horizontal="center" vertical="center" wrapText="1"/>
    </xf>
    <xf numFmtId="168" fontId="86" fillId="0" borderId="141" xfId="76" applyNumberFormat="1" applyFont="1" applyFill="1" applyBorder="1" applyAlignment="1">
      <alignment horizontal="center" vertical="center" wrapText="1"/>
    </xf>
    <xf numFmtId="0" fontId="86" fillId="0" borderId="21" xfId="0" applyFont="1" applyBorder="1" applyAlignment="1">
      <alignment horizontal="center" vertical="center" wrapText="1"/>
    </xf>
    <xf numFmtId="168" fontId="86" fillId="0" borderId="21" xfId="0" applyNumberFormat="1" applyFont="1" applyBorder="1" applyAlignment="1">
      <alignment horizontal="center" vertical="center" wrapText="1"/>
    </xf>
    <xf numFmtId="168" fontId="86" fillId="0" borderId="21" xfId="76" applyNumberFormat="1" applyFont="1" applyFill="1" applyBorder="1" applyAlignment="1">
      <alignment horizontal="center" vertical="center" wrapText="1"/>
    </xf>
    <xf numFmtId="168" fontId="86" fillId="0" borderId="64" xfId="76" applyNumberFormat="1" applyFont="1" applyFill="1" applyBorder="1" applyAlignment="1">
      <alignment horizontal="center" vertical="center" wrapText="1"/>
    </xf>
    <xf numFmtId="43" fontId="86" fillId="0" borderId="21" xfId="0" applyNumberFormat="1" applyFont="1" applyBorder="1" applyAlignment="1">
      <alignment horizontal="left" vertical="center" wrapText="1"/>
    </xf>
    <xf numFmtId="0" fontId="86" fillId="13" borderId="21" xfId="0" applyFont="1" applyFill="1" applyBorder="1" applyAlignment="1">
      <alignment horizontal="center" vertical="center" wrapText="1"/>
    </xf>
    <xf numFmtId="0" fontId="86" fillId="13" borderId="21" xfId="0" applyFont="1" applyFill="1" applyBorder="1" applyAlignment="1">
      <alignment vertical="center" wrapText="1"/>
    </xf>
    <xf numFmtId="168" fontId="86" fillId="13" borderId="21" xfId="0" applyNumberFormat="1" applyFont="1" applyFill="1" applyBorder="1" applyAlignment="1">
      <alignment horizontal="center" vertical="center" wrapText="1"/>
    </xf>
    <xf numFmtId="168" fontId="86" fillId="13" borderId="21" xfId="76" applyNumberFormat="1" applyFont="1" applyFill="1" applyBorder="1" applyAlignment="1">
      <alignment horizontal="center" vertical="center" wrapText="1"/>
    </xf>
    <xf numFmtId="168" fontId="86" fillId="13" borderId="64" xfId="76" applyNumberFormat="1" applyFont="1" applyFill="1" applyBorder="1" applyAlignment="1">
      <alignment horizontal="center" vertical="center" wrapText="1"/>
    </xf>
    <xf numFmtId="43" fontId="86" fillId="13" borderId="21" xfId="0" applyNumberFormat="1" applyFont="1" applyFill="1" applyBorder="1" applyAlignment="1">
      <alignment horizontal="left" vertical="center" wrapText="1"/>
    </xf>
    <xf numFmtId="0" fontId="86" fillId="0" borderId="21" xfId="0" applyFont="1" applyBorder="1" applyAlignment="1">
      <alignment horizontal="center" vertical="top" wrapText="1"/>
    </xf>
    <xf numFmtId="0" fontId="86" fillId="0" borderId="21" xfId="0" applyFont="1" applyBorder="1" applyAlignment="1">
      <alignment vertical="top" wrapText="1"/>
    </xf>
    <xf numFmtId="168" fontId="86" fillId="0" borderId="21" xfId="0" applyNumberFormat="1" applyFont="1" applyBorder="1" applyAlignment="1">
      <alignment horizontal="center" vertical="top" wrapText="1"/>
    </xf>
    <xf numFmtId="168" fontId="86" fillId="0" borderId="21" xfId="76" applyNumberFormat="1" applyFont="1" applyFill="1" applyBorder="1" applyAlignment="1">
      <alignment horizontal="center" vertical="top" wrapText="1"/>
    </xf>
    <xf numFmtId="168" fontId="86" fillId="0" borderId="64" xfId="76" applyNumberFormat="1" applyFont="1" applyFill="1" applyBorder="1" applyAlignment="1">
      <alignment horizontal="center" vertical="top" wrapText="1"/>
    </xf>
    <xf numFmtId="40" fontId="86" fillId="0" borderId="64" xfId="76" applyNumberFormat="1" applyFont="1" applyFill="1" applyBorder="1" applyAlignment="1">
      <alignment vertical="top"/>
    </xf>
    <xf numFmtId="164" fontId="86" fillId="0" borderId="64" xfId="76" applyFont="1" applyFill="1" applyBorder="1" applyAlignment="1">
      <alignment horizontal="center" vertical="top"/>
    </xf>
    <xf numFmtId="0" fontId="86" fillId="0" borderId="64" xfId="0" applyFont="1" applyBorder="1" applyAlignment="1">
      <alignment vertical="top" wrapText="1"/>
    </xf>
    <xf numFmtId="0" fontId="86" fillId="0" borderId="0" xfId="0" applyFont="1" applyAlignment="1">
      <alignment vertical="top"/>
    </xf>
    <xf numFmtId="0" fontId="91" fillId="0" borderId="21" xfId="0" applyFont="1" applyBorder="1" applyAlignment="1">
      <alignment horizontal="center" vertical="center" wrapText="1"/>
    </xf>
    <xf numFmtId="0" fontId="93" fillId="0" borderId="21" xfId="0" applyFont="1" applyBorder="1" applyAlignment="1">
      <alignment horizontal="left" vertical="center" wrapText="1"/>
    </xf>
    <xf numFmtId="168" fontId="91" fillId="0" borderId="21" xfId="0" applyNumberFormat="1" applyFont="1" applyBorder="1" applyAlignment="1">
      <alignment horizontal="center" vertical="center" wrapText="1"/>
    </xf>
    <xf numFmtId="168" fontId="91" fillId="0" borderId="21" xfId="76" applyNumberFormat="1" applyFont="1" applyFill="1" applyBorder="1" applyAlignment="1">
      <alignment horizontal="center" vertical="center" wrapText="1"/>
    </xf>
    <xf numFmtId="168" fontId="91" fillId="0" borderId="64" xfId="76" applyNumberFormat="1" applyFont="1" applyFill="1" applyBorder="1" applyAlignment="1">
      <alignment horizontal="center" vertical="center" wrapText="1"/>
    </xf>
    <xf numFmtId="40" fontId="91" fillId="0" borderId="64" xfId="76" applyNumberFormat="1" applyFont="1" applyFill="1" applyBorder="1" applyAlignment="1">
      <alignment horizontal="center" vertical="center" wrapText="1"/>
    </xf>
    <xf numFmtId="49" fontId="86" fillId="0" borderId="42" xfId="0" applyNumberFormat="1" applyFont="1" applyBorder="1" applyAlignment="1">
      <alignment horizontal="center" vertical="center"/>
    </xf>
    <xf numFmtId="49" fontId="86" fillId="0" borderId="142" xfId="0" applyNumberFormat="1" applyFont="1" applyBorder="1" applyAlignment="1">
      <alignment horizontal="center" vertical="center"/>
    </xf>
    <xf numFmtId="0" fontId="86" fillId="0" borderId="142" xfId="0" applyFont="1" applyBorder="1" applyAlignment="1">
      <alignment vertical="center" wrapText="1"/>
    </xf>
    <xf numFmtId="43" fontId="86" fillId="0" borderId="42" xfId="76" applyNumberFormat="1" applyFont="1" applyFill="1" applyBorder="1" applyAlignment="1">
      <alignment vertical="center"/>
    </xf>
    <xf numFmtId="168" fontId="86" fillId="0" borderId="42" xfId="76" applyNumberFormat="1" applyFont="1" applyFill="1" applyBorder="1" applyAlignment="1">
      <alignment vertical="center"/>
    </xf>
    <xf numFmtId="164" fontId="91" fillId="0" borderId="42" xfId="76" applyFont="1" applyFill="1" applyBorder="1" applyAlignment="1">
      <alignment horizontal="center" vertical="center"/>
    </xf>
    <xf numFmtId="164" fontId="86" fillId="0" borderId="143" xfId="76" applyFont="1" applyFill="1" applyBorder="1" applyAlignment="1">
      <alignment vertical="center"/>
    </xf>
    <xf numFmtId="164" fontId="91" fillId="0" borderId="42" xfId="76" applyFont="1" applyFill="1" applyBorder="1" applyAlignment="1">
      <alignment vertical="center"/>
    </xf>
    <xf numFmtId="40" fontId="91" fillId="0" borderId="143" xfId="76" applyNumberFormat="1" applyFont="1" applyFill="1" applyBorder="1" applyAlignment="1">
      <alignment vertical="center"/>
    </xf>
    <xf numFmtId="164" fontId="86" fillId="0" borderId="143" xfId="76" applyFont="1" applyFill="1" applyBorder="1" applyAlignment="1">
      <alignment horizontal="center" vertical="center"/>
    </xf>
    <xf numFmtId="0" fontId="86" fillId="0" borderId="143" xfId="0" applyFont="1" applyBorder="1" applyAlignment="1">
      <alignment vertical="center" wrapText="1"/>
    </xf>
    <xf numFmtId="0" fontId="86" fillId="0" borderId="0" xfId="0" applyFont="1" applyAlignment="1">
      <alignment horizontal="center"/>
    </xf>
    <xf numFmtId="49" fontId="91" fillId="0" borderId="25" xfId="0" applyNumberFormat="1" applyFont="1" applyBorder="1" applyAlignment="1">
      <alignment horizontal="center" vertical="center"/>
    </xf>
    <xf numFmtId="49" fontId="91" fillId="0" borderId="108" xfId="0" applyNumberFormat="1" applyFont="1" applyBorder="1" applyAlignment="1">
      <alignment horizontal="center" vertical="center"/>
    </xf>
    <xf numFmtId="0" fontId="91" fillId="0" borderId="108" xfId="0" applyFont="1" applyBorder="1" applyAlignment="1">
      <alignment vertical="center" wrapText="1"/>
    </xf>
    <xf numFmtId="168" fontId="91" fillId="0" borderId="25" xfId="76" applyNumberFormat="1" applyFont="1" applyFill="1" applyBorder="1" applyAlignment="1">
      <alignment vertical="center"/>
    </xf>
    <xf numFmtId="40" fontId="91" fillId="0" borderId="107" xfId="76" applyNumberFormat="1" applyFont="1" applyFill="1" applyBorder="1" applyAlignment="1">
      <alignment vertical="center"/>
    </xf>
    <xf numFmtId="43" fontId="86" fillId="0" borderId="107" xfId="76" applyNumberFormat="1" applyFont="1" applyFill="1" applyBorder="1" applyAlignment="1">
      <alignment horizontal="center" vertical="center"/>
    </xf>
    <xf numFmtId="0" fontId="91" fillId="0" borderId="107" xfId="0" applyFont="1" applyBorder="1" applyAlignment="1">
      <alignment vertical="center" wrapText="1"/>
    </xf>
    <xf numFmtId="9" fontId="86" fillId="0" borderId="0" xfId="1" applyFont="1" applyAlignment="1">
      <alignment vertical="center"/>
    </xf>
    <xf numFmtId="0" fontId="91" fillId="0" borderId="0" xfId="0" applyFont="1" applyAlignment="1">
      <alignment vertical="center"/>
    </xf>
    <xf numFmtId="0" fontId="91" fillId="0" borderId="0" xfId="22" applyFont="1" applyAlignment="1">
      <alignment horizontal="center" vertical="center"/>
    </xf>
    <xf numFmtId="43" fontId="91" fillId="0" borderId="0" xfId="22" applyNumberFormat="1" applyFont="1" applyAlignment="1">
      <alignment horizontal="center" vertical="center"/>
    </xf>
    <xf numFmtId="168" fontId="91" fillId="0" borderId="0" xfId="22" applyNumberFormat="1" applyFont="1" applyAlignment="1">
      <alignment horizontal="center" vertical="center"/>
    </xf>
    <xf numFmtId="40" fontId="91" fillId="0" borderId="0" xfId="22" applyNumberFormat="1" applyFont="1" applyAlignment="1">
      <alignment horizontal="center" vertical="center"/>
    </xf>
    <xf numFmtId="0" fontId="86" fillId="0" borderId="0" xfId="22" applyFont="1" applyAlignment="1">
      <alignment horizontal="center" vertical="center"/>
    </xf>
    <xf numFmtId="0" fontId="86" fillId="0" borderId="0" xfId="0" applyFont="1" applyAlignment="1">
      <alignment wrapText="1"/>
    </xf>
    <xf numFmtId="0" fontId="86" fillId="0" borderId="0" xfId="0" applyFont="1"/>
    <xf numFmtId="168" fontId="86" fillId="0" borderId="0" xfId="0" applyNumberFormat="1" applyFont="1"/>
    <xf numFmtId="40" fontId="86" fillId="0" borderId="0" xfId="0" applyNumberFormat="1" applyFont="1" applyAlignment="1">
      <alignment horizontal="center"/>
    </xf>
    <xf numFmtId="0" fontId="86" fillId="0" borderId="0" xfId="0" applyFont="1" applyAlignment="1">
      <alignment horizontal="right"/>
    </xf>
    <xf numFmtId="40" fontId="86" fillId="0" borderId="0" xfId="0" applyNumberFormat="1" applyFont="1"/>
    <xf numFmtId="9" fontId="86" fillId="0" borderId="0" xfId="0" applyNumberFormat="1" applyFont="1" applyAlignment="1">
      <alignment horizontal="center"/>
    </xf>
    <xf numFmtId="43" fontId="91" fillId="0" borderId="25" xfId="0" applyNumberFormat="1" applyFont="1" applyBorder="1" applyAlignment="1">
      <alignment vertical="center" wrapText="1"/>
    </xf>
    <xf numFmtId="9" fontId="91" fillId="0" borderId="70" xfId="1" applyFont="1" applyBorder="1" applyAlignment="1">
      <alignment horizontal="center" vertical="center" wrapText="1"/>
    </xf>
    <xf numFmtId="9" fontId="91" fillId="18" borderId="25" xfId="1" applyFont="1" applyFill="1" applyBorder="1" applyAlignment="1">
      <alignment horizontal="center" vertical="center" wrapText="1"/>
    </xf>
    <xf numFmtId="9" fontId="86" fillId="0" borderId="41" xfId="1" applyFont="1" applyFill="1" applyBorder="1" applyAlignment="1">
      <alignment horizontal="center" vertical="center" wrapText="1"/>
    </xf>
    <xf numFmtId="9" fontId="86" fillId="0" borderId="21" xfId="1" applyFont="1" applyFill="1" applyBorder="1" applyAlignment="1">
      <alignment horizontal="center" vertical="center" wrapText="1"/>
    </xf>
    <xf numFmtId="9" fontId="86" fillId="13" borderId="21" xfId="1" applyFont="1" applyFill="1" applyBorder="1" applyAlignment="1">
      <alignment horizontal="center" vertical="center" wrapText="1"/>
    </xf>
    <xf numFmtId="9" fontId="86" fillId="0" borderId="21" xfId="1" applyFont="1" applyFill="1" applyBorder="1" applyAlignment="1">
      <alignment horizontal="center" vertical="top" wrapText="1"/>
    </xf>
    <xf numFmtId="9" fontId="91" fillId="0" borderId="21" xfId="1" applyFont="1" applyFill="1" applyBorder="1" applyAlignment="1">
      <alignment horizontal="center" vertical="center" wrapText="1"/>
    </xf>
    <xf numFmtId="9" fontId="86" fillId="0" borderId="42" xfId="1" applyFont="1" applyFill="1" applyBorder="1" applyAlignment="1">
      <alignment vertical="center"/>
    </xf>
    <xf numFmtId="9" fontId="91" fillId="0" borderId="25" xfId="1" applyFont="1" applyFill="1" applyBorder="1" applyAlignment="1">
      <alignment vertical="center"/>
    </xf>
    <xf numFmtId="9" fontId="91" fillId="0" borderId="0" xfId="1" applyFont="1" applyAlignment="1">
      <alignment horizontal="center" vertical="center"/>
    </xf>
    <xf numFmtId="9" fontId="86" fillId="0" borderId="0" xfId="1" applyFont="1"/>
    <xf numFmtId="43" fontId="86" fillId="0" borderId="0" xfId="40" applyFont="1" applyAlignment="1">
      <alignment vertical="center"/>
    </xf>
    <xf numFmtId="43" fontId="91" fillId="0" borderId="70" xfId="40" applyFont="1" applyBorder="1" applyAlignment="1">
      <alignment horizontal="center" vertical="center" wrapText="1"/>
    </xf>
    <xf numFmtId="43" fontId="91" fillId="18" borderId="25" xfId="40" applyFont="1" applyFill="1" applyBorder="1" applyAlignment="1">
      <alignment horizontal="center" vertical="center" wrapText="1"/>
    </xf>
    <xf numFmtId="43" fontId="86" fillId="0" borderId="41" xfId="40" applyFont="1" applyFill="1" applyBorder="1" applyAlignment="1">
      <alignment horizontal="center" vertical="center" wrapText="1"/>
    </xf>
    <xf numFmtId="43" fontId="86" fillId="0" borderId="21" xfId="40" applyFont="1" applyFill="1" applyBorder="1" applyAlignment="1">
      <alignment horizontal="center" vertical="center" wrapText="1"/>
    </xf>
    <xf numFmtId="43" fontId="86" fillId="13" borderId="21" xfId="40" applyFont="1" applyFill="1" applyBorder="1" applyAlignment="1">
      <alignment horizontal="center" vertical="center" wrapText="1"/>
    </xf>
    <xf numFmtId="43" fontId="86" fillId="0" borderId="21" xfId="40" applyFont="1" applyFill="1" applyBorder="1" applyAlignment="1">
      <alignment horizontal="center" vertical="top" wrapText="1"/>
    </xf>
    <xf numFmtId="43" fontId="91" fillId="0" borderId="21" xfId="40" applyFont="1" applyFill="1" applyBorder="1" applyAlignment="1">
      <alignment horizontal="center" vertical="center" wrapText="1"/>
    </xf>
    <xf numFmtId="43" fontId="86" fillId="0" borderId="42" xfId="40" applyFont="1" applyFill="1" applyBorder="1" applyAlignment="1">
      <alignment vertical="center"/>
    </xf>
    <xf numFmtId="43" fontId="91" fillId="0" borderId="25" xfId="40" applyFont="1" applyFill="1" applyBorder="1" applyAlignment="1">
      <alignment vertical="center"/>
    </xf>
    <xf numFmtId="43" fontId="91" fillId="0" borderId="0" xfId="40" applyFont="1" applyAlignment="1">
      <alignment horizontal="center" vertical="center"/>
    </xf>
    <xf numFmtId="43" fontId="86" fillId="0" borderId="0" xfId="40" applyFont="1"/>
    <xf numFmtId="0" fontId="50" fillId="8" borderId="21" xfId="62" applyFont="1" applyFill="1" applyBorder="1"/>
    <xf numFmtId="43" fontId="14" fillId="0" borderId="0" xfId="1" applyNumberFormat="1" applyFont="1" applyFill="1" applyAlignment="1">
      <alignment vertical="center"/>
    </xf>
    <xf numFmtId="43" fontId="20" fillId="0" borderId="0" xfId="0" applyNumberFormat="1" applyFont="1" applyAlignment="1">
      <alignment horizontal="center"/>
    </xf>
    <xf numFmtId="9" fontId="15" fillId="0" borderId="47" xfId="1" applyFont="1" applyFill="1" applyBorder="1" applyAlignment="1" applyProtection="1">
      <alignment horizontal="center" vertical="center"/>
      <protection locked="0"/>
    </xf>
    <xf numFmtId="9" fontId="15" fillId="0" borderId="45" xfId="1" applyFont="1" applyFill="1" applyBorder="1" applyAlignment="1" applyProtection="1">
      <alignment horizontal="center" vertical="center"/>
      <protection locked="0"/>
    </xf>
    <xf numFmtId="9" fontId="15" fillId="0" borderId="57" xfId="1" applyFont="1" applyFill="1" applyBorder="1" applyAlignment="1" applyProtection="1">
      <alignment horizontal="center" vertical="center"/>
      <protection locked="0"/>
    </xf>
    <xf numFmtId="168" fontId="15" fillId="0" borderId="1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17" xfId="46" applyNumberFormat="1" applyFont="1" applyFill="1" applyBorder="1" applyAlignment="1" applyProtection="1">
      <alignment horizontal="center" vertical="center" wrapText="1"/>
      <protection locked="0"/>
    </xf>
    <xf numFmtId="0" fontId="15" fillId="0" borderId="15" xfId="32" applyFont="1" applyBorder="1" applyAlignment="1">
      <alignment horizontal="center" vertical="center"/>
    </xf>
    <xf numFmtId="0" fontId="15" fillId="0" borderId="62" xfId="32" applyFont="1" applyBorder="1" applyAlignment="1">
      <alignment horizontal="center" vertical="center"/>
    </xf>
    <xf numFmtId="43" fontId="15" fillId="0" borderId="61" xfId="34" applyFont="1" applyFill="1" applyBorder="1" applyAlignment="1">
      <alignment horizontal="center" vertical="center"/>
    </xf>
    <xf numFmtId="43" fontId="15" fillId="0" borderId="63" xfId="34" applyFont="1" applyFill="1" applyBorder="1" applyAlignment="1">
      <alignment horizontal="center" vertical="center"/>
    </xf>
    <xf numFmtId="43" fontId="15" fillId="0" borderId="60" xfId="34" applyFont="1" applyFill="1" applyBorder="1" applyAlignment="1">
      <alignment horizontal="center" vertical="center"/>
    </xf>
    <xf numFmtId="43" fontId="15" fillId="0" borderId="14" xfId="34" applyFont="1" applyFill="1" applyBorder="1" applyAlignment="1">
      <alignment horizontal="center" vertical="center"/>
    </xf>
    <xf numFmtId="0" fontId="15" fillId="0" borderId="60" xfId="32" applyFont="1" applyBorder="1" applyAlignment="1">
      <alignment horizontal="center" vertical="center"/>
    </xf>
    <xf numFmtId="0" fontId="15" fillId="0" borderId="14" xfId="32" applyFont="1" applyBorder="1" applyAlignment="1">
      <alignment horizontal="center" vertical="center"/>
    </xf>
    <xf numFmtId="43" fontId="15" fillId="0" borderId="77" xfId="40" applyFont="1" applyFill="1" applyBorder="1" applyAlignment="1" applyProtection="1">
      <alignment horizontal="center" vertical="center"/>
      <protection locked="0"/>
    </xf>
    <xf numFmtId="43" fontId="15" fillId="0" borderId="78" xfId="40" applyFont="1" applyFill="1" applyBorder="1" applyAlignment="1" applyProtection="1">
      <alignment horizontal="center" vertical="center"/>
      <protection locked="0"/>
    </xf>
    <xf numFmtId="43" fontId="15" fillId="0" borderId="79" xfId="40" applyFont="1" applyFill="1" applyBorder="1" applyAlignment="1" applyProtection="1">
      <alignment horizontal="center" vertical="center"/>
      <protection locked="0"/>
    </xf>
    <xf numFmtId="168" fontId="91" fillId="0" borderId="71" xfId="76" applyNumberFormat="1" applyFont="1" applyFill="1" applyBorder="1" applyAlignment="1">
      <alignment horizontal="center" vertical="center" wrapText="1"/>
    </xf>
    <xf numFmtId="168" fontId="91" fillId="0" borderId="70" xfId="76" applyNumberFormat="1" applyFont="1" applyFill="1" applyBorder="1" applyAlignment="1">
      <alignment horizontal="center" vertical="center" wrapText="1"/>
    </xf>
    <xf numFmtId="168" fontId="91" fillId="0" borderId="71" xfId="0" applyNumberFormat="1" applyFont="1" applyBorder="1" applyAlignment="1">
      <alignment horizontal="center" vertical="center" wrapText="1"/>
    </xf>
    <xf numFmtId="168" fontId="91" fillId="0" borderId="70" xfId="0" applyNumberFormat="1" applyFont="1" applyBorder="1" applyAlignment="1">
      <alignment horizontal="center" vertical="center" wrapText="1"/>
    </xf>
    <xf numFmtId="0" fontId="91" fillId="0" borderId="71" xfId="0" applyFont="1" applyBorder="1" applyAlignment="1">
      <alignment horizontal="center" vertical="center" wrapText="1"/>
    </xf>
    <xf numFmtId="0" fontId="91" fillId="0" borderId="89" xfId="0" applyFont="1" applyBorder="1" applyAlignment="1">
      <alignment horizontal="center" vertical="center" wrapText="1"/>
    </xf>
    <xf numFmtId="0" fontId="91" fillId="0" borderId="70" xfId="0" applyFont="1" applyBorder="1" applyAlignment="1">
      <alignment horizontal="center" vertical="center" wrapText="1"/>
    </xf>
    <xf numFmtId="43" fontId="91" fillId="0" borderId="71" xfId="0" applyNumberFormat="1" applyFont="1" applyBorder="1" applyAlignment="1">
      <alignment horizontal="center" vertical="center" wrapText="1"/>
    </xf>
    <xf numFmtId="43" fontId="91" fillId="0" borderId="70" xfId="0" applyNumberFormat="1" applyFont="1" applyBorder="1" applyAlignment="1">
      <alignment horizontal="center" vertical="center" wrapText="1"/>
    </xf>
    <xf numFmtId="168" fontId="91" fillId="0" borderId="108" xfId="0" applyNumberFormat="1" applyFont="1" applyBorder="1" applyAlignment="1">
      <alignment horizontal="center" vertical="center" wrapText="1"/>
    </xf>
    <xf numFmtId="168" fontId="91" fillId="0" borderId="107" xfId="0" applyNumberFormat="1" applyFont="1" applyBorder="1" applyAlignment="1">
      <alignment horizontal="center" vertical="center" wrapText="1"/>
    </xf>
    <xf numFmtId="43" fontId="91" fillId="0" borderId="25" xfId="0" applyNumberFormat="1" applyFont="1" applyBorder="1" applyAlignment="1">
      <alignment horizontal="center" vertical="center" wrapText="1"/>
    </xf>
    <xf numFmtId="40" fontId="91" fillId="0" borderId="71" xfId="0" applyNumberFormat="1" applyFont="1" applyBorder="1" applyAlignment="1">
      <alignment horizontal="center" vertical="center" wrapText="1"/>
    </xf>
    <xf numFmtId="40" fontId="91" fillId="0" borderId="70" xfId="0" applyNumberFormat="1" applyFont="1" applyBorder="1" applyAlignment="1">
      <alignment horizontal="center" vertical="center" wrapText="1"/>
    </xf>
    <xf numFmtId="168" fontId="91" fillId="0" borderId="139" xfId="76" applyNumberFormat="1" applyFont="1" applyFill="1" applyBorder="1" applyAlignment="1">
      <alignment horizontal="center" vertical="center" wrapText="1"/>
    </xf>
    <xf numFmtId="168" fontId="91" fillId="0" borderId="140" xfId="76" applyNumberFormat="1" applyFont="1" applyFill="1" applyBorder="1" applyAlignment="1">
      <alignment horizontal="center" vertical="center" wrapText="1"/>
    </xf>
    <xf numFmtId="43" fontId="0" fillId="0" borderId="94" xfId="67" applyFont="1" applyFill="1" applyBorder="1" applyAlignment="1">
      <alignment horizontal="left" vertical="center" wrapText="1"/>
    </xf>
    <xf numFmtId="43" fontId="0" fillId="0" borderId="96" xfId="67" applyFont="1" applyFill="1" applyBorder="1" applyAlignment="1">
      <alignment horizontal="left" vertical="center" wrapText="1"/>
    </xf>
    <xf numFmtId="43" fontId="0" fillId="0" borderId="102" xfId="67" applyFont="1" applyFill="1" applyBorder="1" applyAlignment="1">
      <alignment horizontal="left" vertical="center" wrapText="1"/>
    </xf>
    <xf numFmtId="43" fontId="0" fillId="0" borderId="103" xfId="67" applyFont="1" applyFill="1" applyBorder="1" applyAlignment="1">
      <alignment horizontal="left" vertical="center" wrapText="1"/>
    </xf>
    <xf numFmtId="43" fontId="0" fillId="0" borderId="105" xfId="67" applyFont="1" applyFill="1" applyBorder="1" applyAlignment="1">
      <alignment horizontal="left" vertical="center" wrapText="1"/>
    </xf>
    <xf numFmtId="43" fontId="0" fillId="0" borderId="106" xfId="67" applyFont="1" applyFill="1" applyBorder="1" applyAlignment="1">
      <alignment horizontal="left" vertical="center" wrapText="1"/>
    </xf>
    <xf numFmtId="43" fontId="68" fillId="0" borderId="94" xfId="67" applyFont="1" applyFill="1" applyBorder="1" applyAlignment="1">
      <alignment horizontal="right" vertical="center" shrinkToFit="1"/>
    </xf>
    <xf numFmtId="43" fontId="68" fillId="0" borderId="96" xfId="67" applyFont="1" applyFill="1" applyBorder="1" applyAlignment="1">
      <alignment horizontal="right" vertical="center" shrinkToFit="1"/>
    </xf>
    <xf numFmtId="43" fontId="0" fillId="0" borderId="101" xfId="67" applyFont="1" applyFill="1" applyBorder="1" applyAlignment="1">
      <alignment horizontal="left" vertical="center" wrapText="1"/>
    </xf>
    <xf numFmtId="43" fontId="67" fillId="0" borderId="99" xfId="67" applyFont="1" applyFill="1" applyBorder="1" applyAlignment="1">
      <alignment horizontal="right" vertical="center" wrapText="1"/>
    </xf>
    <xf numFmtId="43" fontId="67" fillId="0" borderId="100" xfId="67" applyFont="1" applyFill="1" applyBorder="1" applyAlignment="1">
      <alignment horizontal="right" vertical="center" wrapText="1"/>
    </xf>
    <xf numFmtId="43" fontId="0" fillId="0" borderId="98" xfId="67" applyFont="1" applyFill="1" applyBorder="1" applyAlignment="1">
      <alignment horizontal="left" vertical="center" wrapText="1"/>
    </xf>
    <xf numFmtId="43" fontId="67" fillId="0" borderId="97" xfId="67" applyFont="1" applyFill="1" applyBorder="1" applyAlignment="1">
      <alignment horizontal="right" vertical="center" wrapText="1"/>
    </xf>
    <xf numFmtId="43" fontId="67" fillId="0" borderId="94" xfId="67" applyFont="1" applyFill="1" applyBorder="1" applyAlignment="1">
      <alignment horizontal="right" vertical="center" wrapText="1"/>
    </xf>
    <xf numFmtId="43" fontId="67" fillId="0" borderId="96" xfId="67" applyFont="1" applyFill="1" applyBorder="1" applyAlignment="1">
      <alignment horizontal="right" vertical="center" wrapText="1"/>
    </xf>
    <xf numFmtId="43" fontId="68" fillId="0" borderId="97" xfId="67" applyFont="1" applyFill="1" applyBorder="1" applyAlignment="1">
      <alignment horizontal="right" vertical="center" shrinkToFit="1"/>
    </xf>
    <xf numFmtId="43" fontId="0" fillId="0" borderId="95" xfId="67" applyFont="1" applyFill="1" applyBorder="1" applyAlignment="1">
      <alignment horizontal="left" vertical="center" wrapText="1"/>
    </xf>
    <xf numFmtId="43" fontId="61" fillId="0" borderId="94" xfId="67" applyFont="1" applyFill="1" applyBorder="1" applyAlignment="1">
      <alignment horizontal="center" vertical="center" wrapText="1"/>
    </xf>
    <xf numFmtId="43" fontId="61" fillId="0" borderId="95" xfId="67" applyFont="1" applyFill="1" applyBorder="1" applyAlignment="1">
      <alignment horizontal="center" vertical="center" wrapText="1"/>
    </xf>
    <xf numFmtId="43" fontId="61" fillId="0" borderId="96" xfId="67" applyFont="1" applyFill="1" applyBorder="1" applyAlignment="1">
      <alignment horizontal="center" vertical="center" wrapText="1"/>
    </xf>
    <xf numFmtId="43" fontId="62" fillId="0" borderId="94" xfId="67" applyFont="1" applyFill="1" applyBorder="1" applyAlignment="1">
      <alignment horizontal="right" vertical="center" wrapText="1"/>
    </xf>
    <xf numFmtId="43" fontId="62" fillId="0" borderId="96" xfId="67" applyFont="1" applyFill="1" applyBorder="1" applyAlignment="1">
      <alignment horizontal="right" vertical="center" wrapText="1"/>
    </xf>
    <xf numFmtId="43" fontId="0" fillId="0" borderId="99" xfId="67" applyFont="1" applyFill="1" applyBorder="1" applyAlignment="1">
      <alignment horizontal="left" vertical="center" wrapText="1"/>
    </xf>
    <xf numFmtId="43" fontId="0" fillId="0" borderId="100" xfId="67" applyFont="1" applyFill="1" applyBorder="1" applyAlignment="1">
      <alignment horizontal="left" vertical="center" wrapText="1"/>
    </xf>
    <xf numFmtId="43" fontId="15" fillId="0" borderId="0" xfId="34" applyFont="1" applyFill="1" applyAlignment="1">
      <alignment horizontal="center" vertical="center"/>
    </xf>
    <xf numFmtId="9" fontId="15" fillId="0" borderId="77" xfId="1" applyFont="1" applyFill="1" applyBorder="1" applyAlignment="1" applyProtection="1">
      <alignment horizontal="center" vertical="center"/>
      <protection locked="0"/>
    </xf>
    <xf numFmtId="9" fontId="15" fillId="0" borderId="78" xfId="1" applyFont="1" applyFill="1" applyBorder="1" applyAlignment="1" applyProtection="1">
      <alignment horizontal="center" vertical="center"/>
      <protection locked="0"/>
    </xf>
    <xf numFmtId="9" fontId="15" fillId="0" borderId="79" xfId="1" applyFont="1" applyFill="1" applyBorder="1" applyAlignment="1" applyProtection="1">
      <alignment horizontal="center" vertical="center"/>
      <protection locked="0"/>
    </xf>
    <xf numFmtId="168" fontId="15" fillId="0" borderId="6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67" xfId="46" applyNumberFormat="1" applyFont="1" applyFill="1" applyBorder="1" applyAlignment="1" applyProtection="1">
      <alignment horizontal="center" vertical="center" wrapText="1"/>
      <protection locked="0"/>
    </xf>
    <xf numFmtId="0" fontId="45" fillId="2" borderId="25" xfId="62" applyFont="1" applyFill="1" applyBorder="1" applyAlignment="1">
      <alignment horizontal="center"/>
    </xf>
    <xf numFmtId="0" fontId="47" fillId="0" borderId="0" xfId="62" applyFont="1" applyAlignment="1">
      <alignment horizontal="center"/>
    </xf>
    <xf numFmtId="0" fontId="45" fillId="0" borderId="71" xfId="62" applyFont="1" applyBorder="1" applyAlignment="1">
      <alignment horizontal="center" vertical="center"/>
    </xf>
    <xf numFmtId="0" fontId="45" fillId="0" borderId="70" xfId="62" applyFont="1" applyBorder="1" applyAlignment="1">
      <alignment horizontal="center" vertical="center"/>
    </xf>
    <xf numFmtId="164" fontId="45" fillId="0" borderId="71" xfId="63" applyFont="1" applyBorder="1" applyAlignment="1">
      <alignment horizontal="center" vertical="center"/>
    </xf>
    <xf numFmtId="164" fontId="45" fillId="0" borderId="70" xfId="63" applyFont="1" applyBorder="1" applyAlignment="1">
      <alignment horizontal="center" vertical="center"/>
    </xf>
    <xf numFmtId="0" fontId="45" fillId="7" borderId="25" xfId="62" applyFont="1" applyFill="1" applyBorder="1" applyAlignment="1">
      <alignment horizontal="center"/>
    </xf>
    <xf numFmtId="0" fontId="45" fillId="6" borderId="25" xfId="62" applyFont="1" applyFill="1" applyBorder="1" applyAlignment="1">
      <alignment horizontal="center"/>
    </xf>
    <xf numFmtId="0" fontId="45" fillId="9" borderId="25" xfId="62" applyFont="1" applyFill="1" applyBorder="1" applyAlignment="1">
      <alignment horizontal="center"/>
    </xf>
    <xf numFmtId="0" fontId="45" fillId="4" borderId="25" xfId="62" applyFont="1" applyFill="1" applyBorder="1" applyAlignment="1">
      <alignment horizontal="center"/>
    </xf>
    <xf numFmtId="0" fontId="45" fillId="10" borderId="25" xfId="62" applyFont="1" applyFill="1" applyBorder="1" applyAlignment="1">
      <alignment horizontal="center"/>
    </xf>
    <xf numFmtId="0" fontId="50" fillId="11" borderId="25" xfId="62" applyFont="1" applyFill="1" applyBorder="1" applyAlignment="1">
      <alignment horizontal="center"/>
    </xf>
    <xf numFmtId="0" fontId="50" fillId="13" borderId="25" xfId="62" applyFont="1" applyFill="1" applyBorder="1" applyAlignment="1">
      <alignment horizontal="center"/>
    </xf>
    <xf numFmtId="0" fontId="50" fillId="3" borderId="25" xfId="62" applyFont="1" applyFill="1" applyBorder="1" applyAlignment="1">
      <alignment horizontal="center"/>
    </xf>
    <xf numFmtId="0" fontId="50" fillId="12" borderId="25" xfId="62" applyFont="1" applyFill="1" applyBorder="1" applyAlignment="1">
      <alignment horizontal="center"/>
    </xf>
    <xf numFmtId="0" fontId="50" fillId="14" borderId="25" xfId="62" applyFont="1" applyFill="1" applyBorder="1" applyAlignment="1">
      <alignment horizontal="center"/>
    </xf>
    <xf numFmtId="0" fontId="50" fillId="4" borderId="25" xfId="62" applyFont="1" applyFill="1" applyBorder="1" applyAlignment="1">
      <alignment horizontal="center"/>
    </xf>
    <xf numFmtId="0" fontId="50" fillId="0" borderId="41" xfId="62" applyFont="1" applyBorder="1" applyAlignment="1">
      <alignment horizontal="center" vertical="center"/>
    </xf>
    <xf numFmtId="0" fontId="50" fillId="0" borderId="42" xfId="62" applyFont="1" applyBorder="1" applyAlignment="1">
      <alignment horizontal="center" vertical="center"/>
    </xf>
    <xf numFmtId="0" fontId="72" fillId="16" borderId="108" xfId="0" applyFont="1" applyFill="1" applyBorder="1" applyAlignment="1">
      <alignment horizontal="center" vertical="center"/>
    </xf>
    <xf numFmtId="0" fontId="72" fillId="16" borderId="107" xfId="0" applyFont="1" applyFill="1" applyBorder="1" applyAlignment="1">
      <alignment horizontal="center" vertical="center"/>
    </xf>
    <xf numFmtId="0" fontId="72" fillId="16" borderId="109" xfId="0" applyFont="1" applyFill="1" applyBorder="1" applyAlignment="1">
      <alignment horizontal="center" vertical="center"/>
    </xf>
    <xf numFmtId="0" fontId="72" fillId="16" borderId="110" xfId="0" applyFont="1" applyFill="1" applyBorder="1" applyAlignment="1">
      <alignment horizontal="center" vertical="center"/>
    </xf>
    <xf numFmtId="0" fontId="0" fillId="16" borderId="111" xfId="0" applyFill="1" applyBorder="1" applyAlignment="1">
      <alignment horizontal="center" vertical="center" wrapText="1"/>
    </xf>
    <xf numFmtId="0" fontId="0" fillId="16" borderId="112" xfId="0" applyFill="1" applyBorder="1" applyAlignment="1">
      <alignment horizontal="center" vertical="center" wrapText="1"/>
    </xf>
    <xf numFmtId="0" fontId="0" fillId="16" borderId="108" xfId="0" applyFill="1" applyBorder="1" applyAlignment="1">
      <alignment horizontal="center" vertical="center"/>
    </xf>
    <xf numFmtId="0" fontId="0" fillId="16" borderId="107" xfId="0" applyFill="1" applyBorder="1" applyAlignment="1">
      <alignment horizontal="center" vertical="center"/>
    </xf>
    <xf numFmtId="164" fontId="57" fillId="0" borderId="25" xfId="66" applyFont="1" applyFill="1" applyBorder="1" applyAlignment="1">
      <alignment horizontal="center" vertical="center"/>
    </xf>
    <xf numFmtId="0" fontId="57" fillId="0" borderId="25" xfId="65" applyFont="1" applyBorder="1" applyAlignment="1">
      <alignment horizontal="center" vertical="center"/>
    </xf>
    <xf numFmtId="0" fontId="51" fillId="0" borderId="2" xfId="41" applyFont="1" applyBorder="1" applyAlignment="1" applyProtection="1">
      <alignment horizontal="center" vertical="center"/>
      <protection locked="0"/>
    </xf>
    <xf numFmtId="0" fontId="51" fillId="0" borderId="28" xfId="41" applyFont="1" applyBorder="1" applyAlignment="1" applyProtection="1">
      <alignment horizontal="center" vertical="center"/>
      <protection locked="0"/>
    </xf>
    <xf numFmtId="0" fontId="51" fillId="0" borderId="29" xfId="41" applyFont="1" applyBorder="1" applyAlignment="1" applyProtection="1">
      <alignment horizontal="center" vertical="center"/>
      <protection locked="0"/>
    </xf>
    <xf numFmtId="9" fontId="15" fillId="0" borderId="47" xfId="1" applyFont="1" applyBorder="1" applyAlignment="1" applyProtection="1">
      <alignment horizontal="center" vertical="center"/>
      <protection locked="0"/>
    </xf>
    <xf numFmtId="9" fontId="15" fillId="0" borderId="45" xfId="1" applyFont="1" applyBorder="1" applyAlignment="1" applyProtection="1">
      <alignment horizontal="center" vertical="center"/>
      <protection locked="0"/>
    </xf>
    <xf numFmtId="43" fontId="15" fillId="0" borderId="45" xfId="40" applyFont="1" applyBorder="1" applyAlignment="1" applyProtection="1">
      <alignment horizontal="center" vertical="center"/>
      <protection locked="0"/>
    </xf>
    <xf numFmtId="43" fontId="15" fillId="0" borderId="114" xfId="40" applyFont="1" applyBorder="1" applyAlignment="1" applyProtection="1">
      <alignment horizontal="center" vertical="center"/>
      <protection locked="0"/>
    </xf>
    <xf numFmtId="174" fontId="20" fillId="0" borderId="0" xfId="40" applyNumberFormat="1" applyFont="1" applyAlignment="1">
      <alignment horizontal="center"/>
    </xf>
    <xf numFmtId="0" fontId="28" fillId="0" borderId="28" xfId="47" applyFont="1" applyBorder="1" applyAlignment="1">
      <alignment horizontal="center" vertical="center"/>
    </xf>
    <xf numFmtId="0" fontId="28" fillId="0" borderId="1" xfId="47" applyFont="1" applyBorder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35" fillId="0" borderId="2" xfId="41" applyFont="1" applyBorder="1" applyAlignment="1" applyProtection="1">
      <alignment horizontal="center" vertical="center"/>
      <protection locked="0"/>
    </xf>
  </cellXfs>
  <cellStyles count="77">
    <cellStyle name="??" xfId="5" xr:uid="{00000000-0005-0000-0000-000000000000}"/>
    <cellStyle name="?? [0.00]_laroux" xfId="6" xr:uid="{00000000-0005-0000-0000-000001000000}"/>
    <cellStyle name="???? [0.00]_laroux" xfId="7" xr:uid="{00000000-0005-0000-0000-000002000000}"/>
    <cellStyle name="????_laroux" xfId="8" xr:uid="{00000000-0005-0000-0000-000003000000}"/>
    <cellStyle name="??_??" xfId="9" xr:uid="{00000000-0005-0000-0000-000004000000}"/>
    <cellStyle name="©öe¨¬¨¢A©÷_¡¾aA¢¬" xfId="10" xr:uid="{00000000-0005-0000-0000-000005000000}"/>
    <cellStyle name="•W_Electrical" xfId="11" xr:uid="{00000000-0005-0000-0000-000006000000}"/>
    <cellStyle name="A¨­¢¬¢Ò [0]_¡¾aA¢¬" xfId="12" xr:uid="{00000000-0005-0000-0000-000007000000}"/>
    <cellStyle name="A¨­¢¬¢Ò_¡¾aA¢¬" xfId="13" xr:uid="{00000000-0005-0000-0000-000008000000}"/>
    <cellStyle name="AeE¡© [0]_¡¾aA¢¬" xfId="14" xr:uid="{00000000-0005-0000-0000-000009000000}"/>
    <cellStyle name="AeE¡©_¡¾aA¢¬" xfId="15" xr:uid="{00000000-0005-0000-0000-00000A000000}"/>
    <cellStyle name="C¡ÍA¨ª_¡ÆeE©ö" xfId="16" xr:uid="{00000000-0005-0000-0000-00000B000000}"/>
    <cellStyle name="Check Cell" xfId="59" builtinId="23"/>
    <cellStyle name="Comma" xfId="40" builtinId="3"/>
    <cellStyle name="Comma 11" xfId="34" xr:uid="{00000000-0005-0000-0000-00000E000000}"/>
    <cellStyle name="Comma 11 2" xfId="37" xr:uid="{00000000-0005-0000-0000-00000F000000}"/>
    <cellStyle name="Comma 12" xfId="38" xr:uid="{00000000-0005-0000-0000-000010000000}"/>
    <cellStyle name="Comma 14" xfId="57" xr:uid="{00000000-0005-0000-0000-000011000000}"/>
    <cellStyle name="Comma 2" xfId="3" xr:uid="{00000000-0005-0000-0000-000012000000}"/>
    <cellStyle name="Comma 2 2" xfId="17" xr:uid="{00000000-0005-0000-0000-000013000000}"/>
    <cellStyle name="Comma 2 2 2 2" xfId="46" xr:uid="{00000000-0005-0000-0000-000014000000}"/>
    <cellStyle name="Comma 2 2 7" xfId="76" xr:uid="{00000000-0005-0000-0000-000015000000}"/>
    <cellStyle name="Comma 2 3" xfId="39" xr:uid="{00000000-0005-0000-0000-000016000000}"/>
    <cellStyle name="Comma 2 3 2" xfId="42" xr:uid="{00000000-0005-0000-0000-000017000000}"/>
    <cellStyle name="Comma 2 6" xfId="55" xr:uid="{00000000-0005-0000-0000-000018000000}"/>
    <cellStyle name="Comma 3" xfId="4" xr:uid="{00000000-0005-0000-0000-000019000000}"/>
    <cellStyle name="Comma 3 2" xfId="18" xr:uid="{00000000-0005-0000-0000-00001A000000}"/>
    <cellStyle name="Comma 3 21" xfId="75" xr:uid="{00000000-0005-0000-0000-00001B000000}"/>
    <cellStyle name="Comma 4" xfId="52" xr:uid="{00000000-0005-0000-0000-00001C000000}"/>
    <cellStyle name="Comma 4 2" xfId="61" xr:uid="{00000000-0005-0000-0000-00001D000000}"/>
    <cellStyle name="Comma 5" xfId="60" xr:uid="{00000000-0005-0000-0000-00001E000000}"/>
    <cellStyle name="Comma 5 2" xfId="19" xr:uid="{00000000-0005-0000-0000-00001F000000}"/>
    <cellStyle name="Comma 6" xfId="63" xr:uid="{00000000-0005-0000-0000-000020000000}"/>
    <cellStyle name="Comma 6 2" xfId="72" xr:uid="{00000000-0005-0000-0000-000021000000}"/>
    <cellStyle name="Comma 7" xfId="66" xr:uid="{00000000-0005-0000-0000-000022000000}"/>
    <cellStyle name="Comma 8" xfId="33" xr:uid="{00000000-0005-0000-0000-000023000000}"/>
    <cellStyle name="Comma 9" xfId="67" xr:uid="{00000000-0005-0000-0000-000024000000}"/>
    <cellStyle name="Header1" xfId="20" xr:uid="{00000000-0005-0000-0000-000025000000}"/>
    <cellStyle name="Header2" xfId="21" xr:uid="{00000000-0005-0000-0000-000026000000}"/>
    <cellStyle name="Normal" xfId="0" builtinId="0"/>
    <cellStyle name="Normal 2" xfId="22" xr:uid="{00000000-0005-0000-0000-000028000000}"/>
    <cellStyle name="Normal 2 2" xfId="69" xr:uid="{00000000-0005-0000-0000-000029000000}"/>
    <cellStyle name="Normal 2 2 2" xfId="32" xr:uid="{00000000-0005-0000-0000-00002A000000}"/>
    <cellStyle name="Normal 2 2 8" xfId="45" xr:uid="{00000000-0005-0000-0000-00002B000000}"/>
    <cellStyle name="Normal 25" xfId="58" xr:uid="{00000000-0005-0000-0000-00002C000000}"/>
    <cellStyle name="Normal 3" xfId="23" xr:uid="{00000000-0005-0000-0000-00002D000000}"/>
    <cellStyle name="Normal 3 2" xfId="24" xr:uid="{00000000-0005-0000-0000-00002E000000}"/>
    <cellStyle name="Normal 3 2 2" xfId="53" xr:uid="{00000000-0005-0000-0000-00002F000000}"/>
    <cellStyle name="Normal 3 3" xfId="44" xr:uid="{00000000-0005-0000-0000-000030000000}"/>
    <cellStyle name="Normal 3 3 2" xfId="49" xr:uid="{00000000-0005-0000-0000-000031000000}"/>
    <cellStyle name="Normal 3 3 3" xfId="50" xr:uid="{00000000-0005-0000-0000-000032000000}"/>
    <cellStyle name="Normal 30" xfId="30" xr:uid="{00000000-0005-0000-0000-000033000000}"/>
    <cellStyle name="Normal 34" xfId="54" xr:uid="{00000000-0005-0000-0000-000034000000}"/>
    <cellStyle name="Normal 4" xfId="62" xr:uid="{00000000-0005-0000-0000-000035000000}"/>
    <cellStyle name="Normal 4 2" xfId="31" xr:uid="{00000000-0005-0000-0000-000036000000}"/>
    <cellStyle name="Normal 4 2 2 2" xfId="35" xr:uid="{00000000-0005-0000-0000-000037000000}"/>
    <cellStyle name="Normal 4 3" xfId="71" xr:uid="{00000000-0005-0000-0000-000038000000}"/>
    <cellStyle name="Normal 45" xfId="36" xr:uid="{00000000-0005-0000-0000-000039000000}"/>
    <cellStyle name="Normal 5" xfId="56" xr:uid="{00000000-0005-0000-0000-00003A000000}"/>
    <cellStyle name="Normal 5 2" xfId="74" xr:uid="{00000000-0005-0000-0000-00003B000000}"/>
    <cellStyle name="Normal 6" xfId="65" xr:uid="{00000000-0005-0000-0000-00003C000000}"/>
    <cellStyle name="Normal 6 2 2" xfId="47" xr:uid="{00000000-0005-0000-0000-00003D000000}"/>
    <cellStyle name="Normal 7" xfId="70" xr:uid="{00000000-0005-0000-0000-00003E000000}"/>
    <cellStyle name="Normal_Copy of PRELIMS 2 2 2" xfId="41" xr:uid="{00000000-0005-0000-0000-00003F000000}"/>
    <cellStyle name="Normal_Pay App Sum Form" xfId="2" xr:uid="{00000000-0005-0000-0000-000040000000}"/>
    <cellStyle name="Percent" xfId="1" builtinId="5"/>
    <cellStyle name="Percent 2" xfId="64" xr:uid="{00000000-0005-0000-0000-000042000000}"/>
    <cellStyle name="Percent 2 2" xfId="51" xr:uid="{00000000-0005-0000-0000-000043000000}"/>
    <cellStyle name="Percent 2 3" xfId="73" xr:uid="{00000000-0005-0000-0000-000044000000}"/>
    <cellStyle name="Percent 3" xfId="68" xr:uid="{00000000-0005-0000-0000-000045000000}"/>
    <cellStyle name="Percent 4" xfId="43" xr:uid="{00000000-0005-0000-0000-000046000000}"/>
    <cellStyle name="Percent 4 2" xfId="48" xr:uid="{00000000-0005-0000-0000-000047000000}"/>
    <cellStyle name="桁区切り [0.00]_laroux" xfId="25" xr:uid="{00000000-0005-0000-0000-000048000000}"/>
    <cellStyle name="桁区切り_laroux" xfId="26" xr:uid="{00000000-0005-0000-0000-000049000000}"/>
    <cellStyle name="標準_94物件" xfId="27" xr:uid="{00000000-0005-0000-0000-00004A000000}"/>
    <cellStyle name="通貨 [0.00]_laroux" xfId="28" xr:uid="{00000000-0005-0000-0000-00004B000000}"/>
    <cellStyle name="通貨_laroux" xfId="29" xr:uid="{00000000-0005-0000-0000-00004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2.xml"/><Relationship Id="rId4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82550</xdr:colOff>
          <xdr:row>0</xdr:row>
          <xdr:rowOff>63500</xdr:rowOff>
        </xdr:from>
        <xdr:to>
          <xdr:col>5</xdr:col>
          <xdr:colOff>946150</xdr:colOff>
          <xdr:row>1</xdr:row>
          <xdr:rowOff>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0</xdr:row>
      <xdr:rowOff>0</xdr:rowOff>
    </xdr:from>
    <xdr:to>
      <xdr:col>4</xdr:col>
      <xdr:colOff>914400</xdr:colOff>
      <xdr:row>3</xdr:row>
      <xdr:rowOff>82141</xdr:rowOff>
    </xdr:to>
    <xdr:pic>
      <xdr:nvPicPr>
        <xdr:cNvPr id="2" name="Picture 1" descr="final logo A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6400" y="0"/>
          <a:ext cx="3543300" cy="5679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311150</xdr:colOff>
          <xdr:row>0</xdr:row>
          <xdr:rowOff>63500</xdr:rowOff>
        </xdr:from>
        <xdr:to>
          <xdr:col>8</xdr:col>
          <xdr:colOff>76200</xdr:colOff>
          <xdr:row>0</xdr:row>
          <xdr:rowOff>419100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1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12</xdr:col>
      <xdr:colOff>228600</xdr:colOff>
      <xdr:row>2</xdr:row>
      <xdr:rowOff>244338</xdr:rowOff>
    </xdr:from>
    <xdr:to>
      <xdr:col>13</xdr:col>
      <xdr:colOff>466725</xdr:colOff>
      <xdr:row>4</xdr:row>
      <xdr:rowOff>95363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1053963"/>
          <a:ext cx="1247775" cy="308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226529</xdr:colOff>
      <xdr:row>0</xdr:row>
      <xdr:rowOff>581027</xdr:rowOff>
    </xdr:from>
    <xdr:to>
      <xdr:col>13</xdr:col>
      <xdr:colOff>606631</xdr:colOff>
      <xdr:row>2</xdr:row>
      <xdr:rowOff>140475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7079" y="581027"/>
          <a:ext cx="1389752" cy="369073"/>
        </a:xfrm>
        <a:prstGeom prst="rect">
          <a:avLst/>
        </a:prstGeom>
      </xdr:spPr>
    </xdr:pic>
    <xdr:clientData/>
  </xdr:twoCellAnchor>
  <xdr:twoCellAnchor editAs="oneCell">
    <xdr:from>
      <xdr:col>12</xdr:col>
      <xdr:colOff>68127</xdr:colOff>
      <xdr:row>0</xdr:row>
      <xdr:rowOff>94423</xdr:rowOff>
    </xdr:from>
    <xdr:to>
      <xdr:col>13</xdr:col>
      <xdr:colOff>514350</xdr:colOff>
      <xdr:row>0</xdr:row>
      <xdr:rowOff>387694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8677" y="94423"/>
          <a:ext cx="1455873" cy="293271"/>
        </a:xfrm>
        <a:prstGeom prst="rect">
          <a:avLst/>
        </a:prstGeom>
      </xdr:spPr>
    </xdr:pic>
    <xdr:clientData/>
  </xdr:twoCellAnchor>
  <xdr:twoCellAnchor editAs="oneCell">
    <xdr:from>
      <xdr:col>2</xdr:col>
      <xdr:colOff>351865</xdr:colOff>
      <xdr:row>0</xdr:row>
      <xdr:rowOff>0</xdr:rowOff>
    </xdr:from>
    <xdr:to>
      <xdr:col>8</xdr:col>
      <xdr:colOff>114300</xdr:colOff>
      <xdr:row>1</xdr:row>
      <xdr:rowOff>3891</xdr:rowOff>
    </xdr:to>
    <xdr:pic>
      <xdr:nvPicPr>
        <xdr:cNvPr id="6" name="Picture 5" descr="final logo AE.JP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04465" y="0"/>
          <a:ext cx="3896285" cy="6230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Castillo%20Grand\Castillo%20Gran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ite%202850%20to%202899\2880%20-%20MBR%20Phase%20II\Payment\PA%20%23%201%20-%20Advance\1%20-%20PA%2001%20Adv%20Payment%20Jan%20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antity%20Surveyor\Site%202500%20to%202549\2515%20Barwa%20Commercial%20Avenue\Payment\PA%20%23%2003\P.A-%203%20July%2020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E.I.S/My%20Documents/&#49436;&#47448;/L.I.S/&#49436;&#47448;/&#49892;&#54665;(2005&#45380;)/2005&#45380;&#49892;&#54665;&#45236;&#50669;(&#54788;&#51109;&#48324;)/&#44221;&#51032;&#49440;/My%20Documents/&#44277;&#47924;&#51221;&#49328;/12&#50900;/200212&#44277;&#47924;&#51221;&#493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poepc0705sevel\SEVVEL\JEYANTHI\SOBHA%20MAYFLOWER%2030.11.06\Labor%20bills%2022.11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nuka.y.ALHABTOORMARBLE/Desktop/Al%20qouze%20moque%20-%20RIFKI/Masjid%20in%20AL%20QUOZ%20Dubai-%20External%20Works%20-%20Al%20Hikma%20Building%20Contracting%20-%20July%2001,2018%20-%20Supply%20Onl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EC6C95A\ITP3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hathura\My%20Documents\Palm%20District%20Cooling%20Documents\BOQ\TOWER\ITP38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 To Words"/>
      <sheetName val="SUMMARY"/>
      <sheetName val="analysis"/>
    </sheetNames>
    <sheetDataSet>
      <sheetData sheetId="0">
        <row r="9">
          <cell r="D9" t="str">
            <v xml:space="preserve">One  </v>
          </cell>
        </row>
      </sheetData>
      <sheetData sheetId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R SUMMARY"/>
      <sheetName val="BOQ WORKS DONE"/>
      <sheetName val="BOQ MATERIAL ON SITE"/>
      <sheetName val="analysis"/>
    </sheetNames>
    <sheetDataSet>
      <sheetData sheetId="0"/>
      <sheetData sheetId="1">
        <row r="171">
          <cell r="K171">
            <v>391200</v>
          </cell>
        </row>
      </sheetData>
      <sheetData sheetId="2">
        <row r="172">
          <cell r="K172">
            <v>240000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002년12월"/>
      <sheetName val="도급"/>
      <sheetName val="사기성"/>
      <sheetName val="실행"/>
      <sheetName val="총괄"/>
      <sheetName val="집계표"/>
      <sheetName val="200212공무정산"/>
      <sheetName val="Sheet2"/>
      <sheetName val="Macro3"/>
      <sheetName val="#REF"/>
      <sheetName val="내역"/>
      <sheetName val="일일투입집계표"/>
      <sheetName val="원가계산서"/>
      <sheetName val="Sheet3"/>
      <sheetName val="내역서"/>
      <sheetName val="입찰안"/>
      <sheetName val="3.공통공사대비"/>
      <sheetName val="일반공사"/>
      <sheetName val="평가데이터"/>
      <sheetName val="현장관리비 산출내역"/>
      <sheetName val="전기"/>
      <sheetName val="연결임시"/>
      <sheetName val="Struct-Grass root"/>
      <sheetName val="analysis"/>
      <sheetName val="A.O.R."/>
      <sheetName val="LLEGADA"/>
      <sheetName val="Info"/>
      <sheetName val="Breakdown"/>
      <sheetName val="Takeoff"/>
    </sheetNames>
    <sheetDataSet>
      <sheetData sheetId="0"/>
      <sheetData sheetId="1">
        <row r="3">
          <cell r="P3" t="str">
            <v>실 행 기 성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_tender1"/>
      <sheetName val="EMD_1"/>
      <sheetName val="Scrutiny"/>
      <sheetName val="Rate_List1"/>
      <sheetName val="A_O_R__(2)1"/>
      <sheetName val="A_O_R_1"/>
      <sheetName val="formwork"/>
      <sheetName val="OH"/>
      <sheetName val="Sheet1"/>
      <sheetName val="SHEET2"/>
      <sheetName val="SHEET3"/>
      <sheetName val="formwork_(2)1"/>
      <sheetName val="sheet4"/>
      <sheetName val="Materials_1"/>
      <sheetName val="GB_CIVIL1"/>
      <sheetName val="GB_STRUCTRAL1"/>
      <sheetName val="GB_SPECILISED1"/>
      <sheetName val="BoQ"/>
      <sheetName val="Set"/>
      <sheetName val="Feed"/>
      <sheetName val="Main"/>
      <sheetName val="Data"/>
      <sheetName val="Al_Kharafi_Villa_Package1"/>
      <sheetName val="C5B-SUMMARY"/>
      <sheetName val="C4A-008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.tender"/>
      <sheetName val="EMD "/>
      <sheetName val="Rate List"/>
      <sheetName val="A.O.R. (2)"/>
      <sheetName val="A.O.R."/>
      <sheetName val="formwork (2)"/>
      <sheetName val="Materials "/>
      <sheetName val="GB CIVIL"/>
      <sheetName val="GB STRUCTRAL"/>
      <sheetName val="GB SPECILISED"/>
      <sheetName val="Al Kharafi Villa Package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Assumptions"/>
      <sheetName val="anti-termite"/>
      <sheetName val="FEVA"/>
      <sheetName val="HO Costs"/>
      <sheetName val="Equipment"/>
      <sheetName val="Labor"/>
      <sheetName val="Materials"/>
      <sheetName val="BOQ건축"/>
      <sheetName val="analysis"/>
      <sheetName val="PRECAST lightconc-II"/>
      <sheetName val="Cash2"/>
      <sheetName val="MATL"/>
      <sheetName val="Balance Sheet"/>
      <sheetName val="FitOutConfCentre"/>
      <sheetName val="DATI_CONS"/>
      <sheetName val="Section 2-SCHEDULE OF DAYWORK"/>
      <sheetName val="BHANDUP"/>
      <sheetName val="Appendix A"/>
      <sheetName val="SubmitCal"/>
      <sheetName val="SUMMARY"/>
      <sheetName val="Project Brief"/>
      <sheetName val="UNDERGROUND"/>
      <sheetName val="T08-2102"/>
      <sheetName val="XREF"/>
      <sheetName val="COST"/>
      <sheetName val="AOR"/>
      <sheetName val="2002년12월"/>
      <sheetName val="7.0 CASHFLOW"/>
      <sheetName val="9.0 VARIATION"/>
      <sheetName val="GAE8'97"/>
      <sheetName val="A6+C-SUMMARY"/>
      <sheetName val="A4A-008"/>
      <sheetName val="A6+C-B.181"/>
      <sheetName val="ATTACH_6A"/>
      <sheetName val="No To Words"/>
      <sheetName val="EEV(Prilim)"/>
      <sheetName val="Add2-om-mep"/>
      <sheetName val="4"/>
      <sheetName val="Phase-1B (2)"/>
      <sheetName val="Soarin"/>
      <sheetName val="global"/>
      <sheetName val="inf"/>
      <sheetName val="LLEGADA"/>
      <sheetName val="Payment 11"/>
      <sheetName val="calcul"/>
      <sheetName val="slab"/>
      <sheetName val="Occ"/>
      <sheetName val="Demand"/>
      <sheetName val="F4.13"/>
      <sheetName val="Table of Finishes"/>
      <sheetName val="COL-SCH"/>
      <sheetName val="FAB별"/>
      <sheetName val="grsummary"/>
      <sheetName val="Harewood"/>
      <sheetName val="Project Data Guide"/>
      <sheetName val="입찰내역 발주처 양식"/>
      <sheetName val="POWER"/>
      <sheetName val="Intro"/>
      <sheetName val="Bill 3 Boutiquea"/>
      <sheetName val="전체현황"/>
      <sheetName val="Architect"/>
      <sheetName val="Interior"/>
      <sheetName val="Work"/>
      <sheetName val="Mechanical"/>
      <sheetName val="Structural"/>
      <sheetName val="Notes"/>
      <sheetName val="HO_Costs"/>
      <sheetName val="F4_13"/>
      <sheetName val="A.O.R r1Str"/>
      <sheetName val="A.O.R r1"/>
      <sheetName val="A.O.R (2)"/>
      <sheetName val="Rate Analysis"/>
      <sheetName val="MECH-1"/>
      <sheetName val="CERTIFICATE"/>
      <sheetName val="GR Rem Resource_R1"/>
      <sheetName val="Prelim_Summ"/>
      <sheetName val="Rates"/>
      <sheetName val="rcc( sub)"/>
      <sheetName val="CLS"/>
      <sheetName val="Primavera Output Resources"/>
      <sheetName val="Build-up"/>
      <sheetName val="PRI-LS"/>
      <sheetName val="F-4l5"/>
      <sheetName val="james's"/>
      <sheetName val="co-no.2"/>
      <sheetName val="Balance_Sheet"/>
      <sheetName val="Section_2-SCHEDULE_OF_DAYWORK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Appendix_A"/>
      <sheetName val="Project_Brief"/>
      <sheetName val="A6+C-B_181"/>
      <sheetName val="No_To_Words"/>
      <sheetName val="PRECAST_lightconc-II"/>
      <sheetName val="Phase-1B_(2)"/>
      <sheetName val="Constants"/>
      <sheetName val="overall summary"/>
      <sheetName val="HPL"/>
      <sheetName val="overall_summary"/>
      <sheetName val="Westin FOH &amp; BOH Split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Info"/>
      <sheetName val="Payment_11"/>
      <sheetName val="Bill_3_Boutiquea"/>
      <sheetName val="A_O_R_r1Str"/>
      <sheetName val="A_O_R_r1"/>
      <sheetName val="A_O_R_(2)"/>
      <sheetName val="Rate_Analysis"/>
      <sheetName val="GR_Rem_Resource_R1"/>
      <sheetName val="rcc(_sub)"/>
      <sheetName val="Sheet10T016"/>
      <sheetName val="Hypothèses"/>
      <sheetName val="Recap Phase 0"/>
      <sheetName val="sheeet7"/>
      <sheetName val="MOS"/>
      <sheetName val="Sch. Areas"/>
      <sheetName val="P-Sum-Cab"/>
      <sheetName val="Item"/>
      <sheetName val="Hic_150EOffice"/>
      <sheetName val="Download DATA"/>
      <sheetName val="WORK TABLE"/>
      <sheetName val="V6"/>
      <sheetName val="V1"/>
      <sheetName val="V3"/>
      <sheetName val="V4"/>
      <sheetName val="SCHEDULE"/>
      <sheetName val="Database"/>
      <sheetName val="schedule nos"/>
      <sheetName val="Curves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  <sheetName val="Man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sheeet7"/>
      <sheetName val="analysis"/>
      <sheetName val="A.O.R."/>
      <sheetName val="except wiring"/>
      <sheetName val="Finishes Rate"/>
      <sheetName val="Structure"/>
      <sheetName val="Finishes cost"/>
      <sheetName val="Consolidated"/>
      <sheetName val="Fixed asset register"/>
      <sheetName val="MONTH"/>
      <sheetName val="MH Compensate-Nov"/>
      <sheetName val="rc01"/>
      <sheetName val="MOS"/>
      <sheetName val="Section 2-SCHEDULE OF DAYWORK"/>
      <sheetName val="공사비 내역 (가)"/>
      <sheetName val="Prelim_Summ"/>
      <sheetName val="Equipment"/>
      <sheetName val="Labor"/>
      <sheetName val="Materials"/>
      <sheetName val="Data"/>
      <sheetName val="Planned"/>
      <sheetName val="Worksheet in   Final set format"/>
      <sheetName val="SUMMARY"/>
      <sheetName val="BOQ건축"/>
      <sheetName val="Project Brief"/>
      <sheetName val="P-Sum-Cab"/>
      <sheetName val="FitOutConfCentre"/>
      <sheetName val="beam-reinft"/>
      <sheetName val="RA-markate"/>
      <sheetName val="dg-VTu"/>
      <sheetName val="Tke"/>
      <sheetName val="Al Kharafi Villa Package"/>
      <sheetName val="A6A-SUMMARY"/>
      <sheetName val="C01.161"/>
      <sheetName val="B64"/>
      <sheetName val="PRECAST lightconc-II"/>
      <sheetName val="PriceList"/>
      <sheetName val="#REF"/>
      <sheetName val="Revised &amp; Original Scope"/>
      <sheetName val="Material"/>
      <sheetName val="2002년12월"/>
      <sheetName val="SLABREINF-SCH"/>
      <sheetName val="Labor abs-NMR"/>
      <sheetName val="GULF"/>
      <sheetName val="ECARates"/>
      <sheetName val="Site Dev BOQ"/>
      <sheetName val="MATL"/>
      <sheetName val="Build-up"/>
      <sheetName val="Cash2"/>
      <sheetName val="Rate Analysis"/>
      <sheetName val="AoR Finishing"/>
      <sheetName val="Add2-om-mep"/>
      <sheetName val="Rates"/>
      <sheetName val="CONSTRUCTION COMPONENT"/>
      <sheetName val="Model"/>
      <sheetName val="Trees"/>
      <sheetName val="Ground covers"/>
      <sheetName val="Shrubs"/>
      <sheetName val="Irrigation"/>
      <sheetName val="Furniture"/>
      <sheetName val="Lighting"/>
      <sheetName val="Back up"/>
      <sheetName val="GAE8'97"/>
      <sheetName val="EXRATES"/>
      <sheetName val="ESTIMATE"/>
      <sheetName val="Hic_150EOffice"/>
      <sheetName val="Info"/>
      <sheetName val="ancillary"/>
      <sheetName val="Master Data Sheet"/>
      <sheetName val="Prelims"/>
      <sheetName val="InterCoBala"/>
      <sheetName val="PAYWORK"/>
      <sheetName val="Sch. Areas"/>
      <sheetName val="e"/>
      <sheetName val="pvc vent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Micro"/>
      <sheetName val="Macro"/>
      <sheetName val="Scaff-Rose"/>
      <sheetName val="Conc"/>
      <sheetName val="Details"/>
      <sheetName val="간접비(1)"/>
      <sheetName val="HYDROTEST DIAGRAM"/>
      <sheetName val="Roads"/>
      <sheetName val="Break up Sheet"/>
      <sheetName val="1095"/>
      <sheetName val="BOQ"/>
      <sheetName val="Val breakdown"/>
      <sheetName val="Abstract"/>
      <sheetName val="Payment Certificate "/>
      <sheetName val="29"/>
      <sheetName val="labor abstract"/>
      <sheetName val="25"/>
      <sheetName val="23"/>
      <sheetName val="24"/>
      <sheetName val="28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Conc"/>
      <sheetName val="ancillary"/>
      <sheetName val="BASIS -DEC 08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BOQ_Distribution"/>
      <sheetName val="TBAL9697_-group_wise__sdpl"/>
      <sheetName val="Rate_analysis"/>
      <sheetName val="_p-NMR"/>
      <sheetName val="?_p-NMR"/>
      <sheetName val="Labor_bills_19_08_06"/>
      <sheetName val="__p-NMR"/>
      <sheetName val="site_fab&amp;ernstr"/>
      <sheetName val="new_tech_flt_bldg"/>
      <sheetName val="Approved_MTD_Proj_#'s"/>
      <sheetName val="_x005f_x0000_._x005f_x0008_p-NMR"/>
      <sheetName val="_._x005f_x0008_p-NMR"/>
      <sheetName val="Sheet3 (2)"/>
      <sheetName val="SUPPLY -Sanitary Fixtures"/>
      <sheetName val="External"/>
      <sheetName val="ITEMS FOR CIVIL TENDER"/>
      <sheetName val="Services"/>
      <sheetName val="3cd Annexure"/>
      <sheetName val="BOQ"/>
      <sheetName val="August TB"/>
      <sheetName val="Kristal Court"/>
      <sheetName val="Enquire"/>
      <sheetName val="Jams &amp; Cills"/>
      <sheetName val="Sheet1"/>
      <sheetName val="Costing"/>
      <sheetName val="Basement Budget"/>
      <sheetName val="Assumptions"/>
      <sheetName val="PROJECT BRIEF(EX.NEW)"/>
      <sheetName val="LAB"/>
      <sheetName val="10.Linkway"/>
      <sheetName val="11.Bus Shelter-Bay"/>
      <sheetName val="Finishes"/>
      <sheetName val="K"/>
      <sheetName val="analysis"/>
      <sheetName val="P-Sum-Cab"/>
      <sheetName val="TOTAL"/>
      <sheetName val="CANDY BOQ"/>
      <sheetName val="Item정리"/>
      <sheetName val="ord-lost_98&amp;99"/>
      <sheetName val="Deviation"/>
      <sheetName val="Basic Rates"/>
      <sheetName val="BUSDUCT SUMMARY-SUBSTATION"/>
      <sheetName val="XREF"/>
      <sheetName val="EAS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Cash Flow Working"/>
      <sheetName val="Occ"/>
      <sheetName val="tender allowances"/>
      <sheetName val="3"/>
      <sheetName val="MONTH"/>
      <sheetName val="Trial Bal "/>
      <sheetName val="Balance Sheet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CCTV KAMERE (2)"/>
      <sheetName val="_x005f_x0000_._x005f_x0008_p-NM"/>
      <sheetName val="BLOCK-A (MEA.SHEET)"/>
      <sheetName val="MH(on site)"/>
      <sheetName val="Intro"/>
      <sheetName val="Input"/>
      <sheetName val="Summary"/>
      <sheetName val="Controls"/>
      <sheetName val=" "/>
      <sheetName val="CABLE DATA"/>
      <sheetName val="allowances"/>
      <sheetName val="eval"/>
      <sheetName val="1. Acquisition"/>
      <sheetName val="Ref_Sheet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Prelims"/>
      <sheetName val="tender_allowances"/>
      <sheetName val="DSB"/>
      <sheetName val="FitOutConfCentre"/>
      <sheetName val="Cover"/>
      <sheetName val="Database"/>
      <sheetName val="schedule nos"/>
      <sheetName val="001"/>
      <sheetName val="A.O.R."/>
      <sheetName val="Steel "/>
      <sheetName val="ESTIMATE"/>
      <sheetName val="Info"/>
      <sheetName val="Other assumptions"/>
      <sheetName val="Builtup Area"/>
      <sheetName val="Boq - Flats"/>
      <sheetName val="Other_assumptions"/>
      <sheetName val="Builtup_Area"/>
      <sheetName val="OFF-TOP"/>
      <sheetName val="beam-reinft"/>
      <sheetName val="Details"/>
      <sheetName val="Testing"/>
      <sheetName val="Hardfinishes-Contemporary"/>
      <sheetName val="Notes for BOQ"/>
      <sheetName val="sheeet7"/>
      <sheetName val="General"/>
      <sheetName val="Master Equipment List"/>
      <sheetName val="Design"/>
      <sheetName val="Named ranges"/>
      <sheetName val="Planned"/>
      <sheetName val="except wiring"/>
      <sheetName val="Rates"/>
      <sheetName val="MATERIALS_masterlist"/>
      <sheetName val="Overall Summary "/>
      <sheetName val="Vehicles"/>
      <sheetName val="CL MEP -VOL 3"/>
      <sheetName val="4. Capex"/>
      <sheetName val="5. Opex"/>
      <sheetName val="총괄표 (2)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?._x005f_x0008_p-NMR"/>
      <sheetName val="IO LIST"/>
      <sheetName val="공사비 내역 (가)"/>
      <sheetName val="Lagerhalle"/>
      <sheetName val="Quote to send"/>
      <sheetName val="Working back up"/>
      <sheetName val="Manpower cost"/>
      <sheetName val="Machinery cost"/>
      <sheetName val="Interim --&gt; Top"/>
      <sheetName val="S1 "/>
      <sheetName val="S7B "/>
      <sheetName val="S7A"/>
      <sheetName val="S6 "/>
      <sheetName val="S3 "/>
      <sheetName val="S2 "/>
      <sheetName val="RENT MASTER FILE"/>
      <sheetName val="FNI_Spec"/>
      <sheetName val="定义"/>
      <sheetName val="Structure Bills Qty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WSPOffices"/>
      <sheetName val="Narrative"/>
      <sheetName val="S1 new-Overall-with C8A"/>
      <sheetName val="Wood Works-R1 "/>
      <sheetName val="Aluminum"/>
      <sheetName val="Title"/>
      <sheetName val="Labour productivity"/>
      <sheetName val="Headings"/>
      <sheetName val="Summary -New with C8A)"/>
      <sheetName val="Main Sum (Model B)"/>
      <sheetName val="Main Sum"/>
      <sheetName val="③赤紙(日文)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_x005f_x0000___x005f_x0008_p-NMR"/>
      <sheetName val="___x005f_x0008_p-NMR"/>
      <sheetName val="Trial_Bal_"/>
      <sheetName val="Balance_Sheet"/>
      <sheetName val="BASIS_-DEC_08"/>
      <sheetName val="Cash_Flow_Working"/>
      <sheetName val="1__Acquisition"/>
      <sheetName val="PROJECT_BRIEF(EX_NEW)"/>
      <sheetName val="10_Linkway"/>
      <sheetName val="11_Bus_Shelter-Bay"/>
      <sheetName val="CANDY_BOQ"/>
      <sheetName val="Basic_Rates"/>
      <sheetName val="BUSDUCT_SUMMARY-SUBSTATION"/>
      <sheetName val="tender_allowances1"/>
      <sheetName val="Other_assumptions1"/>
      <sheetName val="Builtup_Area1"/>
      <sheetName val="Boq_-_Flats"/>
      <sheetName val="MH(on_site)"/>
      <sheetName val="Named_ranges"/>
      <sheetName val="Master_Equipment_List"/>
      <sheetName val="Notes_for_BOQ"/>
      <sheetName val="schedule_nos"/>
      <sheetName val="A_O_R_"/>
      <sheetName val="except_wiring"/>
      <sheetName val="Overall_Summary_"/>
      <sheetName val="CL_MEP_-VOL_3"/>
      <sheetName val="4__Capex"/>
      <sheetName val="5__Opex"/>
      <sheetName val="총괄표_(2)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Cash_Flow_Working1"/>
      <sheetName val="1__Acquisition1"/>
      <sheetName val="PROJECT_BRIEF(EX_NEW)1"/>
      <sheetName val="10_Linkway1"/>
      <sheetName val="11_Bus_Shelter-Bay1"/>
      <sheetName val="CANDY_BOQ1"/>
      <sheetName val="Basic_Rates1"/>
      <sheetName val="BUSDUCT_SUMMARY-SUBSTATION1"/>
      <sheetName val="tender_allowances2"/>
      <sheetName val="Other_assumptions2"/>
      <sheetName val="Builtup_Area2"/>
      <sheetName val="Boq_-_Flats1"/>
      <sheetName val="MH(on_site)1"/>
      <sheetName val="Named_ranges1"/>
      <sheetName val="Master_Equipment_List1"/>
      <sheetName val="Notes_for_BOQ1"/>
      <sheetName val="schedule_nos1"/>
      <sheetName val="A_O_R_1"/>
      <sheetName val="except_wiring1"/>
      <sheetName val="Overall_Summary_1"/>
      <sheetName val="CL_MEP_-VOL_31"/>
      <sheetName val="4__Capex1"/>
      <sheetName val="5__Opex1"/>
      <sheetName val="총괄표_(2)1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Cash_Flow_Working2"/>
      <sheetName val="1__Acquisition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총괄표_(2)2"/>
      <sheetName val="S1_"/>
      <sheetName val="S7B_"/>
      <sheetName val="S6_"/>
      <sheetName val="S3_"/>
      <sheetName val="S2_"/>
      <sheetName val="RENT_MASTER_FILE"/>
      <sheetName val="Labour_productivity"/>
      <sheetName val="Quote_to_send"/>
      <sheetName val="Working_back_up"/>
      <sheetName val="Manpower_cost"/>
      <sheetName val="Machinery_cost"/>
      <sheetName val="Boq_C7+A-MEP 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gso"/>
      <sheetName val="E_Summary"/>
      <sheetName val="D_Cntnts"/>
      <sheetName val="Steel_"/>
      <sheetName val="Services_InitialEst_UtilityServ"/>
      <sheetName val="Steel_1"/>
      <sheetName val="Contents"/>
      <sheetName val="산근"/>
      <sheetName val="VC Summary"/>
      <sheetName val="VC_Summary"/>
      <sheetName val="Staff JV"/>
      <sheetName val="Elemental Buildup"/>
      <sheetName val="MSH51C"/>
      <sheetName val="Bill No 8 - A"/>
      <sheetName val="Elemental_Buildup"/>
      <sheetName val="Malaysia incl. RET"/>
      <sheetName val="細目"/>
      <sheetName val="Sheet2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site_fab&amp;ernstr6"/>
      <sheetName val="TBAL9697_-group_wise__sdpl6"/>
      <sheetName val="Rate_analysis6"/>
      <sheetName val="new_tech_flt_bldg6"/>
      <sheetName val="BOQ_Distribution6"/>
      <sheetName val="Labor_bills_19_08_066"/>
      <sheetName val="CFForecast_detail5"/>
      <sheetName val="Approved_MTD_Proj_#'s6"/>
      <sheetName val="BASIS_-DEC_084"/>
      <sheetName val="Sheet3_(2)5"/>
      <sheetName val="SUPPLY_-Sanitary_Fixtures5"/>
      <sheetName val="ITEMS_FOR_CIVIL_TENDER5"/>
      <sheetName val="3cd_Annexure5"/>
      <sheetName val="August_TB5"/>
      <sheetName val="Kristal_Court5"/>
      <sheetName val="Jams_&amp;_Cills4"/>
      <sheetName val="Basement_Budget4"/>
      <sheetName val="_x005f_x0000___x005f_x0008_p-NMR4"/>
      <sheetName val="___x005f_x0008_p-NMR4"/>
      <sheetName val="Trial_Bal_4"/>
      <sheetName val="Balance_Sheet4"/>
      <sheetName val="1__Acquisition4"/>
      <sheetName val="총괄표_(2)4"/>
      <sheetName val="공사비_내역_(가)"/>
      <sheetName val="Training"/>
      <sheetName val="Labour Rate"/>
      <sheetName val="reference"/>
      <sheetName val="Bouclage"/>
      <sheetName val="(09)FINISHES"/>
      <sheetName val="Valorisation"/>
      <sheetName val="PE"/>
      <sheetName val="PERCENTAGE"/>
      <sheetName val="TIE-INS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Cash_Flow_Working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1-G1"/>
      <sheetName val="eqpt &amp; manpower tabulation"/>
      <sheetName val="COA"/>
      <sheetName val="1 Summary"/>
      <sheetName val="Rates Analysis"/>
      <sheetName val="C1 (calcolo)"/>
      <sheetName val="CONCRETE_PLANT"/>
      <sheetName val="TTL"/>
      <sheetName val="SRC-B3U2"/>
      <sheetName val="rebrand"/>
      <sheetName val="Mp-team 1"/>
      <sheetName val="RA-markate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S1_new-Overall-with_C8A"/>
      <sheetName val="Wood_Works-R1_"/>
      <sheetName val="Summary_-New_with_C8A)"/>
      <sheetName val="Boq_C7+A-MEP_"/>
      <sheetName val="Interim_--&gt;_Top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43">
          <cell r="K43">
            <v>357.72499999999991</v>
          </cell>
        </row>
      </sheetData>
      <sheetData sheetId="43">
        <row r="43">
          <cell r="K43">
            <v>357.72499999999991</v>
          </cell>
        </row>
      </sheetData>
      <sheetData sheetId="44">
        <row r="43">
          <cell r="K43">
            <v>357.72499999999991</v>
          </cell>
        </row>
      </sheetData>
      <sheetData sheetId="45">
        <row r="43">
          <cell r="K43">
            <v>357.72499999999991</v>
          </cell>
        </row>
      </sheetData>
      <sheetData sheetId="46">
        <row r="43">
          <cell r="K43">
            <v>357.72499999999991</v>
          </cell>
        </row>
      </sheetData>
      <sheetData sheetId="47">
        <row r="43">
          <cell r="K43">
            <v>357.72499999999991</v>
          </cell>
        </row>
      </sheetData>
      <sheetData sheetId="48">
        <row r="43">
          <cell r="K43">
            <v>357.72499999999991</v>
          </cell>
        </row>
      </sheetData>
      <sheetData sheetId="49">
        <row r="43">
          <cell r="K43">
            <v>357.72499999999991</v>
          </cell>
        </row>
      </sheetData>
      <sheetData sheetId="50">
        <row r="43">
          <cell r="K43">
            <v>357.72499999999991</v>
          </cell>
        </row>
      </sheetData>
      <sheetData sheetId="51">
        <row r="43">
          <cell r="K43">
            <v>357.72499999999991</v>
          </cell>
        </row>
      </sheetData>
      <sheetData sheetId="52">
        <row r="43">
          <cell r="K43">
            <v>357.72499999999991</v>
          </cell>
        </row>
      </sheetData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 refreshError="1"/>
      <sheetData sheetId="66" refreshError="1"/>
      <sheetData sheetId="67" refreshError="1"/>
      <sheetData sheetId="68">
        <row r="43">
          <cell r="K43">
            <v>357.72499999999991</v>
          </cell>
        </row>
      </sheetData>
      <sheetData sheetId="69" refreshError="1"/>
      <sheetData sheetId="70">
        <row r="43">
          <cell r="K43">
            <v>357.72499999999991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43">
          <cell r="K43">
            <v>357.72499999999991</v>
          </cell>
        </row>
      </sheetData>
      <sheetData sheetId="100">
        <row r="43">
          <cell r="K43">
            <v>357.72499999999991</v>
          </cell>
        </row>
      </sheetData>
      <sheetData sheetId="101">
        <row r="43">
          <cell r="K43">
            <v>357.72499999999991</v>
          </cell>
        </row>
      </sheetData>
      <sheetData sheetId="102">
        <row r="43">
          <cell r="K43">
            <v>357.72499999999991</v>
          </cell>
        </row>
      </sheetData>
      <sheetData sheetId="103">
        <row r="43">
          <cell r="K43">
            <v>357.72499999999991</v>
          </cell>
        </row>
      </sheetData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7">
          <cell r="I7" t="str">
            <v>Manpower</v>
          </cell>
        </row>
      </sheetData>
      <sheetData sheetId="115">
        <row r="7">
          <cell r="I7" t="str">
            <v>Manpower</v>
          </cell>
        </row>
      </sheetData>
      <sheetData sheetId="116">
        <row r="7">
          <cell r="I7" t="str">
            <v>Manpower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43">
          <cell r="K43">
            <v>357.72499999999991</v>
          </cell>
        </row>
      </sheetData>
      <sheetData sheetId="120">
        <row r="43">
          <cell r="K43">
            <v>357.72499999999991</v>
          </cell>
        </row>
      </sheetData>
      <sheetData sheetId="121">
        <row r="43">
          <cell r="K43">
            <v>357.72499999999991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7">
          <cell r="I7" t="str">
            <v>Manpower</v>
          </cell>
        </row>
      </sheetData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>
        <row r="43">
          <cell r="K43">
            <v>357.72499999999991</v>
          </cell>
        </row>
      </sheetData>
      <sheetData sheetId="185">
        <row r="43">
          <cell r="K43">
            <v>357.72499999999991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>
        <row r="7">
          <cell r="I7" t="str">
            <v>Manpower</v>
          </cell>
        </row>
      </sheetData>
      <sheetData sheetId="220">
        <row r="7">
          <cell r="I7" t="str">
            <v>Manpower</v>
          </cell>
        </row>
      </sheetData>
      <sheetData sheetId="221">
        <row r="7">
          <cell r="I7" t="str">
            <v>Manpower</v>
          </cell>
        </row>
      </sheetData>
      <sheetData sheetId="222">
        <row r="7">
          <cell r="I7" t="str">
            <v>Manpower</v>
          </cell>
        </row>
      </sheetData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43">
          <cell r="K43">
            <v>357.72499999999991</v>
          </cell>
        </row>
      </sheetData>
      <sheetData sheetId="299">
        <row r="43">
          <cell r="K43">
            <v>357.72499999999991</v>
          </cell>
        </row>
      </sheetData>
      <sheetData sheetId="300"/>
      <sheetData sheetId="301"/>
      <sheetData sheetId="302"/>
      <sheetData sheetId="303"/>
      <sheetData sheetId="304">
        <row r="43">
          <cell r="K43">
            <v>357.72499999999991</v>
          </cell>
        </row>
      </sheetData>
      <sheetData sheetId="305"/>
      <sheetData sheetId="306"/>
      <sheetData sheetId="307"/>
      <sheetData sheetId="308"/>
      <sheetData sheetId="309"/>
      <sheetData sheetId="310"/>
      <sheetData sheetId="311"/>
      <sheetData sheetId="312">
        <row r="43">
          <cell r="K43">
            <v>357.72499999999991</v>
          </cell>
        </row>
      </sheetData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>
        <row r="43">
          <cell r="K43">
            <v>357.72499999999991</v>
          </cell>
        </row>
      </sheetData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43">
          <cell r="K43">
            <v>357.72499999999991</v>
          </cell>
        </row>
      </sheetData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43">
          <cell r="K43">
            <v>357.72499999999991</v>
          </cell>
        </row>
      </sheetData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>
        <row r="43">
          <cell r="K43">
            <v>357.72499999999991</v>
          </cell>
        </row>
      </sheetData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>
        <row r="43">
          <cell r="K43">
            <v>357.72499999999991</v>
          </cell>
        </row>
      </sheetData>
      <sheetData sheetId="451">
        <row r="43">
          <cell r="K43">
            <v>357.72499999999991</v>
          </cell>
        </row>
      </sheetData>
      <sheetData sheetId="452">
        <row r="43">
          <cell r="K43">
            <v>357.72499999999991</v>
          </cell>
        </row>
      </sheetData>
      <sheetData sheetId="453">
        <row r="43">
          <cell r="K43">
            <v>357.72499999999991</v>
          </cell>
        </row>
      </sheetData>
      <sheetData sheetId="454">
        <row r="43">
          <cell r="K43">
            <v>357.72499999999991</v>
          </cell>
        </row>
      </sheetData>
      <sheetData sheetId="455"/>
      <sheetData sheetId="456">
        <row r="43">
          <cell r="K43">
            <v>357.72499999999991</v>
          </cell>
        </row>
      </sheetData>
      <sheetData sheetId="457"/>
      <sheetData sheetId="458">
        <row r="7">
          <cell r="I7" t="str">
            <v>Manpower</v>
          </cell>
        </row>
      </sheetData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>
        <row r="43">
          <cell r="K43">
            <v>357.72499999999991</v>
          </cell>
        </row>
      </sheetData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/>
      <sheetData sheetId="502" refreshError="1"/>
      <sheetData sheetId="503"/>
      <sheetData sheetId="504" refreshError="1"/>
      <sheetData sheetId="505" refreshError="1"/>
      <sheetData sheetId="506" refreshError="1"/>
      <sheetData sheetId="507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>
        <row r="43">
          <cell r="K43">
            <v>357.72499999999991</v>
          </cell>
        </row>
      </sheetData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>
        <row r="7">
          <cell r="I7" t="str">
            <v>Manpower</v>
          </cell>
        </row>
      </sheetData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Plastering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Hard Finish"/>
      <sheetName val="Labor bill Water proofing"/>
      <sheetName val="Labor bill MS items"/>
      <sheetName val="Labor Painting"/>
      <sheetName val="RA-markate"/>
      <sheetName val="sept-plan"/>
      <sheetName val="Boq"/>
      <sheetName val="Staff Acco."/>
      <sheetName val="key dates"/>
      <sheetName val="Actuals"/>
      <sheetName val="T&amp;M"/>
      <sheetName val="Build-up"/>
      <sheetName val="GUT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BASIS -DEC 08"/>
      <sheetName val="FitOutConfCentre"/>
      <sheetName val="RA_MKT_QUOTE"/>
      <sheetName val="Rate analysis"/>
      <sheetName val="PROJECT BRIEF"/>
      <sheetName val="Labor bills 22.11.06"/>
      <sheetName val="BQ-Ext  "/>
      <sheetName val="7IFS-5A"/>
      <sheetName val="E_Summary"/>
      <sheetName val="D_Cntnts"/>
      <sheetName val="BQ"/>
      <sheetName val="final abstract"/>
      <sheetName val="Summ"/>
      <sheetName val="PROJECT BRIEF(EX.NEW)"/>
      <sheetName val="Labor_abs-PW"/>
      <sheetName val="Labor_abs-NMR"/>
      <sheetName val="Labor_bill_-_Plastering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Hard_Finish"/>
      <sheetName val="Labor_bill_Water_proofing"/>
      <sheetName val="Labor_bill_MS_items"/>
      <sheetName val="Labor_Painting"/>
      <sheetName val="Staff_Acco_"/>
      <sheetName val="Labor_bills_22_11_06"/>
      <sheetName val="EATON SUMMARY"/>
      <sheetName val="POWER"/>
      <sheetName val="XREF"/>
      <sheetName val="key_dates"/>
      <sheetName val="11B_"/>
      <sheetName val="Data"/>
      <sheetName val="Cover"/>
      <sheetName val="Concrete"/>
      <sheetName val="SHORT LIST"/>
      <sheetName val="Summary"/>
      <sheetName val="Siteworks"/>
      <sheetName val="Summary:Siteworks"/>
      <sheetName val="RA_EIL"/>
      <sheetName val="RECAPITULATION"/>
      <sheetName val="AutoOpen Stub Data"/>
      <sheetName val="Design"/>
      <sheetName val="Guidelines"/>
      <sheetName val="Sheet1"/>
      <sheetName val="RawMatCost"/>
      <sheetName val="factors"/>
      <sheetName val="A-General"/>
      <sheetName val="COLUMN"/>
      <sheetName val="Labor_abs-PW1"/>
      <sheetName val="Labor_abs-NMR1"/>
      <sheetName val="Labor_bill_-_Plastering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Hard_Finish1"/>
      <sheetName val="Labor_bill_Water_proofing1"/>
      <sheetName val="Labor_bill_MS_items1"/>
      <sheetName val="Labor_Painting1"/>
      <sheetName val="Staff_Acco_1"/>
      <sheetName val="key_dates1"/>
      <sheetName val="11B_1"/>
      <sheetName val="BASIS_-DEC_08"/>
      <sheetName val="final_abstract"/>
      <sheetName val="Datas"/>
      <sheetName val="% prog figs -u5 and total"/>
      <sheetName val="rc01"/>
      <sheetName val="BOQ fire proofing"/>
      <sheetName val="Site Expenses"/>
      <sheetName val="Assumptions"/>
      <sheetName val="NR-PS-CL P1-MEP-0000"/>
      <sheetName val="Demand"/>
      <sheetName val="Occ"/>
      <sheetName val="CABLE DATA"/>
      <sheetName val="Design Devmt"/>
      <sheetName val="Field Values"/>
      <sheetName val="STP"/>
      <sheetName val="PR Standards Technopark"/>
      <sheetName val="Break up Sheet"/>
      <sheetName val="std"/>
      <sheetName val="BOQ Distribution"/>
      <sheetName val="CERTIFICATE"/>
      <sheetName val="Bank Guarantee"/>
      <sheetName val="Basic Rates"/>
      <sheetName val="Fin Sum"/>
      <sheetName val="BS Schedules"/>
      <sheetName val="AOR"/>
      <sheetName val="tender allowances"/>
      <sheetName val="Hardfinishes-Contemporary"/>
      <sheetName val="Labor_bills_22_11_061"/>
      <sheetName val="PROJECT_BRIEF"/>
      <sheetName val="BQ-Ext__"/>
      <sheetName val="Field_Values"/>
      <sheetName val="PR_Standards_Technopark"/>
      <sheetName val="SHORT_LIST"/>
      <sheetName val="CABLE_DATA"/>
      <sheetName val="Break_up_Sheet"/>
      <sheetName val="Rate_analysis"/>
      <sheetName val="Bank_Guarantee"/>
      <sheetName val="AutoOpen_Stub_Data"/>
      <sheetName val="Basic_Rates"/>
      <sheetName val="Fin_Sum"/>
      <sheetName val="BS_Schedules"/>
      <sheetName val="NR-PS-CL_P1-MEP-0000"/>
      <sheetName val="PROJECT_BRIEF(EX_NEW)"/>
      <sheetName val="Design_Devmt"/>
      <sheetName val="BOQ_Distribution"/>
      <sheetName val="tender_allowances"/>
      <sheetName val="Labor_abs-PW2"/>
      <sheetName val="Labor_abs-NMR2"/>
      <sheetName val="Labor_bill_-_Plastering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Hard_Finish2"/>
      <sheetName val="Labor_bill_Water_proofing2"/>
      <sheetName val="Labor_bill_MS_items2"/>
      <sheetName val="Labor_Painting2"/>
      <sheetName val="Staff_Acco_2"/>
      <sheetName val="Labor_bills_22_11_062"/>
      <sheetName val="PROJECT_BRIEF1"/>
      <sheetName val="BQ-Ext__1"/>
      <sheetName val="Field_Values1"/>
      <sheetName val="final_abstract1"/>
      <sheetName val="PR_Standards_Technopark1"/>
      <sheetName val="BASIS_-DEC_081"/>
      <sheetName val="SHORT_LIST1"/>
      <sheetName val="CABLE_DATA1"/>
      <sheetName val="Break_up_Sheet1"/>
      <sheetName val="Rate_analysis1"/>
      <sheetName val="Bank_Guarantee1"/>
      <sheetName val="AutoOpen_Stub_Data1"/>
      <sheetName val="Basic_Rates1"/>
      <sheetName val="Fin_Sum1"/>
      <sheetName val="BS_Schedules1"/>
      <sheetName val="NR-PS-CL_P1-MEP-00001"/>
      <sheetName val="PROJECT_BRIEF(EX_NEW)1"/>
      <sheetName val="Design_Devmt1"/>
      <sheetName val="BOQ_Distribution1"/>
      <sheetName val="tender_allowances1"/>
      <sheetName val="HV SWITCHGEAR"/>
      <sheetName val="Detailed Summary (5)"/>
      <sheetName val="ridgewood"/>
      <sheetName val="Footings"/>
      <sheetName val="MECHANICAL"/>
      <sheetName val="Projects"/>
      <sheetName val="grsummary"/>
      <sheetName val="Register"/>
      <sheetName val="Notes"/>
      <sheetName val="Scatter"/>
      <sheetName val="MPR_PA_1"/>
      <sheetName val="CL MEP -VOL 3"/>
      <sheetName val="Comments"/>
      <sheetName val="DETAILED  BOQ"/>
      <sheetName val="Site_Expenses"/>
      <sheetName val="Day work"/>
      <sheetName val="Control"/>
      <sheetName val="Cash Flow Working"/>
      <sheetName val="Sheet3 (2)"/>
      <sheetName val="Database"/>
      <sheetName val="schedule nos"/>
      <sheetName val="Set"/>
      <sheetName val="beam-reinft-IIInd floor"/>
      <sheetName val="Summary_Bank"/>
      <sheetName val="WT-LIST"/>
      <sheetName val="Electrical"/>
      <sheetName val="horizontal"/>
      <sheetName val=" S-DIV02-CONCRETE"/>
      <sheetName val="M&amp;A D"/>
      <sheetName val="M&amp;A E"/>
      <sheetName val="M&amp;A G"/>
      <sheetName val="SUM"/>
      <sheetName val="C9901"/>
      <sheetName val="Raw Data"/>
      <sheetName val="Summary Transformers"/>
      <sheetName val="Results"/>
      <sheetName val="PLGroupings"/>
      <sheetName val="PRICING"/>
      <sheetName val="Rate An"/>
      <sheetName val="dummy"/>
      <sheetName val="AK-Offertstammblatt"/>
      <sheetName val="#REF!"/>
      <sheetName val="FINOLEX"/>
      <sheetName val="PCC"/>
      <sheetName val="sumary"/>
      <sheetName val="shuttering"/>
      <sheetName val="Structure Bills Qty"/>
      <sheetName val="analysis"/>
      <sheetName val="INPUT SHEET"/>
      <sheetName val="Ra  stair"/>
      <sheetName val="P1 SUM"/>
      <sheetName val="Labor_abs-PW3"/>
      <sheetName val="Labor_abs-NMR3"/>
      <sheetName val="Labor_bill_-_Plastering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Hard_Finish3"/>
      <sheetName val="Labor_bill_Water_proofing3"/>
      <sheetName val="Labor_bill_MS_items3"/>
      <sheetName val="Labor_Painting3"/>
      <sheetName val="Staff_Acco_3"/>
      <sheetName val="key_dates2"/>
      <sheetName val="Labor_bills_22_11_063"/>
      <sheetName val="11B_2"/>
      <sheetName val="BASIS_-DEC_082"/>
      <sheetName val="final_abstract2"/>
      <sheetName val="SHORT_LIST2"/>
      <sheetName val="Rate_analysis2"/>
      <sheetName val="PROJECT_BRIEF2"/>
      <sheetName val="BQ-Ext__2"/>
      <sheetName val="PROJECT_BRIEF(EX_NEW)2"/>
      <sheetName val="EATON_SUMMARY"/>
      <sheetName val="AutoOpen_Stub_Data2"/>
      <sheetName val="%_prog_figs_-u5_and_total"/>
      <sheetName val="BOQ_fire_proofing"/>
      <sheetName val="Site_Expenses1"/>
      <sheetName val="NR-PS-CL_P1-MEP-00002"/>
      <sheetName val="CABLE_DATA2"/>
      <sheetName val="Design_Devmt2"/>
      <sheetName val="Field_Values2"/>
      <sheetName val="PR_Standards_Technopark2"/>
      <sheetName val="Break_up_Sheet2"/>
      <sheetName val="BOQ_Distribution2"/>
      <sheetName val="Bank_Guarantee2"/>
      <sheetName val="Basic_Rates2"/>
      <sheetName val="Fin_Sum2"/>
      <sheetName val="BS_Schedules2"/>
      <sheetName val="tender_allowances2"/>
      <sheetName val="HV_SWITCHGEAR"/>
      <sheetName val="Detailed_Summary_(5)"/>
      <sheetName val="CL_MEP_-VOL_3"/>
      <sheetName val="DETAILED__BOQ"/>
      <sheetName val="Day_work"/>
      <sheetName val="Master Equipment List"/>
      <sheetName val="SubS2"/>
      <sheetName val="LMP"/>
      <sheetName val="EPS"/>
      <sheetName val="TOEC"/>
      <sheetName val="key_dates3"/>
      <sheetName val="11B_3"/>
      <sheetName val="%_prog_figs_-u5_and_total1"/>
      <sheetName val="BOQ_fire_proofing1"/>
      <sheetName val="노임단가"/>
      <sheetName val="11"/>
      <sheetName val="12"/>
      <sheetName val="15"/>
      <sheetName val="16"/>
      <sheetName val="17"/>
      <sheetName val="18"/>
      <sheetName val="19"/>
      <sheetName val="2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"/>
      <sheetName val="30"/>
      <sheetName val="6"/>
      <sheetName val="8"/>
      <sheetName val="9"/>
      <sheetName val="Executive Summary"/>
      <sheetName val="Inter unit set off"/>
      <sheetName val="Lines (1 - 1)"/>
      <sheetName val="RCC,Ret. Wall"/>
      <sheetName val="P&amp;LSum"/>
      <sheetName val="SRC-B3U2"/>
      <sheetName val="eq_data"/>
      <sheetName val="A"/>
      <sheetName val="[Labor bills 22.11.06.xls]Sum_2"/>
      <sheetName val="Services_InitialEst_UtilityServ"/>
      <sheetName val="FORM7"/>
      <sheetName val="Risk"/>
      <sheetName val="sheeet7"/>
      <sheetName val="rebrand"/>
      <sheetName val="Mp-team 1"/>
      <sheetName val="EEV(Prilim)"/>
      <sheetName val="Risk Categories (examples)"/>
      <sheetName val="Price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1">
          <cell r="A1">
            <v>0</v>
          </cell>
        </row>
      </sheetData>
      <sheetData sheetId="75">
        <row r="1">
          <cell r="A1">
            <v>0</v>
          </cell>
        </row>
      </sheetData>
      <sheetData sheetId="76">
        <row r="1">
          <cell r="A1">
            <v>0</v>
          </cell>
        </row>
      </sheetData>
      <sheetData sheetId="77">
        <row r="1">
          <cell r="A1">
            <v>0</v>
          </cell>
        </row>
      </sheetData>
      <sheetData sheetId="78">
        <row r="1">
          <cell r="A1">
            <v>0</v>
          </cell>
        </row>
      </sheetData>
      <sheetData sheetId="79">
        <row r="1">
          <cell r="A1">
            <v>0</v>
          </cell>
        </row>
      </sheetData>
      <sheetData sheetId="80">
        <row r="1">
          <cell r="A1">
            <v>0</v>
          </cell>
        </row>
      </sheetData>
      <sheetData sheetId="81">
        <row r="1">
          <cell r="A1">
            <v>0</v>
          </cell>
        </row>
      </sheetData>
      <sheetData sheetId="82">
        <row r="1">
          <cell r="A1">
            <v>0</v>
          </cell>
        </row>
      </sheetData>
      <sheetData sheetId="83">
        <row r="1">
          <cell r="A1">
            <v>0</v>
          </cell>
        </row>
      </sheetData>
      <sheetData sheetId="84">
        <row r="20">
          <cell r="C20" t="str">
            <v>Cover</v>
          </cell>
        </row>
      </sheetData>
      <sheetData sheetId="85"/>
      <sheetData sheetId="86">
        <row r="1">
          <cell r="A1">
            <v>0</v>
          </cell>
        </row>
      </sheetData>
      <sheetData sheetId="87">
        <row r="20">
          <cell r="C20" t="str">
            <v>Cover</v>
          </cell>
        </row>
      </sheetData>
      <sheetData sheetId="88"/>
      <sheetData sheetId="89" refreshError="1"/>
      <sheetData sheetId="90" refreshError="1"/>
      <sheetData sheetId="91" refreshError="1"/>
      <sheetData sheetId="92">
        <row r="1">
          <cell r="A1">
            <v>0</v>
          </cell>
        </row>
      </sheetData>
      <sheetData sheetId="93">
        <row r="20">
          <cell r="C20" t="str">
            <v>Cover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1">
          <cell r="A1">
            <v>0</v>
          </cell>
        </row>
      </sheetData>
      <sheetData sheetId="102" refreshError="1"/>
      <sheetData sheetId="103"/>
      <sheetData sheetId="104">
        <row r="1">
          <cell r="A1">
            <v>0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>
        <row r="1">
          <cell r="A1">
            <v>0</v>
          </cell>
        </row>
      </sheetData>
      <sheetData sheetId="112">
        <row r="1">
          <cell r="A1">
            <v>0</v>
          </cell>
        </row>
      </sheetData>
      <sheetData sheetId="113">
        <row r="19">
          <cell r="I19">
            <v>10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1">
          <cell r="A1">
            <v>0</v>
          </cell>
        </row>
      </sheetData>
      <sheetData sheetId="174">
        <row r="19">
          <cell r="I19">
            <v>10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  <sheetName val="List"/>
      <sheetName val="Labor abs-NMR"/>
      <sheetName val="PROJECT BRIEF"/>
      <sheetName val="Data"/>
      <sheetName val="MECH-1"/>
      <sheetName val="7IFS-5A"/>
      <sheetName val="Names"/>
      <sheetName val="Cash_flow_workings_(2)"/>
      <sheetName val="cash_flow"/>
      <sheetName val="final_segment"/>
      <sheetName val="For_notes_Segment_in_Rs__('000)"/>
      <sheetName val="segment_final_break_up"/>
      <sheetName val="Part_4"/>
      <sheetName val="Unit_wise_consol_"/>
      <sheetName val="_Tax_provision"/>
      <sheetName val="Tax_provision_workings"/>
      <sheetName val="IT_Depreciation_01-02"/>
      <sheetName val="Inter_unit_set_off"/>
      <sheetName val="Co_Depreciation_01-02_(2)"/>
      <sheetName val="Interest_cost_capitalised"/>
      <sheetName val="Rounded_off"/>
      <sheetName val="NOTES_-1"/>
      <sheetName val="Navigation"/>
      <sheetName val="Summary"/>
      <sheetName val="Basis"/>
      <sheetName val="Consolidated"/>
      <sheetName val="RA-markate"/>
      <sheetName val="BOQ Distribution"/>
      <sheetName val="T&amp;M"/>
      <sheetName val="SPrep_E4TK(R187)"/>
      <sheetName val="U00"/>
      <sheetName val="U01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40"/>
      <sheetName val="U42"/>
      <sheetName val="U43"/>
      <sheetName val="U45"/>
      <sheetName val="U47"/>
      <sheetName val="U60"/>
      <sheetName val="Labor_abs-NMR"/>
      <sheetName val="PROJECT_BRI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7">
          <cell r="C7">
            <v>-557907</v>
          </cell>
        </row>
      </sheetData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Detailed dep sch"/>
      <sheetName val="XREF"/>
      <sheetName val="Tickmarks"/>
      <sheetName val="GM &amp; TA"/>
      <sheetName val="PRECAST lightconc-II"/>
      <sheetName val="Inter unit set off"/>
      <sheetName val="Civil Boq"/>
      <sheetName val="Balance sheet DCCDL Nov 06"/>
      <sheetName val="Trial Balance"/>
      <sheetName val="Sheet1"/>
      <sheetName val="Global Assmptions"/>
      <sheetName val="factor"/>
      <sheetName val="Labor abs-NMR"/>
      <sheetName val="CABLE DATA"/>
      <sheetName val="Balance Sheet"/>
      <sheetName val="mecon-summary"/>
      <sheetName val="2A"/>
      <sheetName val="Data sheet"/>
      <sheetName val="Option"/>
      <sheetName val="PROJECT BRIEF(EX.NEW)"/>
      <sheetName val="wordsdata"/>
      <sheetName val="SCHEDULE"/>
      <sheetName val="Names"/>
      <sheetName val="Break up Sheet"/>
      <sheetName val="w't table"/>
      <sheetName val="RateAnalysis"/>
      <sheetName val="rates"/>
      <sheetName val="VENDOR LIST"/>
      <sheetName val="Base width"/>
      <sheetName val="PL"/>
      <sheetName val="abstract"/>
      <sheetName val="Summary"/>
      <sheetName val="WORD"/>
      <sheetName val="Contents"/>
      <sheetName val="cover page"/>
      <sheetName val="T&amp;M"/>
      <sheetName val="Details"/>
      <sheetName val="Project Data"/>
      <sheetName val="CCNs"/>
      <sheetName val="URA"/>
      <sheetName val="Register"/>
      <sheetName val="SOF Alternative Offer"/>
      <sheetName val="Notes"/>
      <sheetName val="BQ"/>
      <sheetName val="analysis"/>
      <sheetName val="Pile Schedule_R2"/>
      <sheetName val="Superstruc"/>
      <sheetName val="Project Brief"/>
      <sheetName val="Base Data - Permanent Material"/>
      <sheetName val="FF-6"/>
      <sheetName val="BOQ"/>
      <sheetName val="9"/>
      <sheetName val="Trial Bal "/>
      <sheetName val="rc01"/>
      <sheetName val="Basis"/>
      <sheetName val="FIN-QTY"/>
      <sheetName val="JAN"/>
      <sheetName val="CHIFLET"/>
      <sheetName val="Macro"/>
      <sheetName val="Amount"/>
      <sheetName val="d-7"/>
      <sheetName val="Assumptions"/>
      <sheetName val="GS"/>
      <sheetName val="Detailed_dep_sch"/>
      <sheetName val="GM_&amp;_TA"/>
      <sheetName val="PRECAST_lightconc-II"/>
      <sheetName val="Inter_unit_set_off"/>
      <sheetName val="Civil_Boq"/>
      <sheetName val="Balance_sheet_DCCDL_Nov_06"/>
      <sheetName val="Trial_Balance"/>
      <sheetName val="Global_Assmptions"/>
      <sheetName val="Labor_abs-NMR"/>
      <sheetName val="CABLE_DATA"/>
      <sheetName val="Balance_Sheet"/>
      <sheetName val="Data_sheet"/>
      <sheetName val="PROJECT_BRIEF(EX_NEW)"/>
      <sheetName val="Break_up_Sheet"/>
      <sheetName val="w't_table"/>
      <sheetName val="Detailed_dep_sch1"/>
      <sheetName val="GM_&amp;_TA1"/>
      <sheetName val="PRECAST_lightconc-II1"/>
      <sheetName val="Inter_unit_set_off1"/>
      <sheetName val="Civil_Boq1"/>
      <sheetName val="Balance_sheet_DCCDL_Nov_061"/>
      <sheetName val="Trial_Balance1"/>
      <sheetName val="Global_Assmptions1"/>
      <sheetName val="Labor_abs-NMR1"/>
      <sheetName val="CABLE_DATA1"/>
      <sheetName val="Balance_Sheet1"/>
      <sheetName val="Data_sheet1"/>
      <sheetName val="PROJECT_BRIEF(EX_NEW)1"/>
      <sheetName val="Break_up_Sheet1"/>
      <sheetName val="w't_table1"/>
      <sheetName val="Detailed_dep_sch2"/>
      <sheetName val="GM_&amp;_TA2"/>
      <sheetName val="PRECAST_lightconc-II2"/>
      <sheetName val="Inter_unit_set_off2"/>
      <sheetName val="Civil_Boq2"/>
      <sheetName val="Balance_sheet_DCCDL_Nov_062"/>
      <sheetName val="Trial_Balance2"/>
      <sheetName val="Global_Assmptions2"/>
      <sheetName val="Labor_abs-NMR2"/>
      <sheetName val="CABLE_DATA2"/>
      <sheetName val="Balance_Sheet2"/>
      <sheetName val="Data_sheet2"/>
      <sheetName val="PROJECT_BRIEF(EX_NEW)2"/>
      <sheetName val="Break_up_Sheet2"/>
      <sheetName val="w't_table2"/>
      <sheetName val="Detailed_dep_sch3"/>
      <sheetName val="GM_&amp;_TA3"/>
      <sheetName val="PRECAST_lightconc-II3"/>
      <sheetName val="Inter_unit_set_off3"/>
      <sheetName val="Civil_Boq3"/>
      <sheetName val="Balance_sheet_DCCDL_Nov_063"/>
      <sheetName val="Trial_Balance3"/>
      <sheetName val="Global_Assmptions3"/>
      <sheetName val="Labor_abs-NMR3"/>
      <sheetName val="CABLE_DATA3"/>
      <sheetName val="Balance_Sheet3"/>
      <sheetName val="Data_sheet3"/>
      <sheetName val="PROJECT_BRIEF(EX_NEW)3"/>
      <sheetName val="Break_up_Sheet3"/>
      <sheetName val="w't_table3"/>
      <sheetName val="Detailed_dep_sch4"/>
      <sheetName val="GM_&amp;_TA4"/>
      <sheetName val="PRECAST_lightconc-II4"/>
      <sheetName val="Inter_unit_set_off4"/>
      <sheetName val="Civil_Boq4"/>
      <sheetName val="Balance_sheet_DCCDL_Nov_064"/>
      <sheetName val="Trial_Balance4"/>
      <sheetName val="Global_Assmptions4"/>
      <sheetName val="Labor_abs-NMR4"/>
      <sheetName val="CABLE_DATA4"/>
      <sheetName val="Balance_Sheet4"/>
      <sheetName val="Data_sheet4"/>
      <sheetName val="PROJECT_BRIEF(EX_NEW)4"/>
      <sheetName val="Break_up_Sheet4"/>
      <sheetName val="w't_table4"/>
      <sheetName val="UAE_Holidays"/>
      <sheetName val="est"/>
      <sheetName val="Currencies"/>
      <sheetName val="C"/>
      <sheetName val="X17-TOTAL"/>
      <sheetName val="w_dn_idd"/>
      <sheetName val="Data"/>
      <sheetName val="7IFS-5A"/>
      <sheetName val="E_Summary"/>
      <sheetName val="D_Cntnts"/>
      <sheetName val="Equipment Ref."/>
      <sheetName val="MECH-1"/>
      <sheetName val="Worksheet in 5641A Fixed Asse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MPR_PA_1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onsolidated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  <sheetName val="NLD - Assum"/>
      <sheetName val="Sheet1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Civil Boq"/>
      <sheetName val="CHIFLET"/>
      <sheetName val="Inter unit set off"/>
      <sheetName val="Unit cost- Drain-Protection-2"/>
      <sheetName val="Unit cost- Drain-Protection-1 "/>
      <sheetName val="일위대가"/>
      <sheetName val="HL8"/>
      <sheetName val="CCNs"/>
      <sheetName val="2ELEC"/>
      <sheetName val="Construction"/>
      <sheetName val="Özet"/>
      <sheetName val="Summary"/>
      <sheetName val="TOSHIBA-Structure"/>
      <sheetName val="SCHEDULE"/>
      <sheetName val="VENDOR LIST"/>
      <sheetName val="Break up Sheet"/>
      <sheetName val="FitOutConfCentre"/>
      <sheetName val="Labor abs-NMR"/>
      <sheetName val="Contents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Balance_Sheet"/>
      <sheetName val="L&amp;T_Shop_Floor_Drawings_Status1"/>
      <sheetName val="Load_Details(B1)1"/>
      <sheetName val="std_wt_1"/>
      <sheetName val="PRECAST_lightconc-II1"/>
      <sheetName val="NLD_-_Assum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Civil_Boq"/>
      <sheetName val="Inter_unit_set_off"/>
      <sheetName val="Unit_cost-_Drain-Protection-2"/>
      <sheetName val="Unit_cost-_Drain-Protection-1_"/>
      <sheetName val="Trial Bal "/>
      <sheetName val="Cover letter"/>
      <sheetName val="Invoice"/>
      <sheetName val="BoQ"/>
      <sheetName val="Room Matrix"/>
      <sheetName val="accumdeprn"/>
      <sheetName val="6.1.7 Grand Summary"/>
      <sheetName val="rates"/>
      <sheetName val="Project Brief"/>
      <sheetName val="pvc vent"/>
      <sheetName val="11. Weekly Progress"/>
      <sheetName val="Civil_Boq1"/>
      <sheetName val="Inter_unit_set_off1"/>
      <sheetName val="G29A"/>
      <sheetName val="col-reinft1"/>
      <sheetName val="Mechanical"/>
      <sheetName val="STEEL STRUCTURE"/>
      <sheetName val="Boq_ structure "/>
      <sheetName val="경비공통"/>
      <sheetName val="Fin Sum"/>
      <sheetName val="Index"/>
      <sheetName val="Katsayılar"/>
      <sheetName val="eot288"/>
      <sheetName val="w_dn_idd"/>
      <sheetName val="Project Man."/>
      <sheetName val="Risk"/>
      <sheetName val="rebrand"/>
      <sheetName val="成本多栏明细账"/>
      <sheetName val="KOYO提出見積書 "/>
      <sheetName val="DATA"/>
      <sheetName val="Notes"/>
      <sheetName val="EK B.3"/>
      <sheetName val="S"/>
      <sheetName val="Wall Sched"/>
      <sheetName val="#REF"/>
      <sheetName val="PVA#21 Carpark"/>
      <sheetName val="rate analysis"/>
      <sheetName val="rc01"/>
      <sheetName val="Cover_letter"/>
      <sheetName val="Room_Matrix"/>
      <sheetName val="VENDOR_LIST"/>
      <sheetName val="MO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F1">
            <v>0</v>
          </cell>
        </row>
      </sheetData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>
        <row r="1">
          <cell r="F1">
            <v>0</v>
          </cell>
        </row>
      </sheetData>
      <sheetData sheetId="98">
        <row r="1">
          <cell r="F1">
            <v>0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>
        <row r="1">
          <cell r="F1">
            <v>0</v>
          </cell>
        </row>
      </sheetData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katsayı"/>
      <sheetName val="Testing"/>
      <sheetName val="Qo-1585"/>
      <sheetName val="ANALIZ"/>
      <sheetName val="③赤紙(日文)"/>
      <sheetName val="KADIKES2"/>
      <sheetName val="Co_Ef"/>
      <sheetName val="Co Eff"/>
      <sheetName val="TESİSAT"/>
      <sheetName val="Fit Out B2a"/>
      <sheetName val="FOL - Bar"/>
      <sheetName val="Option"/>
      <sheetName val="기계내역서"/>
      <sheetName val="Calendar"/>
      <sheetName val="Chiet tinh dz22"/>
      <sheetName val="입찰내역 발주처 양식"/>
      <sheetName val="C3"/>
      <sheetName val="Day work"/>
      <sheetName val="FitOutConfCentre"/>
      <sheetName val="Payments and Cash Calls"/>
      <sheetName val="1"/>
      <sheetName val="Base_BM-rebar"/>
      <sheetName val="Raw_Data"/>
      <sheetName val="COST"/>
      <sheetName val="Trade"/>
      <sheetName val="Sheet1"/>
      <sheetName val="SubmitCal"/>
      <sheetName val="Schedules"/>
      <sheetName val="mvac_Offer"/>
      <sheetName val="mvac_BOQ"/>
      <sheetName val="Summary"/>
      <sheetName val="Factors"/>
      <sheetName val="Register"/>
      <sheetName val="NPV"/>
      <sheetName val="SPT vs PHI"/>
      <sheetName val="Basic Material Costs"/>
      <sheetName val="Control"/>
      <sheetName val="Direct"/>
      <sheetName val="SEX"/>
      <sheetName val="#REF"/>
      <sheetName val="KABLO"/>
      <sheetName val="Co_Eff"/>
      <sheetName val="Fit_Out_B2a"/>
      <sheetName val="AOP Summary-2"/>
      <sheetName val="공사내역"/>
      <sheetName val="Bldg"/>
      <sheetName val="Est"/>
      <sheetName val="Lstsub"/>
      <sheetName val="QUOTE_E"/>
      <sheetName val="Kur"/>
      <sheetName val="Keşif-I"/>
      <sheetName val="HAKEDİŞ "/>
      <sheetName val="BUTCE+MANHOUR"/>
      <sheetName val="keşif özeti"/>
      <sheetName val="Katsayılar"/>
      <sheetName val="Demand"/>
      <sheetName val="Occ"/>
      <sheetName val="Base_BM-rebar1"/>
      <sheetName val="Raw_Data1"/>
      <sheetName val="FOL_-_Bar"/>
      <sheetName val="Payments_and_Cash_Calls"/>
      <sheetName val="Day_work"/>
      <sheetName val="Fit_Out_B2a1"/>
      <sheetName val="Co_Eff1"/>
      <sheetName val="Chiet_tinh_dz22"/>
      <sheetName val="입찰내역_발주처_양식"/>
      <sheetName val="AOP_Summary-2"/>
      <sheetName val="SPT_vs_PHI"/>
      <sheetName val="1.11.b"/>
      <sheetName val="NOTES"/>
      <sheetName val="item #13  Structur"/>
      <sheetName val="Item # 20 Structure"/>
      <sheetName val="opstat"/>
      <sheetName val="costs"/>
      <sheetName val="Bill.10"/>
      <sheetName val="Part-A"/>
      <sheetName val="ERECIN"/>
      <sheetName val="BYBU96"/>
      <sheetName val="Architect"/>
      <sheetName val="MOS"/>
      <sheetName val="mw"/>
      <sheetName val="BILL 1"/>
      <sheetName val="imput costi par."/>
      <sheetName val="Bill07"/>
      <sheetName val="운반"/>
      <sheetName val="data"/>
      <sheetName val="MASTER_RATE ANALYSIS"/>
      <sheetName val="Gravel in pond"/>
      <sheetName val="Eq. Mobilization"/>
      <sheetName val="(Not to print)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upa"/>
      <sheetName val="Sheet7"/>
      <sheetName val="SCHEDULE"/>
      <sheetName val="Takeoff"/>
      <sheetName val="Rate Analysis"/>
      <sheetName val="basis"/>
      <sheetName val="PE"/>
      <sheetName val="15.13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???? ??? ??"/>
      <sheetName val="Food"/>
      <sheetName val="Build-up"/>
      <sheetName val=" GULF"/>
      <sheetName val="공문"/>
      <sheetName val="COLUMN"/>
      <sheetName val="SRC-B3U2"/>
      <sheetName val="CSC"/>
      <sheetName val="Spread"/>
      <sheetName val="New Rates"/>
      <sheetName val="FA_SUMMARY"/>
      <sheetName val="intr stool brkup"/>
      <sheetName val="Base_BM-rebar4"/>
      <sheetName val="Raw_Data4"/>
      <sheetName val="Fit_Out_B2a3"/>
      <sheetName val="FOL_-_Bar3"/>
      <sheetName val="Co_Eff3"/>
      <sheetName val="Payments_and_Cash_Calls3"/>
      <sheetName val="Day_work3"/>
      <sheetName val="Chiet_tinh_dz222"/>
      <sheetName val="입찰내역_발주처_양식2"/>
      <sheetName val="AOP_Summary-22"/>
      <sheetName val="SPT_vs_PHI2"/>
      <sheetName val="1_11_b1"/>
      <sheetName val="item_#13__Structur2"/>
      <sheetName val="Item_#_20_Structure2"/>
      <sheetName val="Basic_Material_Costs1"/>
      <sheetName val="BILL_11"/>
      <sheetName val="HAKEDİŞ_1"/>
      <sheetName val="keşif_özeti1"/>
      <sheetName val="Bill_101"/>
      <sheetName val="imput_costi_par_1"/>
      <sheetName val="MASTER_RATE_ANALYSIS2"/>
      <sheetName val="Gravel_in_pond2"/>
      <sheetName val="Eq__Mobilization2"/>
      <sheetName val="(Not_to_print)1"/>
      <sheetName val="Rate_Analysis1"/>
      <sheetName val="BILL_1"/>
      <sheetName val="HAKEDİŞ_"/>
      <sheetName val="keşif_özeti"/>
      <sheetName val="Bill_10"/>
      <sheetName val="imput_costi_par_"/>
      <sheetName val="Rate_Analysis"/>
      <sheetName val="报价费率计算表"/>
      <sheetName val="Headings"/>
      <sheetName val="Basement Budget"/>
      <sheetName val="11"/>
      <sheetName val="Equip"/>
      <sheetName val="laroux"/>
      <sheetName val="Summary "/>
      <sheetName val="VVa"/>
      <sheetName val="BOQ-FD PA"/>
      <sheetName val="Price List FD PA"/>
      <sheetName val="bkg"/>
      <sheetName val="cbrd460"/>
      <sheetName val="bcl"/>
      <sheetName val="1.0 Section 1 Cover"/>
      <sheetName val="col-reinft1"/>
      <sheetName val="vendor"/>
      <sheetName val="h-013211-2"/>
      <sheetName val="당초"/>
      <sheetName val="LOB"/>
      <sheetName val="sal"/>
      <sheetName val="Summ"/>
      <sheetName val="analysis"/>
      <sheetName val="Labour"/>
      <sheetName val="Area Analysis"/>
      <sheetName val="Sensitivity"/>
      <sheetName val="DETAILED  BOQ"/>
      <sheetName val="Formulas"/>
      <sheetName val="Bill No. 3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Grand Summary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MS08-01 S"/>
      <sheetName val="MS08-01 P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OnSchedule"/>
      <sheetName val="Budget"/>
      <sheetName val="Curve"/>
      <sheetName val="FINA"/>
      <sheetName val="BILL-6"/>
      <sheetName val="#3E1_GCR"/>
      <sheetName val="Inputs"/>
      <sheetName val="hvac"/>
      <sheetName val="B.100"/>
      <sheetName val="BT3-Package 05"/>
      <sheetName val="BOQ-Civil"/>
      <sheetName val="CostPlan"/>
      <sheetName val="Database"/>
      <sheetName val="DATI_CONS"/>
      <sheetName val="VIABILITY"/>
      <sheetName val="C P A Blinding"/>
      <sheetName val="DHEQSUPT"/>
      <sheetName val="일위대가"/>
      <sheetName val="COMPLEXALL"/>
      <sheetName val="BILL-1"/>
      <sheetName val="BILL-3"/>
      <sheetName val="Category Lookup Table"/>
      <sheetName val="Netstatement"/>
      <sheetName val="macros"/>
      <sheetName val="2.0 Section 2 Cover"/>
      <sheetName val="15_131"/>
      <sheetName val="????_???_??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office"/>
      <sheetName val="Lab"/>
      <sheetName val="ELECTRICAL"/>
      <sheetName val="PLUMBING&amp;FF"/>
      <sheetName val="Bldg Wise Summaries 20-10-09"/>
      <sheetName val="A4 Register"/>
      <sheetName val="4"/>
      <sheetName val="E H - H. W.P."/>
      <sheetName val="E. H. Treatment for pile cap"/>
      <sheetName val="Ra  stair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Area_Analysis"/>
      <sheetName val="DETAILED__BOQ"/>
      <sheetName val="BT3-Package_05"/>
      <sheetName val="E_H_-_H__W_P_"/>
      <sheetName val="E__H__Treatment_for_pile_cap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GRSummary"/>
      <sheetName val="TABLO-3"/>
      <sheetName val="01-RESOURCE LIST"/>
      <sheetName val="SO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Materials "/>
      <sheetName val="MAchinery(R1)"/>
      <sheetName val="Sign (2)"/>
      <sheetName val="Material-1"/>
      <sheetName val=" N Finansal Eğri"/>
      <sheetName val="HKED.KEŞFİ İmalat"/>
      <sheetName val="YEŞİL DEFTER-İmalat"/>
      <sheetName val="rayıc"/>
      <sheetName val="Rapor"/>
      <sheetName val="ESCON"/>
      <sheetName val="34. BLOK EK ISLER-NO1 HAKEDIS"/>
      <sheetName val="FAB별"/>
      <sheetName val="India F&amp;S Template"/>
      <sheetName val="Col-Schedule"/>
      <sheetName val="BORDGC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3004"/>
      <sheetName val="SERVICES I"/>
      <sheetName val="Sayfa1"/>
      <sheetName val="INDIRECT CO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CLAY"/>
      <sheetName val="Form 6"/>
      <sheetName val="Design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IPC"/>
      <sheetName val="Contents"/>
      <sheetName val="Funding Drwdn"/>
      <sheetName val="sc"/>
      <sheetName val="HQ-TO"/>
      <sheetName val="SS MH"/>
      <sheetName val="S3 Architectural"/>
      <sheetName val="RTW4"/>
      <sheetName val="Filter Block"/>
      <sheetName val="1-G1"/>
      <sheetName val="1. Summary Sheet (R01_Oct.2019)"/>
      <sheetName val="ARC308-1"/>
      <sheetName val="Data Sheet"/>
      <sheetName val="Specs"/>
      <sheetName val="Summary Transformers"/>
      <sheetName val="CBDG"/>
      <sheetName val="CREEL"/>
      <sheetName val="0RESULT"/>
      <sheetName val="EEV(Prilim)"/>
      <sheetName val="schedule nos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CERTIFICATE"/>
      <sheetName val="2.05 Sprinkler"/>
      <sheetName val="2.01 Electrical "/>
      <sheetName val="8.1-8.2"/>
      <sheetName val="8.3-8.4"/>
      <sheetName val="DETAIL"/>
      <sheetName val="B_100"/>
      <sheetName val="FORM5"/>
      <sheetName val="PB"/>
      <sheetName val="Main Log"/>
      <sheetName val="Payment"/>
      <sheetName val="Input"/>
      <sheetName val="Ti"/>
      <sheetName val="Criteria"/>
      <sheetName val="PROJECT BRIEF_EX_NEW_"/>
      <sheetName val="cal"/>
      <sheetName val="INPUT - Revenue &amp; CGS"/>
      <sheetName val="Code03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PROJECT BRIEF(EX.NEW)"/>
      <sheetName val="Data_Sheet"/>
      <sheetName val="Staff Acco."/>
      <sheetName val="9618UH"/>
      <sheetName val="New Issue Pipeline"/>
      <sheetName val="실행"/>
      <sheetName val="CASHFLOWS"/>
      <sheetName val="Schedule(4)"/>
      <sheetName val="Name"/>
      <sheetName val="upa of boq"/>
      <sheetName val="inWords"/>
      <sheetName val="equipment"/>
      <sheetName val="Summary Foreign Comp"/>
      <sheetName val="material"/>
      <sheetName val="wordsdata"/>
      <sheetName val="dýsýplýn"/>
      <sheetName val="15 문제점"/>
      <sheetName val="Doha Farm"/>
      <sheetName val="p&amp;m"/>
      <sheetName val="Preliminaries-REVISED"/>
      <sheetName val="Master Data Sheet"/>
      <sheetName val="SUM"/>
      <sheetName val="Sheet8"/>
      <sheetName val="Degiskenler"/>
      <sheetName val="analizler"/>
      <sheetName val="BQMPALOC"/>
      <sheetName val="APP. B"/>
      <sheetName val="App. A(contd)"/>
      <sheetName val="钢筋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Rates"/>
      <sheetName val="Manpower"/>
      <sheetName val="Schedule of Material Submittals"/>
      <sheetName val="200205C"/>
      <sheetName val="INDIRECTS"/>
      <sheetName val="SIVA"/>
      <sheetName val="SW"/>
      <sheetName val="SW (2)"/>
      <sheetName val="PRICE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upa_of_boq"/>
      <sheetName val="Summary_Foreign_Comp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PLT-SUM"/>
      <sheetName val="GWC"/>
      <sheetName val="NWC"/>
      <sheetName val="MANP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Basic_Material_Costs4"/>
      <sheetName val="MASTER_RATE_ANALYSIS5"/>
      <sheetName val="Gravel_in_pond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_GULF3"/>
      <sheetName val="Bill_No__32"/>
      <sheetName val="New_Rates2"/>
      <sheetName val="1_0_Section_1_Cover2"/>
      <sheetName val="Area_Analysis3"/>
      <sheetName val="DETAILED__BOQ3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S3_Architectural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Data_Sheet1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Summary_Transformers"/>
      <sheetName val="PROJECT_BRIEF(EX_NEW)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_GULF4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Area_Analysis4"/>
      <sheetName val="DETAILED__BOQ4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Category_Lookup_Table4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ummary_Transformers1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2_05_Sprinkler4"/>
      <sheetName val="2_01_Electrical_4"/>
      <sheetName val="8_1-8_24"/>
      <sheetName val="8_3-8_44"/>
      <sheetName val="PROJECT_BRIEF(EX_NEW)1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PROJECT_BRIEF_EX_NEW_4"/>
      <sheetName val="INPUT_-_Revenue_&amp;_CGS4"/>
      <sheetName val="Part_A4"/>
      <sheetName val="Staff_Acco_1"/>
      <sheetName val="New_Issue_Pipeline1"/>
      <sheetName val="Main_Log1"/>
      <sheetName val="SS_MH1"/>
      <sheetName val="2_0_Section_2_Cover"/>
      <sheetName val="8-31-98"/>
      <sheetName val="worksheet inchican"/>
      <sheetName val="combined 9-30"/>
      <sheetName val="____ ___ __"/>
      <sheetName val="___________"/>
      <sheetName val="___________1"/>
      <sheetName val="Cable Codes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nw4"/>
      <sheetName val="nw4 (2)"/>
      <sheetName val="Scatter"/>
      <sheetName val="2.2 STAFF Scedule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Ra__stair2"/>
      <sheetName val=" "/>
      <sheetName val="sheet6"/>
      <sheetName val="_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slipsumpR"/>
      <sheetName val="MATERIALS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BOQ Distribution"/>
      <sheetName val="Graph"/>
      <sheetName val="prl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Mp-team 1"/>
      <sheetName val="Activity"/>
      <sheetName val="Crew"/>
      <sheetName val="Piping"/>
      <sheetName val="Pipe Supports"/>
      <sheetName val="Categories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G2- Ground works"/>
      <sheetName val="Doha WBS Clean"/>
      <sheetName val="Finansal tamamlanma Eğrisi"/>
      <sheetName val="BUS BAR"/>
      <sheetName val="BUTCE KURLARI"/>
      <sheetName val="GBA"/>
      <sheetName val="PRODL297"/>
      <sheetName val="upa_of_boq2"/>
      <sheetName val="Summary_Foreign_Comp2"/>
      <sheetName val="15_문제점2"/>
      <sheetName val="Doha_Farm2"/>
      <sheetName val="Control Sheet Header"/>
      <sheetName val="3,000"/>
      <sheetName val="5,000"/>
      <sheetName val="6,000"/>
      <sheetName val="8,000"/>
      <sheetName val="9,000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Form_62"/>
      <sheetName val="_N_Finansal_Eğri2"/>
      <sheetName val="Certificate_2"/>
      <sheetName val="Valn_Cover2"/>
      <sheetName val="Contract_Part2"/>
      <sheetName val="SERVICES_I2"/>
      <sheetName val="HKED_KEŞFİ_İmalat2"/>
      <sheetName val="YEŞİL_DEFTER-İmalat2"/>
      <sheetName val="34__BLOK_EK_ISLER-NO1_HAKEDIS2"/>
      <sheetName val="PRICE_INFO2"/>
      <sheetName val="RC_SUMMARY2"/>
      <sheetName val="LABOUR_PRODUCTIVITY-TAV2"/>
      <sheetName val="MATERIAL_PRICES2"/>
      <sheetName val="CONCRETE_ANALYSIS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5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노임단가"/>
      <sheetName val="Quantity"/>
      <sheetName val="TTL"/>
      <sheetName val="Gia vat tu"/>
      <sheetName val="B3A - TOWER A"/>
      <sheetName val="Electrical Works"/>
      <sheetName val="H_T_ INCOMING SYSTEM"/>
      <sheetName val="환산표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MixBed"/>
      <sheetName val="CondPol"/>
      <sheetName val="Utility and Fire flange"/>
      <sheetName val="jobhist"/>
      <sheetName val="자재단가"/>
      <sheetName val="36신설수량"/>
      <sheetName val="물가대비표"/>
      <sheetName val="현장관리비"/>
      <sheetName val="실행내역"/>
      <sheetName val="Activity(new)"/>
      <sheetName val="CAT_5"/>
      <sheetName val="해외 연수비용 계산-삭제"/>
      <sheetName val="해외 기술훈련비 (합계)"/>
      <sheetName val="갑지1"/>
      <sheetName val="갑지"/>
      <sheetName val="대비표"/>
      <sheetName val="PRECAST lightconc-II"/>
      <sheetName val="CABLE"/>
      <sheetName val="number"/>
      <sheetName val="2"/>
      <sheetName val="Beamsked"/>
      <sheetName val="Columnsked"/>
      <sheetName val="Base_BM-rebar9"/>
      <sheetName val="Raw_Data9"/>
      <sheetName val="Fit_Out_B2a8"/>
      <sheetName val="FOL_-_Bar8"/>
      <sheetName val="Co_Eff8"/>
      <sheetName val="Day_work8"/>
      <sheetName val="Payments_and_Cash_Calls8"/>
      <sheetName val="item_#13__Structur7"/>
      <sheetName val="Item_#_20_Structure7"/>
      <sheetName val="(Not_to_print)6"/>
      <sheetName val="Chiet_tinh_dz227"/>
      <sheetName val="MASTER_RATE_ANALYSIS7"/>
      <sheetName val="Gravel_in_pond7"/>
      <sheetName val="Eq__Mobilization7"/>
      <sheetName val="upa_of_boq5"/>
      <sheetName val="Summary_Foreign_Comp5"/>
      <sheetName val="grand_summary5"/>
      <sheetName val="AOP_Summary-27"/>
      <sheetName val="입찰내역_발주처_양식7"/>
      <sheetName val="SPT_vs_PHI7"/>
      <sheetName val="Summary_6"/>
      <sheetName val="BOQ-FD_PA6"/>
      <sheetName val="Price_List_FD_PA6"/>
      <sheetName val="1_11_b6"/>
      <sheetName val="Basic_Material_Costs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yfa2"/>
      <sheetName val="2-Sunum"/>
      <sheetName val="Satir Bazli Odeme Listesi"/>
      <sheetName val="pencere merkezi ys ab"/>
      <sheetName val="kule pencere merk"/>
      <sheetName val="B09.1"/>
      <sheetName val="B03"/>
      <sheetName val="yeşil-01"/>
      <sheetName val="YEŞİL DEFTER (2)"/>
      <sheetName val="total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bfk2000"/>
      <sheetName val="Dry Cost BOQ"/>
      <sheetName val="Loading"/>
      <sheetName val="HWDG"/>
      <sheetName val="CarillionYTD"/>
      <sheetName val="Mp-team_1"/>
      <sheetName val="new ext"/>
      <sheetName val="Cables Link"/>
      <sheetName val="(A, B) BUILDER + SUB CONT WORK"/>
      <sheetName val="Sheet3"/>
      <sheetName val="Table"/>
      <sheetName val="Cost Codes "/>
      <sheetName val="Prodinox MA R1"/>
      <sheetName val="Prodinox ET R1"/>
      <sheetName val="Papirüs"/>
      <sheetName val="QualityDeliv."/>
      <sheetName val="Ingresos"/>
      <sheetName val="Flight-1"/>
      <sheetName val="CC4.5.4"/>
      <sheetName val="worksheet_inchican"/>
      <sheetName val="combined_9-30"/>
      <sheetName val="PLUMBING WORK ADDITIONS"/>
      <sheetName val="B-3"/>
      <sheetName val=" Factor  "/>
      <sheetName val="Histry Price"/>
      <sheetName val="WIP"/>
      <sheetName val="inter"/>
      <sheetName val="Micro"/>
      <sheetName val="Macro"/>
      <sheetName val="AN"/>
      <sheetName val="Funding_Drwdn2"/>
      <sheetName val="SS_MH2"/>
      <sheetName val="INDIRECT_COS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산근"/>
      <sheetName val="Cape- Summary"/>
      <sheetName val="집계표(OPTION)"/>
      <sheetName val="03년국내가격7월23일자"/>
      <sheetName val="03년해외가격7월23일자"/>
      <sheetName val="TELBAĞ_KUR"/>
      <sheetName val="ISTDUV_KUR"/>
      <sheetName val="BRIM_ICMAL"/>
      <sheetName val="yoca_kur"/>
      <sheetName val="TESKAN_KUR"/>
      <sheetName val="ISITES_KUR"/>
      <sheetName val="YOLOT_KUR"/>
      <sheetName val="KAPAK"/>
      <sheetName val="FATURA KEŞFİ"/>
      <sheetName val="bm"/>
      <sheetName val="BILL NO.10"/>
      <sheetName val="DRUM"/>
      <sheetName val="QualityDeliv_"/>
      <sheetName val="Selections"/>
      <sheetName val="as boq list up"/>
      <sheetName val="Not_in_Budget(F)3"/>
      <sheetName val="HD_Mat'ls(J)3"/>
      <sheetName val="Disputed_Rates(L)3"/>
      <sheetName val="Civil_Work_-_B_Wall3"/>
      <sheetName val="SHADES_&amp;_GATES3"/>
      <sheetName val="NOTES_(2)3"/>
      <sheetName val="LANDSCAPE_(2)3"/>
      <sheetName val="Civil_Work_-_B_Wall_(2)3"/>
      <sheetName val="LANDSCAPE_(Hard_&amp;_Soft)3"/>
      <sheetName val="Civil_Work_-_B_Wall_(3)3"/>
      <sheetName val="C_P_A_Blinding3"/>
      <sheetName val="Basement_Budget3"/>
      <sheetName val="intr_stool_brkup3"/>
      <sheetName val="S3_Architectural3"/>
      <sheetName val="worksheet_inchican3"/>
      <sheetName val="combined_9-303"/>
      <sheetName val="Not_in_Budget(F)2"/>
      <sheetName val="HD_Mat'ls(J)2"/>
      <sheetName val="Disputed_Rates(L)2"/>
      <sheetName val="Civil_Work_-_B_Wall2"/>
      <sheetName val="SHADES_&amp;_GATES2"/>
      <sheetName val="NOTES_(2)2"/>
      <sheetName val="LANDSCAPE_(2)2"/>
      <sheetName val="Civil_Work_-_B_Wall_(2)2"/>
      <sheetName val="LANDSCAPE_(Hard_&amp;_Soft)2"/>
      <sheetName val="Civil_Work_-_B_Wall_(3)2"/>
      <sheetName val="S3_Architectural2"/>
      <sheetName val="worksheet_inchican2"/>
      <sheetName val="combined_9-302"/>
      <sheetName val="Civil_Work_-_B_Wall1"/>
      <sheetName val="SHADES_&amp;_GATES1"/>
      <sheetName val="NOTES_(2)1"/>
      <sheetName val="LANDSCAPE_(2)1"/>
      <sheetName val="Civil_Work_-_B_Wall_(2)1"/>
      <sheetName val="LANDSCAPE_(Hard_&amp;_Soft)1"/>
      <sheetName val="Civil_Work_-_B_Wall_(3)1"/>
      <sheetName val="worksheet_inchican1"/>
      <sheetName val="combined_9-301"/>
      <sheetName val="Not_in_Budget(F)4"/>
      <sheetName val="HD_Mat'ls(J)4"/>
      <sheetName val="Disputed_Rates(L)4"/>
      <sheetName val="E_H_-_H__W_P_4"/>
      <sheetName val="E__H__Treatment_for_pile_cap4"/>
      <sheetName val="Civil_Work_-_B_Wall4"/>
      <sheetName val="SHADES_&amp;_GATES4"/>
      <sheetName val="NOTES_(2)4"/>
      <sheetName val="LANDSCAPE_(2)4"/>
      <sheetName val="Civil_Work_-_B_Wall_(2)4"/>
      <sheetName val="LANDSCAPE_(Hard_&amp;_Soft)4"/>
      <sheetName val="Civil_Work_-_B_Wall_(3)4"/>
      <sheetName val="1_0_Section_1_Cover5"/>
      <sheetName val="E_H_Blinding4"/>
      <sheetName val="E_H_Excavation4"/>
      <sheetName val="Pc_name4"/>
      <sheetName val="US_Ship_Repair_Industry_Growth4"/>
      <sheetName val="Market_Overview4"/>
      <sheetName val="US_Shipyard_Repair_Output4"/>
      <sheetName val="Summary_Financials4"/>
      <sheetName val="C_P_A_Blinding4"/>
      <sheetName val="Basement_Budget4"/>
      <sheetName val="intr_stool_brkup4"/>
      <sheetName val="S3_Architectural4"/>
      <sheetName val="worksheet_inchican4"/>
      <sheetName val="combined_9-304"/>
      <sheetName val="Not_in_Budget(F)5"/>
      <sheetName val="HD_Mat'ls(J)5"/>
      <sheetName val="Disputed_Rates(L)5"/>
      <sheetName val="E_H_-_H__W_P_5"/>
      <sheetName val="E__H__Treatment_for_pile_cap5"/>
      <sheetName val="Civil_Work_-_B_Wall5"/>
      <sheetName val="SHADES_&amp;_GATES5"/>
      <sheetName val="NOTES_(2)5"/>
      <sheetName val="LANDSCAPE_(2)5"/>
      <sheetName val="Civil_Work_-_B_Wall_(2)5"/>
      <sheetName val="LANDSCAPE_(Hard_&amp;_Soft)5"/>
      <sheetName val="Civil_Work_-_B_Wall_(3)5"/>
      <sheetName val="BILL_15"/>
      <sheetName val="HAKEDİŞ_5"/>
      <sheetName val="keşif_özeti5"/>
      <sheetName val="1_0_Section_1_Cover6"/>
      <sheetName val="E_H_Blinding5"/>
      <sheetName val="E_H_Excavation5"/>
      <sheetName val="Pc_name5"/>
      <sheetName val="US_Ship_Repair_Industry_Growth5"/>
      <sheetName val="Market_Overview5"/>
      <sheetName val="US_Shipyard_Repair_Output5"/>
      <sheetName val="Summary_Financials5"/>
      <sheetName val="C_P_A_Blinding5"/>
      <sheetName val="Basement_Budget5"/>
      <sheetName val="intr_stool_brkup5"/>
      <sheetName val="S3_Architectural5"/>
      <sheetName val="worksheet_inchican5"/>
      <sheetName val="combined_9-305"/>
      <sheetName val="QualityDeliv_1"/>
      <sheetName val="train cash"/>
      <sheetName val="accom ca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>
        <row r="16">
          <cell r="J16">
            <v>0</v>
          </cell>
        </row>
      </sheetData>
      <sheetData sheetId="95"/>
      <sheetData sheetId="96">
        <row r="16">
          <cell r="G16">
            <v>1</v>
          </cell>
        </row>
      </sheetData>
      <sheetData sheetId="97"/>
      <sheetData sheetId="98">
        <row r="16">
          <cell r="G16">
            <v>0</v>
          </cell>
        </row>
      </sheetData>
      <sheetData sheetId="99">
        <row r="16">
          <cell r="G16">
            <v>1</v>
          </cell>
        </row>
      </sheetData>
      <sheetData sheetId="100">
        <row r="16">
          <cell r="G16">
            <v>1</v>
          </cell>
        </row>
      </sheetData>
      <sheetData sheetId="101">
        <row r="16">
          <cell r="G16">
            <v>1</v>
          </cell>
        </row>
      </sheetData>
      <sheetData sheetId="102">
        <row r="16">
          <cell r="G16">
            <v>1</v>
          </cell>
        </row>
      </sheetData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>
        <row r="16">
          <cell r="G16">
            <v>0</v>
          </cell>
        </row>
      </sheetData>
      <sheetData sheetId="126">
        <row r="16">
          <cell r="G16">
            <v>0</v>
          </cell>
        </row>
      </sheetData>
      <sheetData sheetId="127">
        <row r="16">
          <cell r="G16">
            <v>0</v>
          </cell>
        </row>
      </sheetData>
      <sheetData sheetId="128">
        <row r="16">
          <cell r="G16">
            <v>0</v>
          </cell>
        </row>
      </sheetData>
      <sheetData sheetId="129">
        <row r="16">
          <cell r="G16">
            <v>0</v>
          </cell>
        </row>
      </sheetData>
      <sheetData sheetId="130">
        <row r="16">
          <cell r="G16">
            <v>0</v>
          </cell>
        </row>
      </sheetData>
      <sheetData sheetId="131">
        <row r="16">
          <cell r="G16">
            <v>0</v>
          </cell>
        </row>
      </sheetData>
      <sheetData sheetId="132">
        <row r="16">
          <cell r="G16">
            <v>0</v>
          </cell>
        </row>
      </sheetData>
      <sheetData sheetId="133">
        <row r="16">
          <cell r="G16">
            <v>1</v>
          </cell>
        </row>
      </sheetData>
      <sheetData sheetId="134">
        <row r="16">
          <cell r="G16">
            <v>0</v>
          </cell>
        </row>
      </sheetData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>
        <row r="16">
          <cell r="G16">
            <v>0</v>
          </cell>
        </row>
      </sheetData>
      <sheetData sheetId="144">
        <row r="16">
          <cell r="G16">
            <v>0</v>
          </cell>
        </row>
      </sheetData>
      <sheetData sheetId="145">
        <row r="16">
          <cell r="G16">
            <v>0</v>
          </cell>
        </row>
      </sheetData>
      <sheetData sheetId="146">
        <row r="16">
          <cell r="G16">
            <v>0</v>
          </cell>
        </row>
      </sheetData>
      <sheetData sheetId="147">
        <row r="16">
          <cell r="G16">
            <v>0</v>
          </cell>
        </row>
      </sheetData>
      <sheetData sheetId="148">
        <row r="16">
          <cell r="G16">
            <v>0</v>
          </cell>
        </row>
      </sheetData>
      <sheetData sheetId="149">
        <row r="8">
          <cell r="B8">
            <v>43731</v>
          </cell>
        </row>
      </sheetData>
      <sheetData sheetId="150">
        <row r="16">
          <cell r="G16">
            <v>0</v>
          </cell>
        </row>
      </sheetData>
      <sheetData sheetId="151">
        <row r="16">
          <cell r="G16">
            <v>0</v>
          </cell>
        </row>
      </sheetData>
      <sheetData sheetId="152">
        <row r="16">
          <cell r="G16">
            <v>0</v>
          </cell>
        </row>
      </sheetData>
      <sheetData sheetId="153">
        <row r="16">
          <cell r="G16">
            <v>0</v>
          </cell>
        </row>
      </sheetData>
      <sheetData sheetId="154">
        <row r="16">
          <cell r="G16">
            <v>0</v>
          </cell>
        </row>
      </sheetData>
      <sheetData sheetId="155">
        <row r="16">
          <cell r="G16">
            <v>0</v>
          </cell>
        </row>
      </sheetData>
      <sheetData sheetId="156">
        <row r="16">
          <cell r="G16">
            <v>0</v>
          </cell>
        </row>
      </sheetData>
      <sheetData sheetId="157">
        <row r="16">
          <cell r="G16">
            <v>0</v>
          </cell>
        </row>
      </sheetData>
      <sheetData sheetId="158">
        <row r="16">
          <cell r="G16">
            <v>0</v>
          </cell>
        </row>
      </sheetData>
      <sheetData sheetId="159">
        <row r="16">
          <cell r="G16">
            <v>0</v>
          </cell>
        </row>
      </sheetData>
      <sheetData sheetId="160">
        <row r="8">
          <cell r="B8">
            <v>43731</v>
          </cell>
        </row>
      </sheetData>
      <sheetData sheetId="161">
        <row r="16">
          <cell r="G16">
            <v>0</v>
          </cell>
        </row>
      </sheetData>
      <sheetData sheetId="162">
        <row r="16">
          <cell r="G16">
            <v>0</v>
          </cell>
        </row>
      </sheetData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>
        <row r="16">
          <cell r="G16">
            <v>0</v>
          </cell>
        </row>
      </sheetData>
      <sheetData sheetId="176">
        <row r="16">
          <cell r="G16">
            <v>0</v>
          </cell>
        </row>
      </sheetData>
      <sheetData sheetId="177">
        <row r="16">
          <cell r="G16">
            <v>0</v>
          </cell>
        </row>
      </sheetData>
      <sheetData sheetId="178">
        <row r="16">
          <cell r="G16">
            <v>0</v>
          </cell>
        </row>
      </sheetData>
      <sheetData sheetId="179">
        <row r="16">
          <cell r="G16">
            <v>0</v>
          </cell>
        </row>
      </sheetData>
      <sheetData sheetId="180">
        <row r="16">
          <cell r="G16">
            <v>0</v>
          </cell>
        </row>
      </sheetData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>
        <row r="16">
          <cell r="G16">
            <v>0</v>
          </cell>
        </row>
      </sheetData>
      <sheetData sheetId="187">
        <row r="16">
          <cell r="G16">
            <v>0</v>
          </cell>
        </row>
      </sheetData>
      <sheetData sheetId="188">
        <row r="16">
          <cell r="G16">
            <v>0</v>
          </cell>
        </row>
      </sheetData>
      <sheetData sheetId="189">
        <row r="16">
          <cell r="G16">
            <v>0</v>
          </cell>
        </row>
      </sheetData>
      <sheetData sheetId="190">
        <row r="16">
          <cell r="G16">
            <v>0</v>
          </cell>
        </row>
      </sheetData>
      <sheetData sheetId="191">
        <row r="16">
          <cell r="G16">
            <v>0</v>
          </cell>
        </row>
      </sheetData>
      <sheetData sheetId="192">
        <row r="16">
          <cell r="G16">
            <v>0</v>
          </cell>
        </row>
      </sheetData>
      <sheetData sheetId="193">
        <row r="16">
          <cell r="G16">
            <v>0</v>
          </cell>
        </row>
      </sheetData>
      <sheetData sheetId="194"/>
      <sheetData sheetId="195">
        <row r="16">
          <cell r="G16">
            <v>0</v>
          </cell>
        </row>
      </sheetData>
      <sheetData sheetId="196">
        <row r="16">
          <cell r="G16">
            <v>0</v>
          </cell>
        </row>
      </sheetData>
      <sheetData sheetId="197">
        <row r="16">
          <cell r="G16">
            <v>0</v>
          </cell>
        </row>
      </sheetData>
      <sheetData sheetId="198">
        <row r="16">
          <cell r="G16">
            <v>0</v>
          </cell>
        </row>
      </sheetData>
      <sheetData sheetId="199">
        <row r="16">
          <cell r="G16">
            <v>0</v>
          </cell>
        </row>
      </sheetData>
      <sheetData sheetId="200">
        <row r="16">
          <cell r="G16">
            <v>0</v>
          </cell>
        </row>
      </sheetData>
      <sheetData sheetId="201">
        <row r="16">
          <cell r="G16">
            <v>0</v>
          </cell>
        </row>
      </sheetData>
      <sheetData sheetId="202">
        <row r="16">
          <cell r="G16">
            <v>0</v>
          </cell>
        </row>
      </sheetData>
      <sheetData sheetId="203">
        <row r="16">
          <cell r="G16">
            <v>0</v>
          </cell>
        </row>
      </sheetData>
      <sheetData sheetId="204">
        <row r="16">
          <cell r="G16">
            <v>0</v>
          </cell>
        </row>
      </sheetData>
      <sheetData sheetId="205">
        <row r="16">
          <cell r="G16">
            <v>0</v>
          </cell>
        </row>
      </sheetData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6">
          <cell r="G16">
            <v>0</v>
          </cell>
        </row>
      </sheetData>
      <sheetData sheetId="214">
        <row r="16">
          <cell r="G16">
            <v>0</v>
          </cell>
        </row>
      </sheetData>
      <sheetData sheetId="215">
        <row r="16">
          <cell r="G16">
            <v>0</v>
          </cell>
        </row>
      </sheetData>
      <sheetData sheetId="216" refreshError="1"/>
      <sheetData sheetId="217">
        <row r="16">
          <cell r="G16">
            <v>0</v>
          </cell>
        </row>
      </sheetData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>
        <row r="16">
          <cell r="G16">
            <v>0</v>
          </cell>
        </row>
      </sheetData>
      <sheetData sheetId="235">
        <row r="16">
          <cell r="G16">
            <v>0</v>
          </cell>
        </row>
      </sheetData>
      <sheetData sheetId="236">
        <row r="16">
          <cell r="G16">
            <v>0</v>
          </cell>
        </row>
      </sheetData>
      <sheetData sheetId="237">
        <row r="16">
          <cell r="G16">
            <v>0</v>
          </cell>
        </row>
      </sheetData>
      <sheetData sheetId="238">
        <row r="16">
          <cell r="G16">
            <v>0</v>
          </cell>
        </row>
      </sheetData>
      <sheetData sheetId="239">
        <row r="16">
          <cell r="G16">
            <v>0</v>
          </cell>
        </row>
      </sheetData>
      <sheetData sheetId="240">
        <row r="16">
          <cell r="G16">
            <v>0</v>
          </cell>
        </row>
      </sheetData>
      <sheetData sheetId="241">
        <row r="16">
          <cell r="G16">
            <v>0</v>
          </cell>
        </row>
      </sheetData>
      <sheetData sheetId="242">
        <row r="16">
          <cell r="G16">
            <v>0</v>
          </cell>
        </row>
      </sheetData>
      <sheetData sheetId="243">
        <row r="16">
          <cell r="G16">
            <v>0</v>
          </cell>
        </row>
      </sheetData>
      <sheetData sheetId="244" refreshError="1"/>
      <sheetData sheetId="245" refreshError="1"/>
      <sheetData sheetId="246">
        <row r="16">
          <cell r="G16">
            <v>0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>
        <row r="16">
          <cell r="G16">
            <v>0</v>
          </cell>
        </row>
      </sheetData>
      <sheetData sheetId="266"/>
      <sheetData sheetId="267">
        <row r="16">
          <cell r="G16">
            <v>0</v>
          </cell>
        </row>
      </sheetData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6">
          <cell r="G16">
            <v>0</v>
          </cell>
        </row>
      </sheetData>
      <sheetData sheetId="291">
        <row r="16">
          <cell r="G16">
            <v>0</v>
          </cell>
        </row>
      </sheetData>
      <sheetData sheetId="292">
        <row r="16">
          <cell r="G16">
            <v>0</v>
          </cell>
        </row>
      </sheetData>
      <sheetData sheetId="293">
        <row r="16">
          <cell r="G16">
            <v>0</v>
          </cell>
        </row>
      </sheetData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>
        <row r="16">
          <cell r="G16">
            <v>0</v>
          </cell>
        </row>
      </sheetData>
      <sheetData sheetId="297">
        <row r="16">
          <cell r="G16">
            <v>0</v>
          </cell>
        </row>
      </sheetData>
      <sheetData sheetId="298">
        <row r="16">
          <cell r="G16">
            <v>0</v>
          </cell>
        </row>
      </sheetData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>
        <row r="16">
          <cell r="G16">
            <v>0</v>
          </cell>
        </row>
      </sheetData>
      <sheetData sheetId="310">
        <row r="16">
          <cell r="G16">
            <v>0</v>
          </cell>
        </row>
      </sheetData>
      <sheetData sheetId="311">
        <row r="16">
          <cell r="G16">
            <v>0</v>
          </cell>
        </row>
      </sheetData>
      <sheetData sheetId="312">
        <row r="16">
          <cell r="G16">
            <v>0</v>
          </cell>
        </row>
      </sheetData>
      <sheetData sheetId="313">
        <row r="16">
          <cell r="G16">
            <v>0</v>
          </cell>
        </row>
      </sheetData>
      <sheetData sheetId="314">
        <row r="16">
          <cell r="G16">
            <v>0</v>
          </cell>
        </row>
      </sheetData>
      <sheetData sheetId="315">
        <row r="16">
          <cell r="G16">
            <v>0</v>
          </cell>
        </row>
      </sheetData>
      <sheetData sheetId="316">
        <row r="16">
          <cell r="G16">
            <v>0</v>
          </cell>
        </row>
      </sheetData>
      <sheetData sheetId="317">
        <row r="16">
          <cell r="G16">
            <v>0</v>
          </cell>
        </row>
      </sheetData>
      <sheetData sheetId="318">
        <row r="16">
          <cell r="G16">
            <v>0</v>
          </cell>
        </row>
      </sheetData>
      <sheetData sheetId="319">
        <row r="16">
          <cell r="G16">
            <v>0</v>
          </cell>
        </row>
      </sheetData>
      <sheetData sheetId="320">
        <row r="16">
          <cell r="G16">
            <v>0</v>
          </cell>
        </row>
      </sheetData>
      <sheetData sheetId="321">
        <row r="16">
          <cell r="G16">
            <v>0</v>
          </cell>
        </row>
      </sheetData>
      <sheetData sheetId="322">
        <row r="16">
          <cell r="G16">
            <v>0</v>
          </cell>
        </row>
      </sheetData>
      <sheetData sheetId="323">
        <row r="16">
          <cell r="G16">
            <v>0</v>
          </cell>
        </row>
      </sheetData>
      <sheetData sheetId="324">
        <row r="16">
          <cell r="G16">
            <v>0</v>
          </cell>
        </row>
      </sheetData>
      <sheetData sheetId="325">
        <row r="16">
          <cell r="G16">
            <v>0</v>
          </cell>
        </row>
      </sheetData>
      <sheetData sheetId="326">
        <row r="16">
          <cell r="G16">
            <v>0</v>
          </cell>
        </row>
      </sheetData>
      <sheetData sheetId="327">
        <row r="16">
          <cell r="G16">
            <v>0</v>
          </cell>
        </row>
      </sheetData>
      <sheetData sheetId="328">
        <row r="16">
          <cell r="G16">
            <v>0</v>
          </cell>
        </row>
      </sheetData>
      <sheetData sheetId="329">
        <row r="16">
          <cell r="G16">
            <v>0</v>
          </cell>
        </row>
      </sheetData>
      <sheetData sheetId="330">
        <row r="16">
          <cell r="G16">
            <v>0</v>
          </cell>
        </row>
      </sheetData>
      <sheetData sheetId="331">
        <row r="16">
          <cell r="G16">
            <v>0</v>
          </cell>
        </row>
      </sheetData>
      <sheetData sheetId="332">
        <row r="16">
          <cell r="G16">
            <v>0</v>
          </cell>
        </row>
      </sheetData>
      <sheetData sheetId="333">
        <row r="16">
          <cell r="G16">
            <v>0</v>
          </cell>
        </row>
      </sheetData>
      <sheetData sheetId="334">
        <row r="16">
          <cell r="G16">
            <v>0</v>
          </cell>
        </row>
      </sheetData>
      <sheetData sheetId="335">
        <row r="16">
          <cell r="G16">
            <v>0</v>
          </cell>
        </row>
      </sheetData>
      <sheetData sheetId="336">
        <row r="16">
          <cell r="G16">
            <v>0</v>
          </cell>
        </row>
      </sheetData>
      <sheetData sheetId="337">
        <row r="16">
          <cell r="G16">
            <v>0</v>
          </cell>
        </row>
      </sheetData>
      <sheetData sheetId="338">
        <row r="16">
          <cell r="G16">
            <v>0</v>
          </cell>
        </row>
      </sheetData>
      <sheetData sheetId="339">
        <row r="16">
          <cell r="G16">
            <v>0</v>
          </cell>
        </row>
      </sheetData>
      <sheetData sheetId="340">
        <row r="16">
          <cell r="G16">
            <v>0</v>
          </cell>
        </row>
      </sheetData>
      <sheetData sheetId="341">
        <row r="16">
          <cell r="G16">
            <v>0</v>
          </cell>
        </row>
      </sheetData>
      <sheetData sheetId="342">
        <row r="16">
          <cell r="G16">
            <v>0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>
        <row r="16">
          <cell r="G16">
            <v>0</v>
          </cell>
        </row>
      </sheetData>
      <sheetData sheetId="351">
        <row r="16">
          <cell r="G16">
            <v>0</v>
          </cell>
        </row>
      </sheetData>
      <sheetData sheetId="352">
        <row r="16">
          <cell r="G16">
            <v>0</v>
          </cell>
        </row>
      </sheetData>
      <sheetData sheetId="353">
        <row r="16">
          <cell r="G16">
            <v>0</v>
          </cell>
        </row>
      </sheetData>
      <sheetData sheetId="354">
        <row r="16">
          <cell r="G16">
            <v>0</v>
          </cell>
        </row>
      </sheetData>
      <sheetData sheetId="355">
        <row r="16">
          <cell r="G16">
            <v>0</v>
          </cell>
        </row>
      </sheetData>
      <sheetData sheetId="356" refreshError="1"/>
      <sheetData sheetId="357" refreshError="1"/>
      <sheetData sheetId="358" refreshError="1"/>
      <sheetData sheetId="359" refreshError="1"/>
      <sheetData sheetId="360">
        <row r="16">
          <cell r="G16">
            <v>0</v>
          </cell>
        </row>
      </sheetData>
      <sheetData sheetId="361"/>
      <sheetData sheetId="362">
        <row r="16">
          <cell r="G16">
            <v>0</v>
          </cell>
        </row>
      </sheetData>
      <sheetData sheetId="363">
        <row r="16">
          <cell r="G16">
            <v>0</v>
          </cell>
        </row>
      </sheetData>
      <sheetData sheetId="364">
        <row r="16">
          <cell r="G16">
            <v>0</v>
          </cell>
        </row>
      </sheetData>
      <sheetData sheetId="365">
        <row r="16">
          <cell r="G16">
            <v>0</v>
          </cell>
        </row>
      </sheetData>
      <sheetData sheetId="366">
        <row r="16">
          <cell r="G16">
            <v>0</v>
          </cell>
        </row>
      </sheetData>
      <sheetData sheetId="367">
        <row r="16">
          <cell r="G16">
            <v>0</v>
          </cell>
        </row>
      </sheetData>
      <sheetData sheetId="368">
        <row r="16">
          <cell r="G16">
            <v>0</v>
          </cell>
        </row>
      </sheetData>
      <sheetData sheetId="369">
        <row r="16">
          <cell r="G16">
            <v>0</v>
          </cell>
        </row>
      </sheetData>
      <sheetData sheetId="370">
        <row r="16">
          <cell r="G16">
            <v>0</v>
          </cell>
        </row>
      </sheetData>
      <sheetData sheetId="371"/>
      <sheetData sheetId="372">
        <row r="16">
          <cell r="G16">
            <v>0</v>
          </cell>
        </row>
      </sheetData>
      <sheetData sheetId="373">
        <row r="16">
          <cell r="G16">
            <v>0</v>
          </cell>
        </row>
      </sheetData>
      <sheetData sheetId="374">
        <row r="16">
          <cell r="G16">
            <v>0</v>
          </cell>
        </row>
      </sheetData>
      <sheetData sheetId="375">
        <row r="16">
          <cell r="G16">
            <v>0</v>
          </cell>
        </row>
      </sheetData>
      <sheetData sheetId="376">
        <row r="16">
          <cell r="G16">
            <v>0</v>
          </cell>
        </row>
      </sheetData>
      <sheetData sheetId="377">
        <row r="16">
          <cell r="G16">
            <v>1</v>
          </cell>
        </row>
      </sheetData>
      <sheetData sheetId="378">
        <row r="16">
          <cell r="G16">
            <v>0</v>
          </cell>
        </row>
      </sheetData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>
        <row r="16">
          <cell r="G16">
            <v>0</v>
          </cell>
        </row>
      </sheetData>
      <sheetData sheetId="395">
        <row r="16">
          <cell r="G16">
            <v>0</v>
          </cell>
        </row>
      </sheetData>
      <sheetData sheetId="396">
        <row r="16">
          <cell r="G16">
            <v>0</v>
          </cell>
        </row>
      </sheetData>
      <sheetData sheetId="397">
        <row r="16">
          <cell r="G16">
            <v>1</v>
          </cell>
        </row>
      </sheetData>
      <sheetData sheetId="398">
        <row r="16">
          <cell r="G16">
            <v>0</v>
          </cell>
        </row>
      </sheetData>
      <sheetData sheetId="399">
        <row r="16">
          <cell r="G16">
            <v>0</v>
          </cell>
        </row>
      </sheetData>
      <sheetData sheetId="400">
        <row r="16">
          <cell r="G16">
            <v>0</v>
          </cell>
        </row>
      </sheetData>
      <sheetData sheetId="401">
        <row r="16">
          <cell r="G16">
            <v>0</v>
          </cell>
        </row>
      </sheetData>
      <sheetData sheetId="402">
        <row r="16">
          <cell r="G16">
            <v>0</v>
          </cell>
        </row>
      </sheetData>
      <sheetData sheetId="403">
        <row r="16">
          <cell r="G16">
            <v>0</v>
          </cell>
        </row>
      </sheetData>
      <sheetData sheetId="404">
        <row r="16">
          <cell r="G16">
            <v>0</v>
          </cell>
        </row>
      </sheetData>
      <sheetData sheetId="405">
        <row r="16">
          <cell r="G16">
            <v>1</v>
          </cell>
        </row>
      </sheetData>
      <sheetData sheetId="406">
        <row r="16">
          <cell r="G16">
            <v>0</v>
          </cell>
        </row>
      </sheetData>
      <sheetData sheetId="407">
        <row r="16">
          <cell r="G16">
            <v>0</v>
          </cell>
        </row>
      </sheetData>
      <sheetData sheetId="408">
        <row r="16">
          <cell r="G16">
            <v>0</v>
          </cell>
        </row>
      </sheetData>
      <sheetData sheetId="409">
        <row r="16">
          <cell r="G16">
            <v>0</v>
          </cell>
        </row>
      </sheetData>
      <sheetData sheetId="410">
        <row r="16">
          <cell r="G16">
            <v>0</v>
          </cell>
        </row>
      </sheetData>
      <sheetData sheetId="411">
        <row r="16">
          <cell r="G16">
            <v>0</v>
          </cell>
        </row>
      </sheetData>
      <sheetData sheetId="412">
        <row r="16">
          <cell r="G16">
            <v>0</v>
          </cell>
        </row>
      </sheetData>
      <sheetData sheetId="413" refreshError="1"/>
      <sheetData sheetId="414">
        <row r="16">
          <cell r="G16">
            <v>0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>
        <row r="16">
          <cell r="G16">
            <v>0</v>
          </cell>
        </row>
      </sheetData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>
        <row r="16">
          <cell r="G16">
            <v>0</v>
          </cell>
        </row>
      </sheetData>
      <sheetData sheetId="498">
        <row r="16">
          <cell r="G16">
            <v>0</v>
          </cell>
        </row>
      </sheetData>
      <sheetData sheetId="499">
        <row r="16">
          <cell r="G16">
            <v>0</v>
          </cell>
        </row>
      </sheetData>
      <sheetData sheetId="500">
        <row r="16">
          <cell r="G16">
            <v>0</v>
          </cell>
        </row>
      </sheetData>
      <sheetData sheetId="501">
        <row r="16">
          <cell r="G16">
            <v>0</v>
          </cell>
        </row>
      </sheetData>
      <sheetData sheetId="502">
        <row r="16">
          <cell r="G16">
            <v>0</v>
          </cell>
        </row>
      </sheetData>
      <sheetData sheetId="503">
        <row r="16">
          <cell r="G16">
            <v>0</v>
          </cell>
        </row>
      </sheetData>
      <sheetData sheetId="504">
        <row r="16">
          <cell r="G16">
            <v>0</v>
          </cell>
        </row>
      </sheetData>
      <sheetData sheetId="505">
        <row r="16">
          <cell r="G16">
            <v>0</v>
          </cell>
        </row>
      </sheetData>
      <sheetData sheetId="506">
        <row r="16">
          <cell r="G16">
            <v>0</v>
          </cell>
        </row>
      </sheetData>
      <sheetData sheetId="507"/>
      <sheetData sheetId="508"/>
      <sheetData sheetId="509"/>
      <sheetData sheetId="510"/>
      <sheetData sheetId="511"/>
      <sheetData sheetId="512"/>
      <sheetData sheetId="513"/>
      <sheetData sheetId="514">
        <row r="16">
          <cell r="G16">
            <v>0</v>
          </cell>
        </row>
      </sheetData>
      <sheetData sheetId="515">
        <row r="16">
          <cell r="G16">
            <v>0</v>
          </cell>
        </row>
      </sheetData>
      <sheetData sheetId="516">
        <row r="16">
          <cell r="G16">
            <v>0</v>
          </cell>
        </row>
      </sheetData>
      <sheetData sheetId="517">
        <row r="16">
          <cell r="G16">
            <v>0</v>
          </cell>
        </row>
      </sheetData>
      <sheetData sheetId="518">
        <row r="16">
          <cell r="G16">
            <v>0</v>
          </cell>
        </row>
      </sheetData>
      <sheetData sheetId="519">
        <row r="16">
          <cell r="G16">
            <v>0</v>
          </cell>
        </row>
      </sheetData>
      <sheetData sheetId="520">
        <row r="16">
          <cell r="G16">
            <v>0</v>
          </cell>
        </row>
      </sheetData>
      <sheetData sheetId="521"/>
      <sheetData sheetId="522"/>
      <sheetData sheetId="523">
        <row r="16">
          <cell r="G16">
            <v>0</v>
          </cell>
        </row>
      </sheetData>
      <sheetData sheetId="524"/>
      <sheetData sheetId="525">
        <row r="16">
          <cell r="G16">
            <v>0</v>
          </cell>
        </row>
      </sheetData>
      <sheetData sheetId="526"/>
      <sheetData sheetId="527"/>
      <sheetData sheetId="528">
        <row r="16">
          <cell r="G16">
            <v>0</v>
          </cell>
        </row>
      </sheetData>
      <sheetData sheetId="529"/>
      <sheetData sheetId="530">
        <row r="16">
          <cell r="G16">
            <v>0</v>
          </cell>
        </row>
      </sheetData>
      <sheetData sheetId="531">
        <row r="16">
          <cell r="G16">
            <v>0</v>
          </cell>
        </row>
      </sheetData>
      <sheetData sheetId="532">
        <row r="16">
          <cell r="G16">
            <v>0</v>
          </cell>
        </row>
      </sheetData>
      <sheetData sheetId="533">
        <row r="16">
          <cell r="G16">
            <v>0</v>
          </cell>
        </row>
      </sheetData>
      <sheetData sheetId="534">
        <row r="16">
          <cell r="G16">
            <v>0</v>
          </cell>
        </row>
      </sheetData>
      <sheetData sheetId="535"/>
      <sheetData sheetId="536"/>
      <sheetData sheetId="537"/>
      <sheetData sheetId="538"/>
      <sheetData sheetId="539">
        <row r="16">
          <cell r="G16">
            <v>0</v>
          </cell>
        </row>
      </sheetData>
      <sheetData sheetId="540"/>
      <sheetData sheetId="541"/>
      <sheetData sheetId="542">
        <row r="16">
          <cell r="G16">
            <v>0</v>
          </cell>
        </row>
      </sheetData>
      <sheetData sheetId="543">
        <row r="16">
          <cell r="G16">
            <v>0</v>
          </cell>
        </row>
      </sheetData>
      <sheetData sheetId="544">
        <row r="16">
          <cell r="G16">
            <v>1</v>
          </cell>
        </row>
      </sheetData>
      <sheetData sheetId="545">
        <row r="16">
          <cell r="G16">
            <v>1</v>
          </cell>
        </row>
      </sheetData>
      <sheetData sheetId="546">
        <row r="16">
          <cell r="G16">
            <v>0</v>
          </cell>
        </row>
      </sheetData>
      <sheetData sheetId="547"/>
      <sheetData sheetId="548"/>
      <sheetData sheetId="549">
        <row r="16">
          <cell r="G16">
            <v>1</v>
          </cell>
        </row>
      </sheetData>
      <sheetData sheetId="550">
        <row r="16">
          <cell r="G16">
            <v>1</v>
          </cell>
        </row>
      </sheetData>
      <sheetData sheetId="551">
        <row r="16">
          <cell r="G16">
            <v>1</v>
          </cell>
        </row>
      </sheetData>
      <sheetData sheetId="552"/>
      <sheetData sheetId="553">
        <row r="16">
          <cell r="G16">
            <v>1</v>
          </cell>
        </row>
      </sheetData>
      <sheetData sheetId="554">
        <row r="16">
          <cell r="G16">
            <v>1</v>
          </cell>
        </row>
      </sheetData>
      <sheetData sheetId="555">
        <row r="16">
          <cell r="G16">
            <v>1</v>
          </cell>
        </row>
      </sheetData>
      <sheetData sheetId="556">
        <row r="16">
          <cell r="G16">
            <v>1</v>
          </cell>
        </row>
      </sheetData>
      <sheetData sheetId="557">
        <row r="16">
          <cell r="G16">
            <v>1</v>
          </cell>
        </row>
      </sheetData>
      <sheetData sheetId="558">
        <row r="16">
          <cell r="G16">
            <v>0</v>
          </cell>
        </row>
      </sheetData>
      <sheetData sheetId="559">
        <row r="16">
          <cell r="G16">
            <v>1</v>
          </cell>
        </row>
      </sheetData>
      <sheetData sheetId="560">
        <row r="16">
          <cell r="G16">
            <v>1</v>
          </cell>
        </row>
      </sheetData>
      <sheetData sheetId="561">
        <row r="16">
          <cell r="G16">
            <v>1</v>
          </cell>
        </row>
      </sheetData>
      <sheetData sheetId="562">
        <row r="16">
          <cell r="G16">
            <v>1</v>
          </cell>
        </row>
      </sheetData>
      <sheetData sheetId="563">
        <row r="16">
          <cell r="G16">
            <v>0</v>
          </cell>
        </row>
      </sheetData>
      <sheetData sheetId="564">
        <row r="16">
          <cell r="G16">
            <v>0</v>
          </cell>
        </row>
      </sheetData>
      <sheetData sheetId="565">
        <row r="16">
          <cell r="G16">
            <v>1</v>
          </cell>
        </row>
      </sheetData>
      <sheetData sheetId="566">
        <row r="16">
          <cell r="G16">
            <v>0</v>
          </cell>
        </row>
      </sheetData>
      <sheetData sheetId="567">
        <row r="16">
          <cell r="G16">
            <v>1</v>
          </cell>
        </row>
      </sheetData>
      <sheetData sheetId="568">
        <row r="16">
          <cell r="G16">
            <v>0</v>
          </cell>
        </row>
      </sheetData>
      <sheetData sheetId="569">
        <row r="16">
          <cell r="G16">
            <v>0</v>
          </cell>
        </row>
      </sheetData>
      <sheetData sheetId="570">
        <row r="16">
          <cell r="G16">
            <v>0</v>
          </cell>
        </row>
      </sheetData>
      <sheetData sheetId="571">
        <row r="16">
          <cell r="G16">
            <v>1</v>
          </cell>
        </row>
      </sheetData>
      <sheetData sheetId="572">
        <row r="16">
          <cell r="G16">
            <v>1</v>
          </cell>
        </row>
      </sheetData>
      <sheetData sheetId="573">
        <row r="16">
          <cell r="G16">
            <v>1</v>
          </cell>
        </row>
      </sheetData>
      <sheetData sheetId="574">
        <row r="16">
          <cell r="G16">
            <v>0</v>
          </cell>
        </row>
      </sheetData>
      <sheetData sheetId="575">
        <row r="16">
          <cell r="G16">
            <v>1</v>
          </cell>
        </row>
      </sheetData>
      <sheetData sheetId="576">
        <row r="16">
          <cell r="G16">
            <v>1</v>
          </cell>
        </row>
      </sheetData>
      <sheetData sheetId="577">
        <row r="16">
          <cell r="G16">
            <v>1</v>
          </cell>
        </row>
      </sheetData>
      <sheetData sheetId="578">
        <row r="16">
          <cell r="G16">
            <v>1</v>
          </cell>
        </row>
      </sheetData>
      <sheetData sheetId="579">
        <row r="16">
          <cell r="G16">
            <v>1</v>
          </cell>
        </row>
      </sheetData>
      <sheetData sheetId="580">
        <row r="16">
          <cell r="G16">
            <v>1</v>
          </cell>
        </row>
      </sheetData>
      <sheetData sheetId="581">
        <row r="16">
          <cell r="G16">
            <v>1</v>
          </cell>
        </row>
      </sheetData>
      <sheetData sheetId="582">
        <row r="16">
          <cell r="G16">
            <v>1</v>
          </cell>
        </row>
      </sheetData>
      <sheetData sheetId="583">
        <row r="16">
          <cell r="G16">
            <v>1</v>
          </cell>
        </row>
      </sheetData>
      <sheetData sheetId="584">
        <row r="16">
          <cell r="G16">
            <v>1</v>
          </cell>
        </row>
      </sheetData>
      <sheetData sheetId="585"/>
      <sheetData sheetId="586">
        <row r="16">
          <cell r="G16">
            <v>1</v>
          </cell>
        </row>
      </sheetData>
      <sheetData sheetId="587">
        <row r="16">
          <cell r="G16">
            <v>1</v>
          </cell>
        </row>
      </sheetData>
      <sheetData sheetId="588" refreshError="1"/>
      <sheetData sheetId="589">
        <row r="16">
          <cell r="G16">
            <v>1</v>
          </cell>
        </row>
      </sheetData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>
        <row r="16">
          <cell r="G16">
            <v>0</v>
          </cell>
        </row>
      </sheetData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16">
          <cell r="G16">
            <v>0</v>
          </cell>
        </row>
      </sheetData>
      <sheetData sheetId="619">
        <row r="16">
          <cell r="G16">
            <v>0</v>
          </cell>
        </row>
      </sheetData>
      <sheetData sheetId="620"/>
      <sheetData sheetId="621">
        <row r="16">
          <cell r="G16">
            <v>1</v>
          </cell>
        </row>
      </sheetData>
      <sheetData sheetId="622">
        <row r="16">
          <cell r="G16">
            <v>0</v>
          </cell>
        </row>
      </sheetData>
      <sheetData sheetId="623">
        <row r="16">
          <cell r="G16">
            <v>0</v>
          </cell>
        </row>
      </sheetData>
      <sheetData sheetId="624">
        <row r="16">
          <cell r="G16">
            <v>0</v>
          </cell>
        </row>
      </sheetData>
      <sheetData sheetId="625"/>
      <sheetData sheetId="626">
        <row r="16">
          <cell r="G16">
            <v>0</v>
          </cell>
        </row>
      </sheetData>
      <sheetData sheetId="627">
        <row r="16">
          <cell r="G16">
            <v>0</v>
          </cell>
        </row>
      </sheetData>
      <sheetData sheetId="628">
        <row r="16">
          <cell r="G16">
            <v>0</v>
          </cell>
        </row>
      </sheetData>
      <sheetData sheetId="629">
        <row r="16">
          <cell r="G16">
            <v>1</v>
          </cell>
        </row>
      </sheetData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>
        <row r="16">
          <cell r="G16">
            <v>1</v>
          </cell>
        </row>
      </sheetData>
      <sheetData sheetId="638">
        <row r="16">
          <cell r="G16">
            <v>0</v>
          </cell>
        </row>
      </sheetData>
      <sheetData sheetId="639" refreshError="1"/>
      <sheetData sheetId="640">
        <row r="16">
          <cell r="G16">
            <v>1</v>
          </cell>
        </row>
      </sheetData>
      <sheetData sheetId="641">
        <row r="16">
          <cell r="G16">
            <v>1</v>
          </cell>
        </row>
      </sheetData>
      <sheetData sheetId="642">
        <row r="16">
          <cell r="G16">
            <v>1</v>
          </cell>
        </row>
      </sheetData>
      <sheetData sheetId="643">
        <row r="16">
          <cell r="G16">
            <v>1</v>
          </cell>
        </row>
      </sheetData>
      <sheetData sheetId="644"/>
      <sheetData sheetId="645">
        <row r="16">
          <cell r="G16">
            <v>1</v>
          </cell>
        </row>
      </sheetData>
      <sheetData sheetId="646">
        <row r="16">
          <cell r="G16">
            <v>1</v>
          </cell>
        </row>
      </sheetData>
      <sheetData sheetId="647">
        <row r="16">
          <cell r="G16">
            <v>1</v>
          </cell>
        </row>
      </sheetData>
      <sheetData sheetId="648">
        <row r="16">
          <cell r="G16">
            <v>1</v>
          </cell>
        </row>
      </sheetData>
      <sheetData sheetId="649">
        <row r="16">
          <cell r="G16">
            <v>1</v>
          </cell>
        </row>
      </sheetData>
      <sheetData sheetId="650">
        <row r="16">
          <cell r="G16">
            <v>0</v>
          </cell>
        </row>
      </sheetData>
      <sheetData sheetId="651">
        <row r="16">
          <cell r="G16">
            <v>0</v>
          </cell>
        </row>
      </sheetData>
      <sheetData sheetId="652">
        <row r="16">
          <cell r="G16">
            <v>0</v>
          </cell>
        </row>
      </sheetData>
      <sheetData sheetId="653"/>
      <sheetData sheetId="654">
        <row r="16">
          <cell r="G16">
            <v>0</v>
          </cell>
        </row>
      </sheetData>
      <sheetData sheetId="655">
        <row r="16">
          <cell r="G16">
            <v>0</v>
          </cell>
        </row>
      </sheetData>
      <sheetData sheetId="656">
        <row r="16">
          <cell r="G16">
            <v>0</v>
          </cell>
        </row>
      </sheetData>
      <sheetData sheetId="657">
        <row r="16">
          <cell r="G16">
            <v>0</v>
          </cell>
        </row>
      </sheetData>
      <sheetData sheetId="658"/>
      <sheetData sheetId="659">
        <row r="16">
          <cell r="G16">
            <v>0</v>
          </cell>
        </row>
      </sheetData>
      <sheetData sheetId="660">
        <row r="16">
          <cell r="G16">
            <v>0</v>
          </cell>
        </row>
      </sheetData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>
        <row r="16">
          <cell r="G16">
            <v>0</v>
          </cell>
        </row>
      </sheetData>
      <sheetData sheetId="665">
        <row r="16">
          <cell r="G16">
            <v>0</v>
          </cell>
        </row>
      </sheetData>
      <sheetData sheetId="666">
        <row r="8">
          <cell r="B8">
            <v>43731</v>
          </cell>
        </row>
      </sheetData>
      <sheetData sheetId="667">
        <row r="16">
          <cell r="G16">
            <v>0</v>
          </cell>
        </row>
      </sheetData>
      <sheetData sheetId="668">
        <row r="8">
          <cell r="B8">
            <v>43731</v>
          </cell>
        </row>
      </sheetData>
      <sheetData sheetId="669">
        <row r="16">
          <cell r="G16">
            <v>0</v>
          </cell>
        </row>
      </sheetData>
      <sheetData sheetId="670">
        <row r="16">
          <cell r="G16">
            <v>0</v>
          </cell>
        </row>
      </sheetData>
      <sheetData sheetId="671"/>
      <sheetData sheetId="672" refreshError="1"/>
      <sheetData sheetId="673" refreshError="1"/>
      <sheetData sheetId="674" refreshError="1"/>
      <sheetData sheetId="675" refreshError="1"/>
      <sheetData sheetId="676">
        <row r="16">
          <cell r="G16">
            <v>0</v>
          </cell>
        </row>
      </sheetData>
      <sheetData sheetId="677"/>
      <sheetData sheetId="678">
        <row r="16">
          <cell r="G16">
            <v>0</v>
          </cell>
        </row>
      </sheetData>
      <sheetData sheetId="679">
        <row r="16">
          <cell r="G16">
            <v>0</v>
          </cell>
        </row>
      </sheetData>
      <sheetData sheetId="680"/>
      <sheetData sheetId="681"/>
      <sheetData sheetId="682">
        <row r="16">
          <cell r="G16">
            <v>0</v>
          </cell>
        </row>
      </sheetData>
      <sheetData sheetId="683"/>
      <sheetData sheetId="684">
        <row r="16">
          <cell r="G16">
            <v>0</v>
          </cell>
        </row>
      </sheetData>
      <sheetData sheetId="685">
        <row r="16">
          <cell r="G16">
            <v>0</v>
          </cell>
        </row>
      </sheetData>
      <sheetData sheetId="686">
        <row r="16">
          <cell r="G16">
            <v>0</v>
          </cell>
        </row>
      </sheetData>
      <sheetData sheetId="687">
        <row r="16">
          <cell r="G16">
            <v>1</v>
          </cell>
        </row>
      </sheetData>
      <sheetData sheetId="688">
        <row r="16">
          <cell r="G16">
            <v>0</v>
          </cell>
        </row>
      </sheetData>
      <sheetData sheetId="689">
        <row r="16">
          <cell r="G16">
            <v>0</v>
          </cell>
        </row>
      </sheetData>
      <sheetData sheetId="690">
        <row r="16">
          <cell r="G16">
            <v>0</v>
          </cell>
        </row>
      </sheetData>
      <sheetData sheetId="691"/>
      <sheetData sheetId="692">
        <row r="16">
          <cell r="G16">
            <v>0</v>
          </cell>
        </row>
      </sheetData>
      <sheetData sheetId="693"/>
      <sheetData sheetId="694">
        <row r="16">
          <cell r="G16">
            <v>1</v>
          </cell>
        </row>
      </sheetData>
      <sheetData sheetId="695"/>
      <sheetData sheetId="696">
        <row r="16">
          <cell r="G16">
            <v>0</v>
          </cell>
        </row>
      </sheetData>
      <sheetData sheetId="697">
        <row r="16">
          <cell r="G16">
            <v>0</v>
          </cell>
        </row>
      </sheetData>
      <sheetData sheetId="698">
        <row r="16">
          <cell r="G16">
            <v>0</v>
          </cell>
        </row>
      </sheetData>
      <sheetData sheetId="699">
        <row r="16">
          <cell r="G16">
            <v>1</v>
          </cell>
        </row>
      </sheetData>
      <sheetData sheetId="700">
        <row r="16">
          <cell r="G16">
            <v>0</v>
          </cell>
        </row>
      </sheetData>
      <sheetData sheetId="701">
        <row r="16">
          <cell r="G16">
            <v>0</v>
          </cell>
        </row>
      </sheetData>
      <sheetData sheetId="702">
        <row r="16">
          <cell r="G16">
            <v>0</v>
          </cell>
        </row>
      </sheetData>
      <sheetData sheetId="703">
        <row r="16">
          <cell r="G16">
            <v>0</v>
          </cell>
        </row>
      </sheetData>
      <sheetData sheetId="704">
        <row r="16">
          <cell r="G16">
            <v>0</v>
          </cell>
        </row>
      </sheetData>
      <sheetData sheetId="705"/>
      <sheetData sheetId="706">
        <row r="16">
          <cell r="G16">
            <v>0</v>
          </cell>
        </row>
      </sheetData>
      <sheetData sheetId="707">
        <row r="16">
          <cell r="G16">
            <v>1</v>
          </cell>
        </row>
      </sheetData>
      <sheetData sheetId="708">
        <row r="16">
          <cell r="G16">
            <v>0</v>
          </cell>
        </row>
      </sheetData>
      <sheetData sheetId="709"/>
      <sheetData sheetId="710">
        <row r="16">
          <cell r="G16">
            <v>0</v>
          </cell>
        </row>
      </sheetData>
      <sheetData sheetId="711">
        <row r="16">
          <cell r="G16">
            <v>0</v>
          </cell>
        </row>
      </sheetData>
      <sheetData sheetId="712">
        <row r="16">
          <cell r="G16">
            <v>0</v>
          </cell>
        </row>
      </sheetData>
      <sheetData sheetId="713">
        <row r="16">
          <cell r="G16">
            <v>0</v>
          </cell>
        </row>
      </sheetData>
      <sheetData sheetId="714"/>
      <sheetData sheetId="715">
        <row r="16">
          <cell r="G16">
            <v>0</v>
          </cell>
        </row>
      </sheetData>
      <sheetData sheetId="716">
        <row r="16">
          <cell r="G16">
            <v>0</v>
          </cell>
        </row>
      </sheetData>
      <sheetData sheetId="717">
        <row r="16">
          <cell r="G16">
            <v>0</v>
          </cell>
        </row>
      </sheetData>
      <sheetData sheetId="718"/>
      <sheetData sheetId="719">
        <row r="16">
          <cell r="G16">
            <v>0</v>
          </cell>
        </row>
      </sheetData>
      <sheetData sheetId="720">
        <row r="16">
          <cell r="G16">
            <v>0</v>
          </cell>
        </row>
      </sheetData>
      <sheetData sheetId="721">
        <row r="16">
          <cell r="G16">
            <v>0</v>
          </cell>
        </row>
      </sheetData>
      <sheetData sheetId="722">
        <row r="16">
          <cell r="G16">
            <v>0</v>
          </cell>
        </row>
      </sheetData>
      <sheetData sheetId="723">
        <row r="16">
          <cell r="G16">
            <v>0</v>
          </cell>
        </row>
      </sheetData>
      <sheetData sheetId="724">
        <row r="16">
          <cell r="G16">
            <v>0</v>
          </cell>
        </row>
      </sheetData>
      <sheetData sheetId="725">
        <row r="16">
          <cell r="G16">
            <v>0</v>
          </cell>
        </row>
      </sheetData>
      <sheetData sheetId="726"/>
      <sheetData sheetId="727">
        <row r="16">
          <cell r="G16">
            <v>0</v>
          </cell>
        </row>
      </sheetData>
      <sheetData sheetId="728">
        <row r="16">
          <cell r="G16">
            <v>0</v>
          </cell>
        </row>
      </sheetData>
      <sheetData sheetId="729">
        <row r="16">
          <cell r="G16">
            <v>0</v>
          </cell>
        </row>
      </sheetData>
      <sheetData sheetId="730">
        <row r="16">
          <cell r="G16">
            <v>1</v>
          </cell>
        </row>
      </sheetData>
      <sheetData sheetId="731">
        <row r="16">
          <cell r="G16">
            <v>0</v>
          </cell>
        </row>
      </sheetData>
      <sheetData sheetId="732"/>
      <sheetData sheetId="733">
        <row r="16">
          <cell r="G16">
            <v>0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0</v>
          </cell>
        </row>
      </sheetData>
      <sheetData sheetId="736">
        <row r="16">
          <cell r="G16">
            <v>0</v>
          </cell>
        </row>
      </sheetData>
      <sheetData sheetId="737">
        <row r="16">
          <cell r="G16">
            <v>0</v>
          </cell>
        </row>
      </sheetData>
      <sheetData sheetId="738"/>
      <sheetData sheetId="739"/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>
        <row r="16">
          <cell r="G16">
            <v>0</v>
          </cell>
        </row>
      </sheetData>
      <sheetData sheetId="744">
        <row r="16">
          <cell r="G16">
            <v>0</v>
          </cell>
        </row>
      </sheetData>
      <sheetData sheetId="745">
        <row r="16">
          <cell r="G16">
            <v>0</v>
          </cell>
        </row>
      </sheetData>
      <sheetData sheetId="746">
        <row r="16">
          <cell r="G16">
            <v>0</v>
          </cell>
        </row>
      </sheetData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/>
      <sheetData sheetId="751">
        <row r="16">
          <cell r="G16">
            <v>0</v>
          </cell>
        </row>
      </sheetData>
      <sheetData sheetId="752">
        <row r="16">
          <cell r="G16">
            <v>0</v>
          </cell>
        </row>
      </sheetData>
      <sheetData sheetId="753">
        <row r="16">
          <cell r="G16">
            <v>0</v>
          </cell>
        </row>
      </sheetData>
      <sheetData sheetId="754"/>
      <sheetData sheetId="755">
        <row r="16">
          <cell r="G16">
            <v>0</v>
          </cell>
        </row>
      </sheetData>
      <sheetData sheetId="756">
        <row r="16">
          <cell r="G16">
            <v>0</v>
          </cell>
        </row>
      </sheetData>
      <sheetData sheetId="757">
        <row r="16">
          <cell r="G16">
            <v>0</v>
          </cell>
        </row>
      </sheetData>
      <sheetData sheetId="758">
        <row r="16">
          <cell r="G16">
            <v>0</v>
          </cell>
        </row>
      </sheetData>
      <sheetData sheetId="759">
        <row r="16">
          <cell r="G16">
            <v>0</v>
          </cell>
        </row>
      </sheetData>
      <sheetData sheetId="760">
        <row r="16">
          <cell r="G16">
            <v>0</v>
          </cell>
        </row>
      </sheetData>
      <sheetData sheetId="761">
        <row r="16">
          <cell r="G16">
            <v>0</v>
          </cell>
        </row>
      </sheetData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/>
      <sheetData sheetId="765">
        <row r="16">
          <cell r="G16">
            <v>0</v>
          </cell>
        </row>
      </sheetData>
      <sheetData sheetId="766">
        <row r="16">
          <cell r="G16">
            <v>0</v>
          </cell>
        </row>
      </sheetData>
      <sheetData sheetId="767">
        <row r="16">
          <cell r="G16">
            <v>0</v>
          </cell>
        </row>
      </sheetData>
      <sheetData sheetId="768"/>
      <sheetData sheetId="769">
        <row r="16">
          <cell r="G16">
            <v>0</v>
          </cell>
        </row>
      </sheetData>
      <sheetData sheetId="770">
        <row r="16">
          <cell r="G16">
            <v>0</v>
          </cell>
        </row>
      </sheetData>
      <sheetData sheetId="771">
        <row r="16">
          <cell r="G16">
            <v>0</v>
          </cell>
        </row>
      </sheetData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0</v>
          </cell>
        </row>
      </sheetData>
      <sheetData sheetId="775">
        <row r="16">
          <cell r="G16">
            <v>0</v>
          </cell>
        </row>
      </sheetData>
      <sheetData sheetId="776">
        <row r="16">
          <cell r="G16">
            <v>1</v>
          </cell>
        </row>
      </sheetData>
      <sheetData sheetId="777">
        <row r="16">
          <cell r="G16">
            <v>0</v>
          </cell>
        </row>
      </sheetData>
      <sheetData sheetId="778">
        <row r="16">
          <cell r="G16">
            <v>0</v>
          </cell>
        </row>
      </sheetData>
      <sheetData sheetId="779"/>
      <sheetData sheetId="780"/>
      <sheetData sheetId="781">
        <row r="16">
          <cell r="G16">
            <v>0</v>
          </cell>
        </row>
      </sheetData>
      <sheetData sheetId="782"/>
      <sheetData sheetId="783">
        <row r="16">
          <cell r="G16">
            <v>0</v>
          </cell>
        </row>
      </sheetData>
      <sheetData sheetId="784">
        <row r="16">
          <cell r="G16">
            <v>1</v>
          </cell>
        </row>
      </sheetData>
      <sheetData sheetId="785">
        <row r="16">
          <cell r="G16">
            <v>0</v>
          </cell>
        </row>
      </sheetData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1</v>
          </cell>
        </row>
      </sheetData>
      <sheetData sheetId="789">
        <row r="16">
          <cell r="G16">
            <v>0</v>
          </cell>
        </row>
      </sheetData>
      <sheetData sheetId="790"/>
      <sheetData sheetId="791">
        <row r="16">
          <cell r="G16">
            <v>0</v>
          </cell>
        </row>
      </sheetData>
      <sheetData sheetId="792"/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/>
      <sheetData sheetId="797"/>
      <sheetData sheetId="798">
        <row r="16">
          <cell r="G16">
            <v>0</v>
          </cell>
        </row>
      </sheetData>
      <sheetData sheetId="799">
        <row r="16">
          <cell r="G16">
            <v>0</v>
          </cell>
        </row>
      </sheetData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0</v>
          </cell>
        </row>
      </sheetData>
      <sheetData sheetId="803"/>
      <sheetData sheetId="804">
        <row r="16">
          <cell r="G16">
            <v>0</v>
          </cell>
        </row>
      </sheetData>
      <sheetData sheetId="805">
        <row r="16">
          <cell r="G16">
            <v>0</v>
          </cell>
        </row>
      </sheetData>
      <sheetData sheetId="806"/>
      <sheetData sheetId="807"/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>
        <row r="16">
          <cell r="G16">
            <v>0</v>
          </cell>
        </row>
      </sheetData>
      <sheetData sheetId="811">
        <row r="16">
          <cell r="G16">
            <v>0</v>
          </cell>
        </row>
      </sheetData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/>
      <sheetData sheetId="818">
        <row r="16">
          <cell r="G16">
            <v>0</v>
          </cell>
        </row>
      </sheetData>
      <sheetData sheetId="819">
        <row r="16">
          <cell r="G16">
            <v>0</v>
          </cell>
        </row>
      </sheetData>
      <sheetData sheetId="820">
        <row r="16">
          <cell r="G16">
            <v>0</v>
          </cell>
        </row>
      </sheetData>
      <sheetData sheetId="821">
        <row r="16">
          <cell r="G16">
            <v>0</v>
          </cell>
        </row>
      </sheetData>
      <sheetData sheetId="822">
        <row r="16">
          <cell r="G16">
            <v>0</v>
          </cell>
        </row>
      </sheetData>
      <sheetData sheetId="823"/>
      <sheetData sheetId="824"/>
      <sheetData sheetId="825">
        <row r="16">
          <cell r="G16">
            <v>0</v>
          </cell>
        </row>
      </sheetData>
      <sheetData sheetId="826"/>
      <sheetData sheetId="827"/>
      <sheetData sheetId="828">
        <row r="16">
          <cell r="G16">
            <v>0</v>
          </cell>
        </row>
      </sheetData>
      <sheetData sheetId="829">
        <row r="16">
          <cell r="G16">
            <v>0</v>
          </cell>
        </row>
      </sheetData>
      <sheetData sheetId="830">
        <row r="16">
          <cell r="G16">
            <v>0</v>
          </cell>
        </row>
      </sheetData>
      <sheetData sheetId="831">
        <row r="16">
          <cell r="G16">
            <v>0</v>
          </cell>
        </row>
      </sheetData>
      <sheetData sheetId="832">
        <row r="16">
          <cell r="G16">
            <v>0</v>
          </cell>
        </row>
      </sheetData>
      <sheetData sheetId="833"/>
      <sheetData sheetId="834"/>
      <sheetData sheetId="835">
        <row r="16">
          <cell r="G16">
            <v>0</v>
          </cell>
        </row>
      </sheetData>
      <sheetData sheetId="836"/>
      <sheetData sheetId="837">
        <row r="16">
          <cell r="G16">
            <v>0</v>
          </cell>
        </row>
      </sheetData>
      <sheetData sheetId="838"/>
      <sheetData sheetId="839"/>
      <sheetData sheetId="840"/>
      <sheetData sheetId="841"/>
      <sheetData sheetId="842">
        <row r="16">
          <cell r="G16">
            <v>0</v>
          </cell>
        </row>
      </sheetData>
      <sheetData sheetId="843">
        <row r="16">
          <cell r="G16">
            <v>0</v>
          </cell>
        </row>
      </sheetData>
      <sheetData sheetId="844">
        <row r="16">
          <cell r="G16">
            <v>0</v>
          </cell>
        </row>
      </sheetData>
      <sheetData sheetId="845"/>
      <sheetData sheetId="846"/>
      <sheetData sheetId="847"/>
      <sheetData sheetId="848"/>
      <sheetData sheetId="849"/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>
        <row r="16">
          <cell r="G16">
            <v>0</v>
          </cell>
        </row>
      </sheetData>
      <sheetData sheetId="853">
        <row r="16">
          <cell r="G16">
            <v>0</v>
          </cell>
        </row>
      </sheetData>
      <sheetData sheetId="854"/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>
        <row r="16">
          <cell r="G16">
            <v>0</v>
          </cell>
        </row>
      </sheetData>
      <sheetData sheetId="858">
        <row r="16">
          <cell r="G16">
            <v>0</v>
          </cell>
        </row>
      </sheetData>
      <sheetData sheetId="859"/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>
        <row r="16">
          <cell r="G16">
            <v>0</v>
          </cell>
        </row>
      </sheetData>
      <sheetData sheetId="863">
        <row r="16">
          <cell r="G16">
            <v>0</v>
          </cell>
        </row>
      </sheetData>
      <sheetData sheetId="864">
        <row r="16">
          <cell r="G16">
            <v>0</v>
          </cell>
        </row>
      </sheetData>
      <sheetData sheetId="865"/>
      <sheetData sheetId="866">
        <row r="16">
          <cell r="G16">
            <v>0</v>
          </cell>
        </row>
      </sheetData>
      <sheetData sheetId="867"/>
      <sheetData sheetId="868">
        <row r="16">
          <cell r="G16">
            <v>0</v>
          </cell>
        </row>
      </sheetData>
      <sheetData sheetId="869">
        <row r="16">
          <cell r="G16">
            <v>0</v>
          </cell>
        </row>
      </sheetData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>
        <row r="16">
          <cell r="G16">
            <v>0</v>
          </cell>
        </row>
      </sheetData>
      <sheetData sheetId="873">
        <row r="16">
          <cell r="G16">
            <v>0</v>
          </cell>
        </row>
      </sheetData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>
        <row r="16">
          <cell r="G16">
            <v>0</v>
          </cell>
        </row>
      </sheetData>
      <sheetData sheetId="878">
        <row r="16">
          <cell r="G16">
            <v>0</v>
          </cell>
        </row>
      </sheetData>
      <sheetData sheetId="879">
        <row r="16">
          <cell r="G16">
            <v>0</v>
          </cell>
        </row>
      </sheetData>
      <sheetData sheetId="880"/>
      <sheetData sheetId="881">
        <row r="16">
          <cell r="G16">
            <v>0</v>
          </cell>
        </row>
      </sheetData>
      <sheetData sheetId="882"/>
      <sheetData sheetId="883">
        <row r="16">
          <cell r="G16">
            <v>0</v>
          </cell>
        </row>
      </sheetData>
      <sheetData sheetId="884">
        <row r="16">
          <cell r="G16">
            <v>0</v>
          </cell>
        </row>
      </sheetData>
      <sheetData sheetId="885">
        <row r="16">
          <cell r="G16">
            <v>0</v>
          </cell>
        </row>
      </sheetData>
      <sheetData sheetId="886">
        <row r="16">
          <cell r="G16">
            <v>0</v>
          </cell>
        </row>
      </sheetData>
      <sheetData sheetId="887"/>
      <sheetData sheetId="888">
        <row r="16">
          <cell r="G16">
            <v>0</v>
          </cell>
        </row>
      </sheetData>
      <sheetData sheetId="889"/>
      <sheetData sheetId="890"/>
      <sheetData sheetId="891">
        <row r="16">
          <cell r="G16">
            <v>0</v>
          </cell>
        </row>
      </sheetData>
      <sheetData sheetId="892">
        <row r="16">
          <cell r="G16">
            <v>0</v>
          </cell>
        </row>
      </sheetData>
      <sheetData sheetId="893"/>
      <sheetData sheetId="894"/>
      <sheetData sheetId="895">
        <row r="16">
          <cell r="G16">
            <v>0</v>
          </cell>
        </row>
      </sheetData>
      <sheetData sheetId="896">
        <row r="16">
          <cell r="G16">
            <v>0</v>
          </cell>
        </row>
      </sheetData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/>
      <sheetData sheetId="901">
        <row r="16">
          <cell r="G16">
            <v>0</v>
          </cell>
        </row>
      </sheetData>
      <sheetData sheetId="902">
        <row r="16">
          <cell r="G16">
            <v>0</v>
          </cell>
        </row>
      </sheetData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/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>
        <row r="16">
          <cell r="G16">
            <v>0</v>
          </cell>
        </row>
      </sheetData>
      <sheetData sheetId="913">
        <row r="16">
          <cell r="G16">
            <v>0</v>
          </cell>
        </row>
      </sheetData>
      <sheetData sheetId="914">
        <row r="16">
          <cell r="G16">
            <v>0</v>
          </cell>
        </row>
      </sheetData>
      <sheetData sheetId="915"/>
      <sheetData sheetId="916"/>
      <sheetData sheetId="917">
        <row r="16">
          <cell r="G16">
            <v>0</v>
          </cell>
        </row>
      </sheetData>
      <sheetData sheetId="918">
        <row r="16">
          <cell r="G16">
            <v>0</v>
          </cell>
        </row>
      </sheetData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/>
      <sheetData sheetId="922"/>
      <sheetData sheetId="923">
        <row r="16">
          <cell r="G16">
            <v>0</v>
          </cell>
        </row>
      </sheetData>
      <sheetData sheetId="924">
        <row r="16">
          <cell r="G16">
            <v>0</v>
          </cell>
        </row>
      </sheetData>
      <sheetData sheetId="925"/>
      <sheetData sheetId="926">
        <row r="16">
          <cell r="G16">
            <v>0</v>
          </cell>
        </row>
      </sheetData>
      <sheetData sheetId="927"/>
      <sheetData sheetId="928"/>
      <sheetData sheetId="929">
        <row r="16">
          <cell r="G16">
            <v>0</v>
          </cell>
        </row>
      </sheetData>
      <sheetData sheetId="930">
        <row r="16">
          <cell r="G16">
            <v>0</v>
          </cell>
        </row>
      </sheetData>
      <sheetData sheetId="931"/>
      <sheetData sheetId="932"/>
      <sheetData sheetId="933"/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>
        <row r="16">
          <cell r="G16">
            <v>0</v>
          </cell>
        </row>
      </sheetData>
      <sheetData sheetId="973" refreshError="1"/>
      <sheetData sheetId="974" refreshError="1"/>
      <sheetData sheetId="975" refreshError="1"/>
      <sheetData sheetId="976" refreshError="1"/>
      <sheetData sheetId="977">
        <row r="16">
          <cell r="G16">
            <v>0</v>
          </cell>
        </row>
      </sheetData>
      <sheetData sheetId="978"/>
      <sheetData sheetId="979"/>
      <sheetData sheetId="980"/>
      <sheetData sheetId="981"/>
      <sheetData sheetId="982"/>
      <sheetData sheetId="983"/>
      <sheetData sheetId="984"/>
      <sheetData sheetId="985">
        <row r="16">
          <cell r="G16">
            <v>0</v>
          </cell>
        </row>
      </sheetData>
      <sheetData sheetId="986"/>
      <sheetData sheetId="987"/>
      <sheetData sheetId="988">
        <row r="16">
          <cell r="G16">
            <v>0</v>
          </cell>
        </row>
      </sheetData>
      <sheetData sheetId="989"/>
      <sheetData sheetId="990"/>
      <sheetData sheetId="991"/>
      <sheetData sheetId="992">
        <row r="16">
          <cell r="G16">
            <v>0</v>
          </cell>
        </row>
      </sheetData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>
        <row r="16">
          <cell r="G16">
            <v>0</v>
          </cell>
        </row>
      </sheetData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>
        <row r="16">
          <cell r="G16">
            <v>0</v>
          </cell>
        </row>
      </sheetData>
      <sheetData sheetId="1017"/>
      <sheetData sheetId="1018"/>
      <sheetData sheetId="1019"/>
      <sheetData sheetId="1020"/>
      <sheetData sheetId="1021"/>
      <sheetData sheetId="1022" refreshError="1"/>
      <sheetData sheetId="1023" refreshError="1"/>
      <sheetData sheetId="1024"/>
      <sheetData sheetId="1025"/>
      <sheetData sheetId="1026"/>
      <sheetData sheetId="1027" refreshError="1"/>
      <sheetData sheetId="1028" refreshError="1"/>
      <sheetData sheetId="1029" refreshError="1"/>
      <sheetData sheetId="1030" refreshError="1"/>
      <sheetData sheetId="1031">
        <row r="16">
          <cell r="G16">
            <v>0</v>
          </cell>
        </row>
      </sheetData>
      <sheetData sheetId="1032">
        <row r="16">
          <cell r="G16">
            <v>0</v>
          </cell>
        </row>
      </sheetData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>
        <row r="16">
          <cell r="G16">
            <v>0</v>
          </cell>
        </row>
      </sheetData>
      <sheetData sheetId="1056"/>
      <sheetData sheetId="1057">
        <row r="16">
          <cell r="G16">
            <v>0</v>
          </cell>
        </row>
      </sheetData>
      <sheetData sheetId="1058"/>
      <sheetData sheetId="1059"/>
      <sheetData sheetId="1060">
        <row r="16">
          <cell r="G16">
            <v>0</v>
          </cell>
        </row>
      </sheetData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>
        <row r="16">
          <cell r="G16">
            <v>0</v>
          </cell>
        </row>
      </sheetData>
      <sheetData sheetId="1076"/>
      <sheetData sheetId="1077"/>
      <sheetData sheetId="1078"/>
      <sheetData sheetId="1079"/>
      <sheetData sheetId="1080">
        <row r="16">
          <cell r="G16">
            <v>0</v>
          </cell>
        </row>
      </sheetData>
      <sheetData sheetId="1081"/>
      <sheetData sheetId="1082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/>
      <sheetData sheetId="1108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>
        <row r="16">
          <cell r="G16">
            <v>0</v>
          </cell>
        </row>
      </sheetData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>
        <row r="16">
          <cell r="G16">
            <v>0</v>
          </cell>
        </row>
      </sheetData>
      <sheetData sheetId="1135">
        <row r="16">
          <cell r="G16">
            <v>0</v>
          </cell>
        </row>
      </sheetData>
      <sheetData sheetId="1136"/>
      <sheetData sheetId="1137">
        <row r="16">
          <cell r="G16">
            <v>0</v>
          </cell>
        </row>
      </sheetData>
      <sheetData sheetId="1138">
        <row r="16">
          <cell r="G16">
            <v>0</v>
          </cell>
        </row>
      </sheetData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>
        <row r="16">
          <cell r="G16">
            <v>0</v>
          </cell>
        </row>
      </sheetData>
      <sheetData sheetId="1187"/>
      <sheetData sheetId="1188"/>
      <sheetData sheetId="1189">
        <row r="16">
          <cell r="G16">
            <v>0</v>
          </cell>
        </row>
      </sheetData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>
        <row r="16">
          <cell r="G16">
            <v>0</v>
          </cell>
        </row>
      </sheetData>
      <sheetData sheetId="1269"/>
      <sheetData sheetId="1270"/>
      <sheetData sheetId="1271"/>
      <sheetData sheetId="1272"/>
      <sheetData sheetId="1273">
        <row r="16">
          <cell r="G16">
            <v>0</v>
          </cell>
        </row>
      </sheetData>
      <sheetData sheetId="1274">
        <row r="16">
          <cell r="G16">
            <v>0</v>
          </cell>
        </row>
      </sheetData>
      <sheetData sheetId="1275"/>
      <sheetData sheetId="1276">
        <row r="16">
          <cell r="G16">
            <v>0</v>
          </cell>
        </row>
      </sheetData>
      <sheetData sheetId="1277"/>
      <sheetData sheetId="1278"/>
      <sheetData sheetId="1279">
        <row r="16">
          <cell r="G16">
            <v>0</v>
          </cell>
        </row>
      </sheetData>
      <sheetData sheetId="1280"/>
      <sheetData sheetId="1281">
        <row r="16">
          <cell r="G16">
            <v>0</v>
          </cell>
        </row>
      </sheetData>
      <sheetData sheetId="1282"/>
      <sheetData sheetId="1283"/>
      <sheetData sheetId="1284">
        <row r="16">
          <cell r="G16">
            <v>0</v>
          </cell>
        </row>
      </sheetData>
      <sheetData sheetId="1285">
        <row r="16">
          <cell r="G16">
            <v>0</v>
          </cell>
        </row>
      </sheetData>
      <sheetData sheetId="1286"/>
      <sheetData sheetId="1287">
        <row r="16">
          <cell r="G16">
            <v>0</v>
          </cell>
        </row>
      </sheetData>
      <sheetData sheetId="1288"/>
      <sheetData sheetId="1289">
        <row r="16">
          <cell r="G16">
            <v>0</v>
          </cell>
        </row>
      </sheetData>
      <sheetData sheetId="1290">
        <row r="16">
          <cell r="G16">
            <v>0</v>
          </cell>
        </row>
      </sheetData>
      <sheetData sheetId="1291"/>
      <sheetData sheetId="1292">
        <row r="16">
          <cell r="G16">
            <v>0</v>
          </cell>
        </row>
      </sheetData>
      <sheetData sheetId="1293"/>
      <sheetData sheetId="1294"/>
      <sheetData sheetId="1295">
        <row r="16">
          <cell r="G16">
            <v>0</v>
          </cell>
        </row>
      </sheetData>
      <sheetData sheetId="1296"/>
      <sheetData sheetId="1297"/>
      <sheetData sheetId="1298">
        <row r="16">
          <cell r="G16">
            <v>0</v>
          </cell>
        </row>
      </sheetData>
      <sheetData sheetId="1299">
        <row r="16">
          <cell r="G16">
            <v>0</v>
          </cell>
        </row>
      </sheetData>
      <sheetData sheetId="1300"/>
      <sheetData sheetId="1301">
        <row r="16">
          <cell r="G16">
            <v>0</v>
          </cell>
        </row>
      </sheetData>
      <sheetData sheetId="1302"/>
      <sheetData sheetId="1303"/>
      <sheetData sheetId="1304"/>
      <sheetData sheetId="1305"/>
      <sheetData sheetId="1306">
        <row r="16">
          <cell r="G16">
            <v>0</v>
          </cell>
        </row>
      </sheetData>
      <sheetData sheetId="1307"/>
      <sheetData sheetId="1308"/>
      <sheetData sheetId="1309">
        <row r="16">
          <cell r="G16">
            <v>0</v>
          </cell>
        </row>
      </sheetData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>
        <row r="16">
          <cell r="G16">
            <v>0</v>
          </cell>
        </row>
      </sheetData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>
        <row r="16">
          <cell r="G16">
            <v>0</v>
          </cell>
        </row>
      </sheetData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>
        <row r="16">
          <cell r="G16">
            <v>0</v>
          </cell>
        </row>
      </sheetData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>
        <row r="16">
          <cell r="G16">
            <v>0</v>
          </cell>
        </row>
      </sheetData>
      <sheetData sheetId="1441"/>
      <sheetData sheetId="1442"/>
      <sheetData sheetId="1443"/>
      <sheetData sheetId="1444">
        <row r="16">
          <cell r="G16">
            <v>0</v>
          </cell>
        </row>
      </sheetData>
      <sheetData sheetId="1445">
        <row r="16">
          <cell r="G16">
            <v>0</v>
          </cell>
        </row>
      </sheetData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16">
          <cell r="G16">
            <v>0</v>
          </cell>
        </row>
      </sheetData>
      <sheetData sheetId="1456">
        <row r="16">
          <cell r="G16">
            <v>0</v>
          </cell>
        </row>
      </sheetData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>
        <row r="16">
          <cell r="G16">
            <v>0</v>
          </cell>
        </row>
      </sheetData>
      <sheetData sheetId="1498"/>
      <sheetData sheetId="1499">
        <row r="16">
          <cell r="G16">
            <v>0</v>
          </cell>
        </row>
      </sheetData>
      <sheetData sheetId="1500">
        <row r="16">
          <cell r="G16">
            <v>0</v>
          </cell>
        </row>
      </sheetData>
      <sheetData sheetId="1501"/>
      <sheetData sheetId="1502"/>
      <sheetData sheetId="1503"/>
      <sheetData sheetId="1504"/>
      <sheetData sheetId="1505">
        <row r="16">
          <cell r="G16">
            <v>0</v>
          </cell>
        </row>
      </sheetData>
      <sheetData sheetId="1506"/>
      <sheetData sheetId="1507">
        <row r="16">
          <cell r="G16">
            <v>0</v>
          </cell>
        </row>
      </sheetData>
      <sheetData sheetId="1508">
        <row r="16">
          <cell r="G16">
            <v>0</v>
          </cell>
        </row>
      </sheetData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>
        <row r="16">
          <cell r="G16">
            <v>0</v>
          </cell>
        </row>
      </sheetData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>
        <row r="16">
          <cell r="G16">
            <v>0</v>
          </cell>
        </row>
      </sheetData>
      <sheetData sheetId="1617"/>
      <sheetData sheetId="1618"/>
      <sheetData sheetId="1619"/>
      <sheetData sheetId="1620"/>
      <sheetData sheetId="1621"/>
      <sheetData sheetId="1622"/>
      <sheetData sheetId="1623"/>
      <sheetData sheetId="1624">
        <row r="16">
          <cell r="G16">
            <v>18750000</v>
          </cell>
        </row>
      </sheetData>
      <sheetData sheetId="1625">
        <row r="16">
          <cell r="G16">
            <v>18750000</v>
          </cell>
        </row>
      </sheetData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/>
      <sheetData sheetId="1692" refreshError="1"/>
      <sheetData sheetId="1693" refreshError="1"/>
      <sheetData sheetId="1694" refreshError="1"/>
      <sheetData sheetId="1695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 refreshError="1"/>
      <sheetData sheetId="184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VENDOR LIST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11. Weekly Progress"/>
      <sheetName val="9"/>
      <sheetName val="ctc"/>
      <sheetName val="ELECTRICAL 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Supply"/>
      <sheetName val="Macro"/>
      <sheetName val="산근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2"/>
      <sheetName val="Major_P&amp;M_deployment2"/>
      <sheetName val="p&amp;m_L&amp;T_Hire2"/>
      <sheetName val="basic_2"/>
      <sheetName val="Rate_Analysis2"/>
      <sheetName val="major_qty3"/>
      <sheetName val="Major_P&amp;M_deployment3"/>
      <sheetName val="p&amp;m_L&amp;T_Hire3"/>
      <sheetName val="basic_3"/>
      <sheetName val="Rate_Analysis3"/>
      <sheetName val="HS"/>
      <sheetName val="RW"/>
      <sheetName val="Area"/>
      <sheetName val="major_qty4"/>
      <sheetName val="Major_P&amp;M_deployment4"/>
      <sheetName val="p&amp;m_L&amp;T_Hire4"/>
      <sheetName val="basic_4"/>
      <sheetName val="Rate_Analysis4"/>
      <sheetName val="major_qty5"/>
      <sheetName val="FINISH"/>
      <sheetName val="MFR"/>
      <sheetName val="Sheet1"/>
      <sheetName val="FitOutConfCentre"/>
      <sheetName val="james's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Bill No. 3"/>
      <sheetName val="FEVA"/>
      <sheetName val="HO Costs"/>
      <sheetName val="Timesheet"/>
      <sheetName val="IDC"/>
      <sheetName val="Misc. points"/>
      <sheetName val="qty abst"/>
      <sheetName val="Programe"/>
      <sheetName val="LABOUR"/>
      <sheetName val="SUMMARY"/>
      <sheetName val="MP"/>
      <sheetName val="Input"/>
      <sheetName val="Top Sheet"/>
      <sheetName val="Publicbuilding"/>
      <sheetName val="Misc__points"/>
      <sheetName val="qty_abst"/>
      <sheetName val="Top_Sheet"/>
      <sheetName val="Iron Steel &amp; handrails"/>
      <sheetName val="ANALYSIS"/>
      <sheetName val="Civil Boq"/>
      <sheetName val="TAV ANALIZ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1-BOQ_Civil"/>
      <sheetName val="Concrete"/>
      <sheetName val="Reinf"/>
      <sheetName val="Main Summary"/>
      <sheetName val="Summary (G.H.Bachlor C)"/>
      <sheetName val="General preliminaries"/>
      <sheetName val="Drain Work"/>
      <sheetName val="Non-BOQ summary"/>
      <sheetName val="Curing Bund for Sep'13"/>
      <sheetName val="GBW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Work Done Bill (2)"/>
      <sheetName val="IS Summary"/>
      <sheetName val="BASIC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#REF"/>
      <sheetName val="Legal Risk Analysis"/>
      <sheetName val="RA Format"/>
      <sheetName val="Measurement-ID works"/>
      <sheetName val="1"/>
      <sheetName val="IO List"/>
      <sheetName val="MORGACTS"/>
      <sheetName val="Ph 1 -ESM Pipe, Bitumen"/>
      <sheetName val="Progress"/>
      <sheetName val="PRECAST lightconc-II"/>
      <sheetName val="Stress Calculation"/>
      <sheetName val="2gii"/>
      <sheetName val="Assumption Inputs"/>
      <sheetName val="Rates"/>
      <sheetName val="Lead"/>
      <sheetName val="dummy"/>
      <sheetName val="Unit Rate"/>
      <sheetName val="PointNo.5"/>
      <sheetName val="Data 1"/>
      <sheetName val="A6"/>
      <sheetName val="ETC Panorama"/>
      <sheetName val="Sheet2"/>
      <sheetName val="Design"/>
      <sheetName val="P4-B"/>
      <sheetName val="d-safe DELUX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gen"/>
      <sheetName val="ABP inputs"/>
      <sheetName val="Synergy Sales Budget"/>
      <sheetName val="Main-Material"/>
      <sheetName val="Rehab podium footing"/>
      <sheetName val="Staff Forecast spread"/>
      <sheetName val="Calc_ISC"/>
      <sheetName val="Dropdown"/>
      <sheetName val="MLAP"/>
      <sheetName val="Sludge Cal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合成単価作成表-BLDG"/>
      <sheetName val="SPT vs PHI"/>
      <sheetName val="RA_Format"/>
      <sheetName val="Measurement-ID_works"/>
      <sheetName val="IO_List"/>
      <sheetName val="Ph_1_-ESM_Pipe,_Bitumen"/>
      <sheetName val="Data_1"/>
      <sheetName val="Rehab_podium_footing"/>
      <sheetName val="Staff_Forecast_spread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Drain_Work4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STAFFSCHED_4"/>
      <sheetName val="E_&amp;_R4"/>
      <sheetName val="Legal_Risk_Analysis4"/>
      <sheetName val="RA_Format2"/>
      <sheetName val="Measurement-ID_works2"/>
      <sheetName val="IO_List1"/>
      <sheetName val="Ph_1_-ESM_Pipe,_Bitumen2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tress_Calculation1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Assumption_Inputs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tress_Calculation2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Assumption_Inputs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Assumption_Inputs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tress_Calculation3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Assumption_Inputs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AoR Finishing"/>
      <sheetName val="P+M - Tower Crane"/>
      <sheetName val="RMC April 16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ode"/>
      <sheetName val="LMR PF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upa"/>
      <sheetName val="Exp. Villa  R2B 216"/>
      <sheetName val="Civil Works"/>
      <sheetName val="Name Manager"/>
      <sheetName val="Input Rates"/>
      <sheetName val="Detailed Areas"/>
      <sheetName val="Drop-Downs"/>
      <sheetName val="MASONARY"/>
      <sheetName val="Working"/>
      <sheetName val="Customize Your Purchase Order"/>
      <sheetName val="Customize Your Invoice"/>
      <sheetName val="PNTEXT"/>
      <sheetName val="nÁuknÁu"/>
      <sheetName val="Day work"/>
      <sheetName val="Voucher"/>
      <sheetName val="20 mm aggregates "/>
      <sheetName val="3cd Annexure"/>
      <sheetName val="Detail"/>
      <sheetName val="factors"/>
      <sheetName val="Intro"/>
      <sheetName val="HQ-TO"/>
      <sheetName val="WD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PRL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Truss Section"/>
      <sheetName val="HWDG"/>
      <sheetName val="Démol."/>
      <sheetName val="para"/>
      <sheetName val="kppl pl"/>
      <sheetName val="13. Steel - Ratio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level"/>
      <sheetName val="Administrative Prices"/>
      <sheetName val="Material List "/>
      <sheetName val="Labour Rate "/>
      <sheetName val="(M+L)"/>
      <sheetName val="Labour productivity"/>
      <sheetName val="Back"/>
      <sheetName val="22-SHUTTERING"/>
      <sheetName val="Activity List"/>
      <sheetName val="SUMM_ACTI. DISTRIBUTION"/>
      <sheetName val="PO Status"/>
      <sheetName val="Layout"/>
      <sheetName val="office"/>
      <sheetName val="Lab"/>
      <sheetName val="CASHFLOWS"/>
      <sheetName val="Sec-I"/>
      <sheetName val="Set"/>
      <sheetName val="DIV.3"/>
      <sheetName val="Demand"/>
      <sheetName val="Occ"/>
      <sheetName val="Calendar"/>
      <sheetName val="총괄표 (2)"/>
      <sheetName val="Benchmark Data"/>
      <sheetName val="Apx AA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Settings"/>
      <sheetName val="Raw Data"/>
      <sheetName val="Shor &amp; Shuter"/>
      <sheetName val="2 BHK"/>
      <sheetName val="dlvoid"/>
      <sheetName val="Fee Rate Summary"/>
      <sheetName val="Costing"/>
      <sheetName val="STEEL STRUCTURE"/>
      <sheetName val="Load Details(B1)"/>
      <sheetName val="Wall"/>
      <sheetName val="Pile cap"/>
      <sheetName val="合成__作成表-BLDG"/>
      <sheetName val="MG"/>
      <sheetName val="India F&amp;S Template"/>
      <sheetName val="Bank Guarantee"/>
      <sheetName val="Headings"/>
      <sheetName val="Schedule(4)"/>
      <sheetName val="DetEst"/>
      <sheetName val="hist&amp;proj"/>
      <sheetName val="TABLO-3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BILL-6"/>
      <sheetName val="BILL-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Major_P&amp;M_deployment5"/>
      <sheetName val="p&amp;m_L&amp;T_Hire5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major_qty6"/>
      <sheetName val="qty_schedule"/>
      <sheetName val="VOP_June_07__rev1_"/>
      <sheetName val="HO_Costs"/>
      <sheetName val="Bill_No__3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mw"/>
      <sheetName val="Vehicles"/>
      <sheetName val="PE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Cul_detail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Sheet3 (2)"/>
      <sheetName val="cul-invSUBMITTED"/>
      <sheetName val="BHANDUP"/>
      <sheetName val="DATI_CONS"/>
      <sheetName val="Summ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beam-reinft-IIInd_floor7"/>
      <sheetName val="Cash_Flow_Input_Data_ISC"/>
      <sheetName val="13__Steel_-_Ratio"/>
      <sheetName val="beam-reinft-machine_rm"/>
      <sheetName val="kppl_pl"/>
      <sheetName val="Administrative_Prices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qty_schedule4"/>
      <sheetName val="VOP_June_07__rev1_4"/>
      <sheetName val="HO_Costs4"/>
      <sheetName val="Bill_No__34"/>
      <sheetName val="Drain_Work9"/>
      <sheetName val="Non-BOQ_summary9"/>
      <sheetName val="Curing_Bund_for_Sep'139"/>
      <sheetName val="STAFFSCHED_9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Unit_Rate5"/>
      <sheetName val="Stress_Calculation9"/>
      <sheetName val="PRECAST_lightconc-II6"/>
      <sheetName val="Assumption_Inputs9"/>
      <sheetName val="d-safe_DELUXE5"/>
      <sheetName val="ABP_inputs5"/>
      <sheetName val="Synergy_Sales_Budget5"/>
      <sheetName val="AoR_Finishing2"/>
      <sheetName val="P+M_-_Tower_Crane2"/>
      <sheetName val="RCC,Ret__Wall2"/>
      <sheetName val="Main_Summary-_Contractor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qty_schedule5"/>
      <sheetName val="VOP_June_07__rev1_5"/>
      <sheetName val="HO_Costs5"/>
      <sheetName val="Bill_No__35"/>
      <sheetName val="Work_Done_Bill_(2)10"/>
      <sheetName val="IS_Summary10"/>
      <sheetName val="Drain_Work10"/>
      <sheetName val="Non-BOQ_summary10"/>
      <sheetName val="Curing_Bund_for_Sep'1310"/>
      <sheetName val="Site_Dev_BOQ10"/>
      <sheetName val="STAFFSCHED_10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IO_List6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Unit_Rate6"/>
      <sheetName val="Stress_Calculation10"/>
      <sheetName val="PRECAST_lightconc-II7"/>
      <sheetName val="Assumption_Inputs10"/>
      <sheetName val="d-safe_DELUXE6"/>
      <sheetName val="ABP_inputs6"/>
      <sheetName val="Synergy_Sales_Budget6"/>
      <sheetName val="AoR_Finishing3"/>
      <sheetName val="P+M_-_Tower_Crane3"/>
      <sheetName val="RCC,Ret__Wall3"/>
      <sheetName val="Main_Summary-_Contractor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qty_schedule6"/>
      <sheetName val="VOP_June_07__rev1_6"/>
      <sheetName val="HO_Costs6"/>
      <sheetName val="Bill_No__36"/>
      <sheetName val="Work_Done_Bill_(2)11"/>
      <sheetName val="IS_Summary11"/>
      <sheetName val="Drain_Work11"/>
      <sheetName val="Non-BOQ_summary11"/>
      <sheetName val="Curing_Bund_for_Sep'1311"/>
      <sheetName val="Site_Dev_BOQ11"/>
      <sheetName val="STAFFSCHED_11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Unit_Rate7"/>
      <sheetName val="Stress_Calculation11"/>
      <sheetName val="PRECAST_lightconc-II8"/>
      <sheetName val="Assumption_Inputs11"/>
      <sheetName val="d-safe_DELUXE7"/>
      <sheetName val="ABP_inputs7"/>
      <sheetName val="Synergy_Sales_Budget7"/>
      <sheetName val="AoR_Finishing4"/>
      <sheetName val="P+M_-_Tower_Crane4"/>
      <sheetName val="RCC,Ret__Wall4"/>
      <sheetName val="Main_Summary-_Contractor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qty_schedule7"/>
      <sheetName val="VOP_June_07__rev1_7"/>
      <sheetName val="HO_Costs7"/>
      <sheetName val="Bill_No__37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W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Wag&amp;Sal"/>
      <sheetName val="bill 2"/>
      <sheetName val="총괄표"/>
      <sheetName val="Micro"/>
      <sheetName val="Macro"/>
      <sheetName val="Scaff-Rose"/>
      <sheetName val="SSR _ NSSR Market final"/>
      <sheetName val="C1ㅇ"/>
      <sheetName val="????_???_??1"/>
      <sheetName val="Truss_Section"/>
      <sheetName val="CIF COST ITEM"/>
      <sheetName val="Struct-Grass root"/>
      <sheetName val="KPI"/>
      <sheetName val="Cov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DEPOT_WBS"/>
      <sheetName val="Customize_Your_Purchase_Order"/>
      <sheetName val="Customize_Your_Invoice"/>
      <sheetName val="Day_work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Notes"/>
      <sheetName val="BQLIST"/>
      <sheetName val="DIV_3"/>
      <sheetName val="DIV_31"/>
      <sheetName val="Démol_"/>
      <sheetName val="Fee_Rate_Summary"/>
      <sheetName val="Load_Details(B1)"/>
      <sheetName val="India_F&amp;S_Template"/>
      <sheetName val="Bank_Guarantee"/>
      <sheetName val="Pile_cap"/>
      <sheetName val="Electrical_"/>
      <sheetName val="Form_6"/>
      <sheetName val="Input_Data_R"/>
      <sheetName val="Input_Data70+100MSA"/>
      <sheetName val="Input_Data_F"/>
      <sheetName val="3__Elemental_Summary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PLUMBING_&amp;_SANITORY"/>
      <sheetName val="Item-_Compact"/>
      <sheetName val="Ins_&amp;_Bonds"/>
      <sheetName val="Proposal"/>
      <sheetName val="CPA7-31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Equip"/>
      <sheetName val="WBS"/>
      <sheetName val="MECH-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산근"/>
      <sheetName val="GM &amp; TA"/>
      <sheetName val="NPV"/>
      <sheetName val="Core Data"/>
      <sheetName val="MFG"/>
      <sheetName val="Sheet9"/>
      <sheetName val="6. Light Fixture (True Light)"/>
      <sheetName val="HL8"/>
      <sheetName val="2A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BM Data"/>
      <sheetName val="Cash Flow Working"/>
      <sheetName val="Hic_150EOffice"/>
      <sheetName val="HVAC BoQ"/>
      <sheetName val="CC 0103"/>
      <sheetName val="PROCTOR"/>
      <sheetName val="Raw_Data2"/>
      <sheetName val="Benchmark_Data_(Resi)2"/>
      <sheetName val="TG-P-07_(50%_CON)2"/>
      <sheetName val="TG-P-09_(50%_CD)2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Data Validation"/>
      <sheetName val="CW"/>
      <sheetName val="Part-A"/>
      <sheetName val="Lstsub"/>
      <sheetName val="labour rates"/>
      <sheetName val="XREF"/>
      <sheetName val="plan&amp;section of foundation"/>
      <sheetName val="Sensitivities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Info"/>
      <sheetName val="MATL"/>
      <sheetName val="PFPi Input Sheets"/>
      <sheetName val="SLABREINF-SCH"/>
      <sheetName val="COL-SCH"/>
      <sheetName val="2 &amp; 3 CG 78 V"/>
      <sheetName val="Raw Data Hours"/>
      <sheetName val="WORK COV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D10">
            <v>1500</v>
          </cell>
        </row>
      </sheetData>
      <sheetData sheetId="14">
        <row r="10">
          <cell r="D10">
            <v>1500</v>
          </cell>
        </row>
      </sheetData>
      <sheetData sheetId="15">
        <row r="10">
          <cell r="D10">
            <v>1500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0">
          <cell r="D10">
            <v>1500</v>
          </cell>
        </row>
      </sheetData>
      <sheetData sheetId="43">
        <row r="10">
          <cell r="D10">
            <v>1500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>
        <row r="10">
          <cell r="D10">
            <v>1500</v>
          </cell>
        </row>
      </sheetData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>
        <row r="10">
          <cell r="D10">
            <v>1500</v>
          </cell>
        </row>
      </sheetData>
      <sheetData sheetId="294">
        <row r="10">
          <cell r="D10">
            <v>1500</v>
          </cell>
        </row>
      </sheetData>
      <sheetData sheetId="295">
        <row r="10">
          <cell r="D10">
            <v>1500</v>
          </cell>
        </row>
      </sheetData>
      <sheetData sheetId="296">
        <row r="10">
          <cell r="D10">
            <v>1500</v>
          </cell>
        </row>
      </sheetData>
      <sheetData sheetId="297">
        <row r="10">
          <cell r="D10">
            <v>1500</v>
          </cell>
        </row>
      </sheetData>
      <sheetData sheetId="298">
        <row r="10">
          <cell r="D10">
            <v>1500</v>
          </cell>
        </row>
      </sheetData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>
        <row r="10">
          <cell r="D10">
            <v>1500</v>
          </cell>
        </row>
      </sheetData>
      <sheetData sheetId="357"/>
      <sheetData sheetId="358" refreshError="1"/>
      <sheetData sheetId="359" refreshError="1"/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>
        <row r="10">
          <cell r="D10">
            <v>1500</v>
          </cell>
        </row>
      </sheetData>
      <sheetData sheetId="443">
        <row r="10">
          <cell r="D10">
            <v>1500</v>
          </cell>
        </row>
      </sheetData>
      <sheetData sheetId="444">
        <row r="10">
          <cell r="D10">
            <v>1500</v>
          </cell>
        </row>
      </sheetData>
      <sheetData sheetId="445">
        <row r="10">
          <cell r="D10">
            <v>1500</v>
          </cell>
        </row>
      </sheetData>
      <sheetData sheetId="446">
        <row r="10">
          <cell r="D10">
            <v>1500</v>
          </cell>
        </row>
      </sheetData>
      <sheetData sheetId="447">
        <row r="10">
          <cell r="D10">
            <v>1500</v>
          </cell>
        </row>
      </sheetData>
      <sheetData sheetId="448">
        <row r="10">
          <cell r="D10">
            <v>1500</v>
          </cell>
        </row>
      </sheetData>
      <sheetData sheetId="449">
        <row r="10">
          <cell r="D10">
            <v>1500</v>
          </cell>
        </row>
      </sheetData>
      <sheetData sheetId="450">
        <row r="10">
          <cell r="D10">
            <v>1500</v>
          </cell>
        </row>
      </sheetData>
      <sheetData sheetId="451">
        <row r="10">
          <cell r="D10">
            <v>1500</v>
          </cell>
        </row>
      </sheetData>
      <sheetData sheetId="452">
        <row r="10">
          <cell r="D10">
            <v>1500</v>
          </cell>
        </row>
      </sheetData>
      <sheetData sheetId="453">
        <row r="10">
          <cell r="D10">
            <v>1500</v>
          </cell>
        </row>
      </sheetData>
      <sheetData sheetId="454">
        <row r="10">
          <cell r="D10">
            <v>1500</v>
          </cell>
        </row>
      </sheetData>
      <sheetData sheetId="455">
        <row r="10">
          <cell r="D10">
            <v>1500</v>
          </cell>
        </row>
      </sheetData>
      <sheetData sheetId="456">
        <row r="10">
          <cell r="D10">
            <v>1500</v>
          </cell>
        </row>
      </sheetData>
      <sheetData sheetId="457">
        <row r="10">
          <cell r="D10">
            <v>1500</v>
          </cell>
        </row>
      </sheetData>
      <sheetData sheetId="458">
        <row r="10">
          <cell r="D10">
            <v>1500</v>
          </cell>
        </row>
      </sheetData>
      <sheetData sheetId="459">
        <row r="10">
          <cell r="D10">
            <v>1500</v>
          </cell>
        </row>
      </sheetData>
      <sheetData sheetId="460">
        <row r="10">
          <cell r="D10">
            <v>1500</v>
          </cell>
        </row>
      </sheetData>
      <sheetData sheetId="461">
        <row r="10">
          <cell r="D10">
            <v>1500</v>
          </cell>
        </row>
      </sheetData>
      <sheetData sheetId="462">
        <row r="10">
          <cell r="D10">
            <v>1500</v>
          </cell>
        </row>
      </sheetData>
      <sheetData sheetId="463">
        <row r="10">
          <cell r="D10">
            <v>1500</v>
          </cell>
        </row>
      </sheetData>
      <sheetData sheetId="464">
        <row r="10">
          <cell r="D10">
            <v>1500</v>
          </cell>
        </row>
      </sheetData>
      <sheetData sheetId="465">
        <row r="10">
          <cell r="D10">
            <v>1500</v>
          </cell>
        </row>
      </sheetData>
      <sheetData sheetId="466">
        <row r="10">
          <cell r="D10">
            <v>1500</v>
          </cell>
        </row>
      </sheetData>
      <sheetData sheetId="467">
        <row r="10">
          <cell r="D10">
            <v>1500</v>
          </cell>
        </row>
      </sheetData>
      <sheetData sheetId="468">
        <row r="10">
          <cell r="D10">
            <v>1500</v>
          </cell>
        </row>
      </sheetData>
      <sheetData sheetId="469">
        <row r="10">
          <cell r="D10">
            <v>1500</v>
          </cell>
        </row>
      </sheetData>
      <sheetData sheetId="470">
        <row r="10">
          <cell r="D10">
            <v>1500</v>
          </cell>
        </row>
      </sheetData>
      <sheetData sheetId="471">
        <row r="10">
          <cell r="D10">
            <v>1500</v>
          </cell>
        </row>
      </sheetData>
      <sheetData sheetId="472">
        <row r="10">
          <cell r="D10">
            <v>1500</v>
          </cell>
        </row>
      </sheetData>
      <sheetData sheetId="473">
        <row r="10">
          <cell r="D10">
            <v>1500</v>
          </cell>
        </row>
      </sheetData>
      <sheetData sheetId="474">
        <row r="10">
          <cell r="D10">
            <v>1500</v>
          </cell>
        </row>
      </sheetData>
      <sheetData sheetId="475">
        <row r="10">
          <cell r="D10">
            <v>1500</v>
          </cell>
        </row>
      </sheetData>
      <sheetData sheetId="476">
        <row r="10">
          <cell r="D10">
            <v>1500</v>
          </cell>
        </row>
      </sheetData>
      <sheetData sheetId="477">
        <row r="10">
          <cell r="D10">
            <v>1500</v>
          </cell>
        </row>
      </sheetData>
      <sheetData sheetId="478">
        <row r="10">
          <cell r="D10">
            <v>1500</v>
          </cell>
        </row>
      </sheetData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>
        <row r="10">
          <cell r="D10">
            <v>1500</v>
          </cell>
        </row>
      </sheetData>
      <sheetData sheetId="486">
        <row r="10">
          <cell r="D10">
            <v>1500</v>
          </cell>
        </row>
      </sheetData>
      <sheetData sheetId="487">
        <row r="10">
          <cell r="D10">
            <v>1500</v>
          </cell>
        </row>
      </sheetData>
      <sheetData sheetId="488">
        <row r="10">
          <cell r="D10">
            <v>1500</v>
          </cell>
        </row>
      </sheetData>
      <sheetData sheetId="489">
        <row r="10">
          <cell r="D10">
            <v>1500</v>
          </cell>
        </row>
      </sheetData>
      <sheetData sheetId="490">
        <row r="10">
          <cell r="D10">
            <v>1500</v>
          </cell>
        </row>
      </sheetData>
      <sheetData sheetId="491">
        <row r="10">
          <cell r="D10">
            <v>1500</v>
          </cell>
        </row>
      </sheetData>
      <sheetData sheetId="492">
        <row r="10">
          <cell r="D10">
            <v>1500</v>
          </cell>
        </row>
      </sheetData>
      <sheetData sheetId="493">
        <row r="10">
          <cell r="D10">
            <v>1500</v>
          </cell>
        </row>
      </sheetData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 refreshError="1"/>
      <sheetData sheetId="533">
        <row r="10">
          <cell r="D10">
            <v>1500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>
        <row r="10">
          <cell r="D10">
            <v>1500</v>
          </cell>
        </row>
      </sheetData>
      <sheetData sheetId="555">
        <row r="10">
          <cell r="D10">
            <v>1500</v>
          </cell>
        </row>
      </sheetData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>
        <row r="10">
          <cell r="D10">
            <v>1500</v>
          </cell>
        </row>
      </sheetData>
      <sheetData sheetId="569" refreshError="1"/>
      <sheetData sheetId="570" refreshError="1"/>
      <sheetData sheetId="571"/>
      <sheetData sheetId="572">
        <row r="10">
          <cell r="D10">
            <v>1500</v>
          </cell>
        </row>
      </sheetData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10">
          <cell r="D10">
            <v>1500</v>
          </cell>
        </row>
      </sheetData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>
        <row r="10">
          <cell r="D10">
            <v>1500</v>
          </cell>
        </row>
      </sheetData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>
        <row r="10">
          <cell r="D10">
            <v>1500</v>
          </cell>
        </row>
      </sheetData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>
        <row r="10">
          <cell r="D10">
            <v>1500</v>
          </cell>
        </row>
      </sheetData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/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/>
      <sheetData sheetId="1040"/>
      <sheetData sheetId="1041"/>
      <sheetData sheetId="1042"/>
      <sheetData sheetId="1043"/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 refreshError="1"/>
      <sheetData sheetId="1213" refreshError="1"/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>
        <row r="10">
          <cell r="D10">
            <v>1500</v>
          </cell>
        </row>
      </sheetData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>
        <row r="10">
          <cell r="D10">
            <v>1500</v>
          </cell>
        </row>
      </sheetData>
      <sheetData sheetId="1243">
        <row r="10">
          <cell r="D10">
            <v>1500</v>
          </cell>
        </row>
      </sheetData>
      <sheetData sheetId="1244">
        <row r="10">
          <cell r="D10">
            <v>1500</v>
          </cell>
        </row>
      </sheetData>
      <sheetData sheetId="1245">
        <row r="10">
          <cell r="D10">
            <v>1500</v>
          </cell>
        </row>
      </sheetData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 refreshError="1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>
        <row r="10">
          <cell r="D10">
            <v>1500</v>
          </cell>
        </row>
      </sheetData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>
        <row r="10">
          <cell r="D10">
            <v>1500</v>
          </cell>
        </row>
      </sheetData>
      <sheetData sheetId="1372">
        <row r="10">
          <cell r="D10">
            <v>1500</v>
          </cell>
        </row>
      </sheetData>
      <sheetData sheetId="1373">
        <row r="10">
          <cell r="D10">
            <v>1500</v>
          </cell>
        </row>
      </sheetData>
      <sheetData sheetId="1374">
        <row r="10">
          <cell r="D10">
            <v>1500</v>
          </cell>
        </row>
      </sheetData>
      <sheetData sheetId="1375">
        <row r="10">
          <cell r="D10">
            <v>1500</v>
          </cell>
        </row>
      </sheetData>
      <sheetData sheetId="1376">
        <row r="10">
          <cell r="D10">
            <v>1500</v>
          </cell>
        </row>
      </sheetData>
      <sheetData sheetId="1377">
        <row r="10">
          <cell r="D10">
            <v>1500</v>
          </cell>
        </row>
      </sheetData>
      <sheetData sheetId="1378">
        <row r="10">
          <cell r="D10">
            <v>1500</v>
          </cell>
        </row>
      </sheetData>
      <sheetData sheetId="1379">
        <row r="10">
          <cell r="D10">
            <v>1500</v>
          </cell>
        </row>
      </sheetData>
      <sheetData sheetId="1380">
        <row r="10">
          <cell r="D10">
            <v>1500</v>
          </cell>
        </row>
      </sheetData>
      <sheetData sheetId="1381">
        <row r="10">
          <cell r="D10">
            <v>1500</v>
          </cell>
        </row>
      </sheetData>
      <sheetData sheetId="1382">
        <row r="10">
          <cell r="D10">
            <v>1500</v>
          </cell>
        </row>
      </sheetData>
      <sheetData sheetId="1383">
        <row r="10">
          <cell r="D10">
            <v>1500</v>
          </cell>
        </row>
      </sheetData>
      <sheetData sheetId="1384">
        <row r="10">
          <cell r="D10">
            <v>1500</v>
          </cell>
        </row>
      </sheetData>
      <sheetData sheetId="1385">
        <row r="10">
          <cell r="D10">
            <v>1500</v>
          </cell>
        </row>
      </sheetData>
      <sheetData sheetId="1386">
        <row r="10">
          <cell r="D10">
            <v>1500</v>
          </cell>
        </row>
      </sheetData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>
        <row r="10">
          <cell r="D10">
            <v>1500</v>
          </cell>
        </row>
      </sheetData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>
        <row r="10">
          <cell r="D10">
            <v>1500</v>
          </cell>
        </row>
      </sheetData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>
        <row r="10">
          <cell r="D10">
            <v>1500</v>
          </cell>
        </row>
      </sheetData>
      <sheetData sheetId="1406">
        <row r="10">
          <cell r="D10">
            <v>1500</v>
          </cell>
        </row>
      </sheetData>
      <sheetData sheetId="1407">
        <row r="10">
          <cell r="D10">
            <v>1500</v>
          </cell>
        </row>
      </sheetData>
      <sheetData sheetId="1408">
        <row r="10">
          <cell r="D10">
            <v>1500</v>
          </cell>
        </row>
      </sheetData>
      <sheetData sheetId="1409">
        <row r="10">
          <cell r="D10">
            <v>1500</v>
          </cell>
        </row>
      </sheetData>
      <sheetData sheetId="1410">
        <row r="10">
          <cell r="D10">
            <v>1500</v>
          </cell>
        </row>
      </sheetData>
      <sheetData sheetId="1411">
        <row r="10">
          <cell r="D10">
            <v>1500</v>
          </cell>
        </row>
      </sheetData>
      <sheetData sheetId="1412">
        <row r="10">
          <cell r="D10">
            <v>1500</v>
          </cell>
        </row>
      </sheetData>
      <sheetData sheetId="1413">
        <row r="10">
          <cell r="D10">
            <v>1500</v>
          </cell>
        </row>
      </sheetData>
      <sheetData sheetId="1414">
        <row r="10">
          <cell r="D10">
            <v>1500</v>
          </cell>
        </row>
      </sheetData>
      <sheetData sheetId="1415">
        <row r="10">
          <cell r="D10">
            <v>1500</v>
          </cell>
        </row>
      </sheetData>
      <sheetData sheetId="1416">
        <row r="10">
          <cell r="D10">
            <v>1500</v>
          </cell>
        </row>
      </sheetData>
      <sheetData sheetId="1417">
        <row r="10">
          <cell r="D10">
            <v>1500</v>
          </cell>
        </row>
      </sheetData>
      <sheetData sheetId="1418">
        <row r="10">
          <cell r="D10">
            <v>1500</v>
          </cell>
        </row>
      </sheetData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>
        <row r="10">
          <cell r="D10">
            <v>1500</v>
          </cell>
        </row>
      </sheetData>
      <sheetData sheetId="1542">
        <row r="10">
          <cell r="D10">
            <v>1500</v>
          </cell>
        </row>
      </sheetData>
      <sheetData sheetId="1543">
        <row r="10">
          <cell r="D10">
            <v>1500</v>
          </cell>
        </row>
      </sheetData>
      <sheetData sheetId="1544"/>
      <sheetData sheetId="1545"/>
      <sheetData sheetId="1546">
        <row r="10">
          <cell r="D10">
            <v>1500</v>
          </cell>
        </row>
      </sheetData>
      <sheetData sheetId="1547">
        <row r="10">
          <cell r="D10">
            <v>1500</v>
          </cell>
        </row>
      </sheetData>
      <sheetData sheetId="1548">
        <row r="10">
          <cell r="D10">
            <v>1500</v>
          </cell>
        </row>
      </sheetData>
      <sheetData sheetId="1549">
        <row r="10">
          <cell r="D10">
            <v>1500</v>
          </cell>
        </row>
      </sheetData>
      <sheetData sheetId="1550">
        <row r="10">
          <cell r="D10">
            <v>1500</v>
          </cell>
        </row>
      </sheetData>
      <sheetData sheetId="1551">
        <row r="10">
          <cell r="D10">
            <v>1500</v>
          </cell>
        </row>
      </sheetData>
      <sheetData sheetId="1552">
        <row r="10">
          <cell r="D10">
            <v>1500</v>
          </cell>
        </row>
      </sheetData>
      <sheetData sheetId="1553">
        <row r="10">
          <cell r="D10">
            <v>1500</v>
          </cell>
        </row>
      </sheetData>
      <sheetData sheetId="1554">
        <row r="10">
          <cell r="D10">
            <v>1500</v>
          </cell>
        </row>
      </sheetData>
      <sheetData sheetId="1555" refreshError="1"/>
      <sheetData sheetId="1556" refreshError="1"/>
      <sheetData sheetId="1557" refreshError="1"/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/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/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 refreshError="1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/>
      <sheetData sheetId="1605"/>
      <sheetData sheetId="1606"/>
      <sheetData sheetId="1607">
        <row r="10">
          <cell r="D10">
            <v>1500</v>
          </cell>
        </row>
      </sheetData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>
        <row r="10">
          <cell r="D10">
            <v>1500</v>
          </cell>
        </row>
      </sheetData>
      <sheetData sheetId="1687">
        <row r="10">
          <cell r="D10">
            <v>1500</v>
          </cell>
        </row>
      </sheetData>
      <sheetData sheetId="1688">
        <row r="10">
          <cell r="D10">
            <v>1500</v>
          </cell>
        </row>
      </sheetData>
      <sheetData sheetId="1689">
        <row r="10">
          <cell r="D10">
            <v>1500</v>
          </cell>
        </row>
      </sheetData>
      <sheetData sheetId="1690">
        <row r="10">
          <cell r="D10">
            <v>1500</v>
          </cell>
        </row>
      </sheetData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/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/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/>
      <sheetData sheetId="1830"/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/>
      <sheetData sheetId="1835"/>
      <sheetData sheetId="1836"/>
      <sheetData sheetId="1837">
        <row r="10">
          <cell r="D10">
            <v>1500</v>
          </cell>
        </row>
      </sheetData>
      <sheetData sheetId="1838"/>
      <sheetData sheetId="1839"/>
      <sheetData sheetId="1840">
        <row r="10">
          <cell r="D10">
            <v>1500</v>
          </cell>
        </row>
      </sheetData>
      <sheetData sheetId="1841"/>
      <sheetData sheetId="1842"/>
      <sheetData sheetId="1843">
        <row r="10">
          <cell r="D10">
            <v>1500</v>
          </cell>
        </row>
      </sheetData>
      <sheetData sheetId="1844"/>
      <sheetData sheetId="1845">
        <row r="10">
          <cell r="D10">
            <v>1500</v>
          </cell>
        </row>
      </sheetData>
      <sheetData sheetId="1846">
        <row r="10">
          <cell r="D10">
            <v>1500</v>
          </cell>
        </row>
      </sheetData>
      <sheetData sheetId="1847">
        <row r="10">
          <cell r="D10">
            <v>1500</v>
          </cell>
        </row>
      </sheetData>
      <sheetData sheetId="1848">
        <row r="10">
          <cell r="D10">
            <v>1500</v>
          </cell>
        </row>
      </sheetData>
      <sheetData sheetId="1849">
        <row r="10">
          <cell r="D10">
            <v>1500</v>
          </cell>
        </row>
      </sheetData>
      <sheetData sheetId="1850">
        <row r="10">
          <cell r="D10">
            <v>1500</v>
          </cell>
        </row>
      </sheetData>
      <sheetData sheetId="1851">
        <row r="10">
          <cell r="D10">
            <v>1500</v>
          </cell>
        </row>
      </sheetData>
      <sheetData sheetId="1852">
        <row r="10">
          <cell r="D10">
            <v>1500</v>
          </cell>
        </row>
      </sheetData>
      <sheetData sheetId="1853">
        <row r="10">
          <cell r="D10">
            <v>1500</v>
          </cell>
        </row>
      </sheetData>
      <sheetData sheetId="1854">
        <row r="10">
          <cell r="D10">
            <v>1500</v>
          </cell>
        </row>
      </sheetData>
      <sheetData sheetId="1855">
        <row r="10">
          <cell r="D10">
            <v>1500</v>
          </cell>
        </row>
      </sheetData>
      <sheetData sheetId="1856">
        <row r="10">
          <cell r="D10">
            <v>1500</v>
          </cell>
        </row>
      </sheetData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>
        <row r="10">
          <cell r="D10">
            <v>1500</v>
          </cell>
        </row>
      </sheetData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>
        <row r="10">
          <cell r="D10">
            <v>1500</v>
          </cell>
        </row>
      </sheetData>
      <sheetData sheetId="1931"/>
      <sheetData sheetId="1932"/>
      <sheetData sheetId="1933"/>
      <sheetData sheetId="1934">
        <row r="10">
          <cell r="D10">
            <v>1500</v>
          </cell>
        </row>
      </sheetData>
      <sheetData sheetId="1935"/>
      <sheetData sheetId="1936"/>
      <sheetData sheetId="1937">
        <row r="10">
          <cell r="D10">
            <v>1500</v>
          </cell>
        </row>
      </sheetData>
      <sheetData sheetId="1938"/>
      <sheetData sheetId="1939"/>
      <sheetData sheetId="1940">
        <row r="10">
          <cell r="D10">
            <v>1500</v>
          </cell>
        </row>
      </sheetData>
      <sheetData sheetId="1941"/>
      <sheetData sheetId="1942"/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/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/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/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>
        <row r="10">
          <cell r="D10">
            <v>1500</v>
          </cell>
        </row>
      </sheetData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/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/>
      <sheetData sheetId="2009"/>
      <sheetData sheetId="2010"/>
      <sheetData sheetId="2011"/>
      <sheetData sheetId="2012"/>
      <sheetData sheetId="2013"/>
      <sheetData sheetId="2014"/>
      <sheetData sheetId="2015">
        <row r="10">
          <cell r="D10">
            <v>1500</v>
          </cell>
        </row>
      </sheetData>
      <sheetData sheetId="2016"/>
      <sheetData sheetId="2017"/>
      <sheetData sheetId="2018">
        <row r="10">
          <cell r="D10">
            <v>1500</v>
          </cell>
        </row>
      </sheetData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>
        <row r="10">
          <cell r="D10">
            <v>1500</v>
          </cell>
        </row>
      </sheetData>
      <sheetData sheetId="2034"/>
      <sheetData sheetId="2035"/>
      <sheetData sheetId="2036"/>
      <sheetData sheetId="2037">
        <row r="10">
          <cell r="D10">
            <v>1500</v>
          </cell>
        </row>
      </sheetData>
      <sheetData sheetId="2038"/>
      <sheetData sheetId="2039"/>
      <sheetData sheetId="2040">
        <row r="10">
          <cell r="D10">
            <v>1500</v>
          </cell>
        </row>
      </sheetData>
      <sheetData sheetId="2041"/>
      <sheetData sheetId="2042"/>
      <sheetData sheetId="2043">
        <row r="10">
          <cell r="D10">
            <v>1500</v>
          </cell>
        </row>
      </sheetData>
      <sheetData sheetId="2044"/>
      <sheetData sheetId="2045"/>
      <sheetData sheetId="2046">
        <row r="10">
          <cell r="D10">
            <v>1500</v>
          </cell>
        </row>
      </sheetData>
      <sheetData sheetId="2047">
        <row r="10">
          <cell r="D10">
            <v>1500</v>
          </cell>
        </row>
      </sheetData>
      <sheetData sheetId="2048"/>
      <sheetData sheetId="2049">
        <row r="10">
          <cell r="D10">
            <v>1500</v>
          </cell>
        </row>
      </sheetData>
      <sheetData sheetId="2050">
        <row r="10">
          <cell r="D10">
            <v>1500</v>
          </cell>
        </row>
      </sheetData>
      <sheetData sheetId="2051"/>
      <sheetData sheetId="2052">
        <row r="10">
          <cell r="D10">
            <v>1500</v>
          </cell>
        </row>
      </sheetData>
      <sheetData sheetId="2053">
        <row r="10">
          <cell r="D10">
            <v>1500</v>
          </cell>
        </row>
      </sheetData>
      <sheetData sheetId="2054"/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/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/>
      <sheetData sheetId="2091">
        <row r="10">
          <cell r="D10">
            <v>1500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>
        <row r="10">
          <cell r="D10">
            <v>1500</v>
          </cell>
        </row>
      </sheetData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/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/>
      <sheetData sheetId="2165"/>
      <sheetData sheetId="2166">
        <row r="10">
          <cell r="D10">
            <v>1500</v>
          </cell>
        </row>
      </sheetData>
      <sheetData sheetId="2167"/>
      <sheetData sheetId="2168"/>
      <sheetData sheetId="2169"/>
      <sheetData sheetId="2170"/>
      <sheetData sheetId="2171"/>
      <sheetData sheetId="2172"/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>
        <row r="10">
          <cell r="D10">
            <v>1500</v>
          </cell>
        </row>
      </sheetData>
      <sheetData sheetId="2177">
        <row r="10">
          <cell r="D10">
            <v>1500</v>
          </cell>
        </row>
      </sheetData>
      <sheetData sheetId="2178">
        <row r="10">
          <cell r="D10">
            <v>1500</v>
          </cell>
        </row>
      </sheetData>
      <sheetData sheetId="2179"/>
      <sheetData sheetId="2180"/>
      <sheetData sheetId="2181">
        <row r="10">
          <cell r="D10">
            <v>1500</v>
          </cell>
        </row>
      </sheetData>
      <sheetData sheetId="2182">
        <row r="10">
          <cell r="D10">
            <v>1500</v>
          </cell>
        </row>
      </sheetData>
      <sheetData sheetId="2183">
        <row r="10">
          <cell r="D10">
            <v>1500</v>
          </cell>
        </row>
      </sheetData>
      <sheetData sheetId="2184">
        <row r="10">
          <cell r="D10">
            <v>1500</v>
          </cell>
        </row>
      </sheetData>
      <sheetData sheetId="2185">
        <row r="10">
          <cell r="D10">
            <v>1500</v>
          </cell>
        </row>
      </sheetData>
      <sheetData sheetId="2186">
        <row r="10">
          <cell r="D10">
            <v>1500</v>
          </cell>
        </row>
      </sheetData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>
        <row r="10">
          <cell r="D10">
            <v>1500</v>
          </cell>
        </row>
      </sheetData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>
        <row r="10">
          <cell r="D10">
            <v>1500</v>
          </cell>
        </row>
      </sheetData>
      <sheetData sheetId="2206"/>
      <sheetData sheetId="2207"/>
      <sheetData sheetId="2208"/>
      <sheetData sheetId="2209"/>
      <sheetData sheetId="2210">
        <row r="10">
          <cell r="D10">
            <v>1500</v>
          </cell>
        </row>
      </sheetData>
      <sheetData sheetId="2211"/>
      <sheetData sheetId="2212"/>
      <sheetData sheetId="2213">
        <row r="10">
          <cell r="D10">
            <v>1500</v>
          </cell>
        </row>
      </sheetData>
      <sheetData sheetId="2214"/>
      <sheetData sheetId="2215"/>
      <sheetData sheetId="2216">
        <row r="10">
          <cell r="D10">
            <v>1500</v>
          </cell>
        </row>
      </sheetData>
      <sheetData sheetId="2217"/>
      <sheetData sheetId="2218"/>
      <sheetData sheetId="2219">
        <row r="10">
          <cell r="D10">
            <v>1500</v>
          </cell>
        </row>
      </sheetData>
      <sheetData sheetId="2220"/>
      <sheetData sheetId="2221"/>
      <sheetData sheetId="2222">
        <row r="10">
          <cell r="D10">
            <v>1500</v>
          </cell>
        </row>
      </sheetData>
      <sheetData sheetId="2223"/>
      <sheetData sheetId="2224"/>
      <sheetData sheetId="2225">
        <row r="10">
          <cell r="D10">
            <v>1500</v>
          </cell>
        </row>
      </sheetData>
      <sheetData sheetId="2226"/>
      <sheetData sheetId="2227"/>
      <sheetData sheetId="2228">
        <row r="10">
          <cell r="D10">
            <v>1500</v>
          </cell>
        </row>
      </sheetData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/>
      <sheetData sheetId="2243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>
        <row r="10">
          <cell r="D10">
            <v>1500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>
        <row r="10">
          <cell r="D10">
            <v>1500</v>
          </cell>
        </row>
      </sheetData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0">
          <cell r="D10">
            <v>1500</v>
          </cell>
        </row>
      </sheetData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/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 refreshError="1"/>
      <sheetData sheetId="2378" refreshError="1"/>
      <sheetData sheetId="2379" refreshError="1"/>
      <sheetData sheetId="2380">
        <row r="10">
          <cell r="D10">
            <v>1500</v>
          </cell>
        </row>
      </sheetData>
      <sheetData sheetId="2381">
        <row r="10">
          <cell r="D10">
            <v>1500</v>
          </cell>
        </row>
      </sheetData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>
        <row r="10">
          <cell r="D10">
            <v>1500</v>
          </cell>
        </row>
      </sheetData>
      <sheetData sheetId="2385">
        <row r="10">
          <cell r="D10">
            <v>1500</v>
          </cell>
        </row>
      </sheetData>
      <sheetData sheetId="2386"/>
      <sheetData sheetId="2387"/>
      <sheetData sheetId="2388"/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 refreshError="1"/>
      <sheetData sheetId="2395" refreshError="1"/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>
        <row r="10">
          <cell r="D10">
            <v>1500</v>
          </cell>
        </row>
      </sheetData>
      <sheetData sheetId="2403">
        <row r="10">
          <cell r="D10">
            <v>1500</v>
          </cell>
        </row>
      </sheetData>
      <sheetData sheetId="2404">
        <row r="10">
          <cell r="D10">
            <v>1500</v>
          </cell>
        </row>
      </sheetData>
      <sheetData sheetId="2405">
        <row r="10">
          <cell r="D10">
            <v>1500</v>
          </cell>
        </row>
      </sheetData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>
        <row r="10">
          <cell r="D10">
            <v>1500</v>
          </cell>
        </row>
      </sheetData>
      <sheetData sheetId="2409">
        <row r="10">
          <cell r="D10">
            <v>1500</v>
          </cell>
        </row>
      </sheetData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>
        <row r="10">
          <cell r="D10">
            <v>1500</v>
          </cell>
        </row>
      </sheetData>
      <sheetData sheetId="2549">
        <row r="10">
          <cell r="D10">
            <v>1500</v>
          </cell>
        </row>
      </sheetData>
      <sheetData sheetId="2550">
        <row r="10">
          <cell r="D10">
            <v>1500</v>
          </cell>
        </row>
      </sheetData>
      <sheetData sheetId="2551">
        <row r="10">
          <cell r="D10">
            <v>1500</v>
          </cell>
        </row>
      </sheetData>
      <sheetData sheetId="2552">
        <row r="10">
          <cell r="D10">
            <v>1500</v>
          </cell>
        </row>
      </sheetData>
      <sheetData sheetId="2553">
        <row r="10">
          <cell r="D10">
            <v>1500</v>
          </cell>
        </row>
      </sheetData>
      <sheetData sheetId="2554">
        <row r="10">
          <cell r="D10">
            <v>1500</v>
          </cell>
        </row>
      </sheetData>
      <sheetData sheetId="2555">
        <row r="10">
          <cell r="D10">
            <v>1500</v>
          </cell>
        </row>
      </sheetData>
      <sheetData sheetId="2556">
        <row r="10">
          <cell r="D10">
            <v>1500</v>
          </cell>
        </row>
      </sheetData>
      <sheetData sheetId="2557">
        <row r="10">
          <cell r="D10">
            <v>1500</v>
          </cell>
        </row>
      </sheetData>
      <sheetData sheetId="2558">
        <row r="10">
          <cell r="D10">
            <v>1500</v>
          </cell>
        </row>
      </sheetData>
      <sheetData sheetId="2559">
        <row r="10">
          <cell r="D10">
            <v>1500</v>
          </cell>
        </row>
      </sheetData>
      <sheetData sheetId="2560">
        <row r="10">
          <cell r="D10">
            <v>1500</v>
          </cell>
        </row>
      </sheetData>
      <sheetData sheetId="2561">
        <row r="10">
          <cell r="D10">
            <v>1500</v>
          </cell>
        </row>
      </sheetData>
      <sheetData sheetId="2562">
        <row r="10">
          <cell r="D10">
            <v>1500</v>
          </cell>
        </row>
      </sheetData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>
        <row r="10">
          <cell r="D10">
            <v>1500</v>
          </cell>
        </row>
      </sheetData>
      <sheetData sheetId="2608">
        <row r="10">
          <cell r="D10">
            <v>1500</v>
          </cell>
        </row>
      </sheetData>
      <sheetData sheetId="2609">
        <row r="10">
          <cell r="D10">
            <v>1500</v>
          </cell>
        </row>
      </sheetData>
      <sheetData sheetId="2610">
        <row r="10">
          <cell r="D10">
            <v>1500</v>
          </cell>
        </row>
      </sheetData>
      <sheetData sheetId="2611">
        <row r="10">
          <cell r="D10">
            <v>1500</v>
          </cell>
        </row>
      </sheetData>
      <sheetData sheetId="2612">
        <row r="10">
          <cell r="D10">
            <v>1500</v>
          </cell>
        </row>
      </sheetData>
      <sheetData sheetId="2613">
        <row r="10">
          <cell r="D10">
            <v>1500</v>
          </cell>
        </row>
      </sheetData>
      <sheetData sheetId="2614">
        <row r="10">
          <cell r="D10">
            <v>1500</v>
          </cell>
        </row>
      </sheetData>
      <sheetData sheetId="2615">
        <row r="10">
          <cell r="D10">
            <v>1500</v>
          </cell>
        </row>
      </sheetData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 refreshError="1"/>
      <sheetData sheetId="3008" refreshError="1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 refreshError="1"/>
      <sheetData sheetId="3043" refreshError="1"/>
      <sheetData sheetId="3044" refreshError="1"/>
      <sheetData sheetId="3045"/>
      <sheetData sheetId="3046"/>
      <sheetData sheetId="3047"/>
      <sheetData sheetId="3048"/>
      <sheetData sheetId="3049"/>
      <sheetData sheetId="3050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/>
      <sheetData sheetId="3166"/>
      <sheetData sheetId="3167"/>
      <sheetData sheetId="3168"/>
      <sheetData sheetId="3169"/>
      <sheetData sheetId="3170"/>
      <sheetData sheetId="317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/>
      <sheetData sheetId="3203"/>
      <sheetData sheetId="3204"/>
      <sheetData sheetId="3205" refreshError="1"/>
      <sheetData sheetId="3206"/>
      <sheetData sheetId="3207"/>
      <sheetData sheetId="3208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tCal"/>
      <sheetName val="#REF"/>
      <sheetName val="Cash2"/>
      <sheetName val="Z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price sch rev0"/>
      <sheetName val="Details and Earnings Charts"/>
      <sheetName val="일위대가"/>
      <sheetName val="MixBed"/>
      <sheetName val="CondPol"/>
      <sheetName val="Detail Page"/>
      <sheetName val="Basement Extract"/>
      <sheetName val="SAD"/>
      <sheetName val="SA Plen."/>
      <sheetName val="Retu. Duct"/>
      <sheetName val="RA Plen."/>
      <sheetName val="T. Ex. Duct"/>
      <sheetName val="Details"/>
      <sheetName val="Option"/>
      <sheetName val="P1 A15 &amp; A13 N Prelims Flysheet"/>
      <sheetName val="CPA7-31"/>
      <sheetName val="0200 Siteworks"/>
      <sheetName val="price sch rev0.xls"/>
      <sheetName val="노원열병합  건축공사기성내역서"/>
      <sheetName val="Raw_Data"/>
      <sheetName val="FORM7"/>
      <sheetName val="Testing"/>
      <sheetName val="FitOutConfCentre"/>
      <sheetName val="Revised_2_fc4a"/>
      <sheetName val="INPUT BUDGET AED"/>
      <sheetName val="PMV REQ"/>
      <sheetName val="Summary"/>
      <sheetName val="F031-3(ANLZ)"/>
      <sheetName val="Electrical_database"/>
      <sheetName val="Sheet1 (2)"/>
      <sheetName val="8. Narrative"/>
      <sheetName val="DBs"/>
      <sheetName val="VOP_June_07"/>
      <sheetName val="VOP_June_07 _rev1_"/>
      <sheetName val="VOP_Sept_07"/>
      <sheetName val="Main"/>
      <sheetName val="Data"/>
      <sheetName val="data base"/>
      <sheetName val="DT"/>
      <sheetName val="Values"/>
      <sheetName val="ECARates"/>
      <sheetName val="BaseWeight"/>
      <sheetName val="Model"/>
      <sheetName val="CONSTRUCTION COMPONENT"/>
      <sheetName val="Plumbing FROM bILL"/>
      <sheetName val="Master Data Sheet"/>
      <sheetName val="Contents"/>
      <sheetName val="Profit Plan"/>
      <sheetName val="BOQ건축"/>
      <sheetName val="BQ"/>
      <sheetName val="BQ External"/>
      <sheetName val="Intro"/>
      <sheetName val="Input"/>
      <sheetName val="Controls"/>
      <sheetName val="E19 Boiler Room A"/>
      <sheetName val="SPT vs PHI"/>
      <sheetName val="INDIGINEOUS ITEMS 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Manpower"/>
      <sheetName val="Accrued Interest"/>
      <sheetName val="EXRATES"/>
      <sheetName val="KG-LS"/>
      <sheetName val="Old"/>
      <sheetName val="Operating Statistics"/>
      <sheetName val="F4.13"/>
      <sheetName val="Equip"/>
      <sheetName val="ECO rates+"/>
      <sheetName val="Inflation"/>
      <sheetName val="1"/>
      <sheetName val="entitlements"/>
      <sheetName val="Total All By Trades highest 1st"/>
      <sheetName val="Forecast"/>
      <sheetName val="eq_data"/>
      <sheetName val="Surge tank"/>
      <sheetName val="Pool Finishes"/>
      <sheetName val="Surrounds"/>
      <sheetName val="Plantroom"/>
      <sheetName val="Reinf't"/>
      <sheetName val="Harewood"/>
      <sheetName val="calcul"/>
      <sheetName val="NPV"/>
      <sheetName val="E H Blinding"/>
      <sheetName val="E H Excavation"/>
      <sheetName val="Pc name"/>
      <sheetName val="C P A Blinding"/>
      <sheetName val="Sheet7"/>
      <sheetName val="Macro-Epaisseur"/>
      <sheetName val="Macro-Hardy-Cross"/>
      <sheetName val="Macro-Long"/>
      <sheetName val="Macro-Newton"/>
      <sheetName val="Macro-Pression"/>
      <sheetName val="SEX"/>
      <sheetName val="Bill No 13 - Rev 13-03-2017"/>
      <sheetName val="C3-bill"/>
      <sheetName val="G.Sum"/>
      <sheetName val="Data Sheet"/>
      <sheetName val="Macro-Dexterne"/>
      <sheetName val="Macro-Diam-interne"/>
      <sheetName val="Macro-cons"/>
      <sheetName val="Macro-press"/>
      <sheetName val="Takeoff"/>
      <sheetName val="입찰내역 발주처 양식"/>
      <sheetName val="ERECIN"/>
      <sheetName val="Rate Analysis"/>
      <sheetName val="opstat"/>
      <sheetName val="costs"/>
      <sheetName val="bkg"/>
      <sheetName val="cbrd460"/>
      <sheetName val="bcl"/>
      <sheetName val="1234"/>
      <sheetName val="sumcosts"/>
      <sheetName val="Validation Table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A"/>
      <sheetName val="New Rates"/>
      <sheetName val="Z- GENERAL PRICE SUMMARY"/>
      <sheetName val="AHU"/>
      <sheetName val="pricesummary"/>
      <sheetName val="Calendar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  <sheetName val="Sheet1"/>
      <sheetName val="Intermediate Staff_C"/>
      <sheetName val="STAFF AC--535 -19.1.09"/>
      <sheetName val="당초"/>
      <sheetName val="MASTER_RATE ANALYSIS"/>
      <sheetName val="L-Mechanical"/>
      <sheetName val="Lstsub"/>
      <sheetName val=" GULF"/>
      <sheetName val="INDEX"/>
      <sheetName val="AREAS"/>
      <sheetName val="Schedule(4)"/>
      <sheetName val="MOS"/>
      <sheetName val="Total Costs"/>
      <sheetName val="A.O.R."/>
      <sheetName val="FS-Line Status"/>
      <sheetName val="equiptment"/>
      <sheetName val="MWHAJ Staff Rates"/>
      <sheetName val="HVAC BoQ"/>
      <sheetName val="FORM-16"/>
      <sheetName val="Faktor"/>
      <sheetName val="Info Sheet"/>
      <sheetName val="VARIATION LOG"/>
      <sheetName val="VE LOG "/>
      <sheetName val="CHW INS-contract"/>
      <sheetName val="Panels (DWG)"/>
      <sheetName val="MS08-01 S"/>
      <sheetName val="MS08-01 P"/>
      <sheetName val="Standard_mass_bal_template"/>
      <sheetName val="Lulworth NEW TF CALCS"/>
      <sheetName val="CIF COST ITEM"/>
      <sheetName val="1-G1"/>
      <sheetName val="Siteworks"/>
      <sheetName val="CLform"/>
      <sheetName val="PB"/>
      <sheetName val="Actual Cost"/>
      <sheetName val="FACTOR"/>
      <sheetName val="Schedule D - Early Warnings"/>
      <sheetName val="Schedule C - Variations"/>
      <sheetName val="MWHAJ_Staff_Rates2"/>
      <sheetName val="Drop Downs"/>
      <sheetName val="crews"/>
      <sheetName val="RCC,Ret. Wall"/>
      <sheetName val="PRECAST lightconc-II"/>
      <sheetName val="sc"/>
      <sheetName val="QUOTE_E"/>
      <sheetName val="RTW4"/>
      <sheetName val="6-2차"/>
      <sheetName val="적용환율"/>
      <sheetName val="표지"/>
      <sheetName val="Chiet tinh dz35"/>
      <sheetName val="공사내역"/>
      <sheetName val="집계표"/>
      <sheetName val="기계집계"/>
      <sheetName val="PJT비교표"/>
      <sheetName val="업체견적비교표"/>
      <sheetName val="업체견적조정"/>
      <sheetName val="price sch"/>
      <sheetName val="labor rate"/>
      <sheetName val="Equip금액산출"/>
      <sheetName val="consumable"/>
      <sheetName val="Heavy Equip Sch. "/>
      <sheetName val="Sheet3"/>
      <sheetName val="2.1 Kick-off MTG"/>
      <sheetName val="2.1.1 ITB 배포현황"/>
      <sheetName val="2.1.2 ITB 검토"/>
      <sheetName val="2.1.3 입찰일정계획"/>
      <sheetName val="2.2 Site Survey"/>
      <sheetName val="2.2.1 Site Survey"/>
      <sheetName val="2.3 Local subcontractor 검토"/>
      <sheetName val="2.3.1 Local subcontractor비교표"/>
      <sheetName val="2.4 Risk 분석 및 Action plan"/>
      <sheetName val="2.5 ITB Clarification"/>
      <sheetName val="2.6 입찰서 작성 "/>
      <sheetName val="2.6.1 견적가 반영 Risk"/>
      <sheetName val="2.6.2 견적가 집계표"/>
      <sheetName val="2.6.3 견적가 세부내역"/>
      <sheetName val="2.6.4 제작가 산출내역"/>
      <sheetName val="2.6.5 Vendor가 적정성"/>
      <sheetName val="2.6.6 건설비 적정성"/>
      <sheetName val="2.6.7 PM,시운전비 적정성"/>
      <sheetName val="2.6.8 영업 제비용 검토"/>
      <sheetName val="2.6.9 ITB 확정또는변동"/>
      <sheetName val="2.6.10 견적가조정내역"/>
      <sheetName val="2.7 대안입찰"/>
      <sheetName val="2.7.1 대안입찰 문제점,대응방안"/>
      <sheetName val="2.8 최종입찰가 결정 "/>
      <sheetName val="2.8.1 관련부서 검토의견"/>
      <sheetName val="2.8.2 과거 PJT와의 비교표"/>
      <sheetName val="BLR-S"/>
      <sheetName val="8월차잔"/>
      <sheetName val="b_balju"/>
      <sheetName val="환율표"/>
      <sheetName val="steam table"/>
      <sheetName val="입찰안"/>
      <sheetName val="설계"/>
      <sheetName val="북방3터널"/>
      <sheetName val="노임이"/>
      <sheetName val="해외 기술훈련비 (합계)"/>
      <sheetName val="Desal-E&amp;I"/>
      <sheetName val="BOQ for HRSG &amp; BOP-mech."/>
      <sheetName val="DCS"/>
      <sheetName val="ANALYSER"/>
      <sheetName val="산정기준"/>
      <sheetName val="A_O_R_"/>
      <sheetName val="MASTER_RATE_ANALYSIS"/>
      <sheetName val="FS-Line_Status"/>
      <sheetName val="MWHAJ_Staff_Rates"/>
      <sheetName val="Total_Costs"/>
      <sheetName val="Lulworth_NEW_TF_CALCS"/>
      <sheetName val="Co2 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inWords"/>
      <sheetName val="BILL-1"/>
      <sheetName val="DVM Sizing Calculator- 10 ips "/>
      <sheetName val="Details and Earnings Charts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 GULF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cables"/>
      <sheetName val="Drop list"/>
      <sheetName val="DRUM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 refreshError="1"/>
      <sheetData sheetId="1421" refreshError="1"/>
      <sheetData sheetId="1422" refreshError="1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A.O.R."/>
      <sheetName val="Quantity"/>
      <sheetName val="Data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Basis"/>
      <sheetName val="PriceSummary-Int_1"/>
      <sheetName val="REVICE_SUMMARY_CACULA_CHECK1"/>
      <sheetName val="Profit Plan"/>
      <sheetName val="Day work"/>
      <sheetName val="M-Book for Conc"/>
      <sheetName val="M-Book for FW"/>
      <sheetName val="Valuation"/>
      <sheetName val="Raw Data"/>
      <sheetName val="Control"/>
      <sheetName val="tender_allowances"/>
      <sheetName val="_Summary_BKG_034"/>
      <sheetName val="PriceSummary-Int_2"/>
      <sheetName val="REVICE_SUMMARY_CACULA_CHECK2"/>
      <sheetName val="tender_allowances1"/>
      <sheetName val="_Summary_BKG_0341"/>
      <sheetName val="Raw_Data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NOTE"/>
      <sheetName val="Bill.10"/>
      <sheetName val="Cover"/>
      <sheetName val="Data Sheet"/>
      <sheetName val="New Rates"/>
      <sheetName val="Cash2"/>
      <sheetName val="SIVA"/>
      <sheetName val="office"/>
      <sheetName val="Lab"/>
      <sheetName val="Material&amp;equipment"/>
      <sheetName val="BOQ"/>
      <sheetName val="4"/>
      <sheetName val="FitOutConfCentre"/>
      <sheetName val="bkg"/>
      <sheetName val="cbrd460"/>
      <sheetName val="bcl"/>
      <sheetName val="COST"/>
      <sheetName val="VANITY"/>
      <sheetName val="Z"/>
      <sheetName val="SEX"/>
      <sheetName val="train cash"/>
      <sheetName val="Testing"/>
      <sheetName val="SRC-B3U2"/>
      <sheetName val="Vehicles"/>
      <sheetName val="14267"/>
      <sheetName val="Mp-team 1"/>
      <sheetName val="Bord.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F4-F7"/>
      <sheetName val="Important Details &amp; Validation"/>
      <sheetName val="SCHDULE OF FINISH 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ASD Sum of Parts"/>
      <sheetName val="Scatter"/>
      <sheetName val="SALES CONTROLE"/>
      <sheetName val="CONTROLE"/>
      <sheetName val="Dry Cost BOQ"/>
      <sheetName val="SS MH"/>
      <sheetName val="Prelims"/>
      <sheetName val="단면가정"/>
      <sheetName val="설계조건"/>
      <sheetName val="App C "/>
      <sheetName val="FINA"/>
      <sheetName val="KEY"/>
      <sheetName val="Original"/>
      <sheetName val="CIF COST ITEM"/>
      <sheetName val="11"/>
      <sheetName val="M-Book_for_Conc"/>
      <sheetName val="M-Book_for_FW"/>
      <sheetName val="PriceSummary-Int_4"/>
      <sheetName val="REVICE_SUMMARY_CACULA_CHECK4"/>
      <sheetName val="tender_allowances3"/>
      <sheetName val="_Summary_BKG_0343"/>
      <sheetName val="Profit_Plan1"/>
      <sheetName val="Day_work1"/>
      <sheetName val="Raw_Data2"/>
      <sheetName val="M-Book_for_Conc1"/>
      <sheetName val="M-Book_for_FW1"/>
      <sheetName val="Bill_10"/>
      <sheetName val="Data_Sheet"/>
      <sheetName val="New_Rates"/>
      <sheetName val="train_cash"/>
      <sheetName val="Mp-team_1"/>
      <sheetName val="Development"/>
      <sheetName val="accom cash"/>
      <sheetName val="NPV"/>
      <sheetName val="#REF"/>
      <sheetName val="Occ"/>
      <sheetName val="Quantity"/>
      <sheetName val="Kur"/>
      <sheetName val="keşif özeti"/>
      <sheetName val="Katsayılar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Arch"/>
      <sheetName val="Option"/>
      <sheetName val="12"/>
      <sheetName val="SW-TEO"/>
      <sheetName val="ERECIN"/>
      <sheetName val="입찰내역 발주처 양식"/>
      <sheetName val="Headings"/>
      <sheetName val="A.O.R."/>
      <sheetName val="Sch. Areas -JBH"/>
      <sheetName val="Sch. Areas - 90-95"/>
      <sheetName val="cashflow macro functions"/>
      <sheetName val="abs-boq"/>
      <sheetName val="Part-A"/>
      <sheetName val="MATERIALS"/>
      <sheetName val="3600 Matrix"/>
      <sheetName val="PART_DISCOUNT"/>
      <sheetName val="L (4)"/>
      <sheetName val="formul"/>
      <sheetName val="2-Conc"/>
      <sheetName val="Demand"/>
      <sheetName val="Services_InitialEst_UtilityServ"/>
      <sheetName val="PriceSummary-Int_5"/>
      <sheetName val="REVICE_SUMMARY_CACULA_CHECK5"/>
      <sheetName val="tender_allowances4"/>
      <sheetName val="_Summary_BKG_0344"/>
      <sheetName val="Profit_Plan2"/>
      <sheetName val="Day_work2"/>
      <sheetName val="Raw_Data3"/>
      <sheetName val="M-Book_for_Conc2"/>
      <sheetName val="M-Book_for_FW2"/>
      <sheetName val="Bill_101"/>
      <sheetName val="Data_Sheet1"/>
      <sheetName val="New_Rates1"/>
      <sheetName val="train_cash1"/>
      <sheetName val="Mp-team_11"/>
      <sheetName val="9011 EXPAT_MANP"/>
      <sheetName val="Analisa"/>
      <sheetName val="2.2 STAFF Scedule"/>
      <sheetName val="Cash Flow Working"/>
      <sheetName val="PE"/>
      <sheetName val="masonry works"/>
      <sheetName val="PNTEXT"/>
      <sheetName val="Rates"/>
      <sheetName val="New Bld"/>
      <sheetName val="girder"/>
      <sheetName val="ITP384"/>
      <sheetName val="Data.Project"/>
      <sheetName val="Areas"/>
      <sheetName val="Base BM-rebar"/>
      <sheetName val="Publicbuilding"/>
      <sheetName val="Summary_"/>
      <sheetName val="Master Data Sheet"/>
      <sheetName val="PREVENTIVO 1"/>
      <sheetName val="S1BOQ"/>
      <sheetName val="sum"/>
      <sheetName val="ToplamMotor"/>
      <sheetName val="Menu"/>
      <sheetName val="FF-3"/>
      <sheetName val="Rate"/>
      <sheetName val="PROCTOR"/>
      <sheetName val="3.0 pre-construction"/>
      <sheetName val="PROCURE"/>
      <sheetName val="Tank"/>
      <sheetName val="Cashflow"/>
      <sheetName val="Assumptions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Summary"/>
      <sheetName val="Financial Summary"/>
      <sheetName val="EASEL CA Example"/>
      <sheetName val="STORE-DEL-pipe"/>
      <sheetName val="2004 Budget"/>
      <sheetName val="ASD_Sum_of_Parts"/>
      <sheetName val="SALES_CONTROLE"/>
      <sheetName val="Dry_Cost_BOQ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US_Ship_Repair_Industry_Growth"/>
      <sheetName val="Market_Overview"/>
      <sheetName val="US_Shipyard_Repair_Output"/>
      <sheetName val="Summary_Financials"/>
      <sheetName val="SS_MH"/>
      <sheetName val="App_C_"/>
      <sheetName val="PB"/>
      <sheetName val="Overhead Actual History "/>
      <sheetName val="Budgeted Overheads"/>
      <sheetName val="Tosh"/>
      <sheetName val="Div Summary"/>
      <sheetName val="GS"/>
      <sheetName val="PRL"/>
      <sheetName val="Internet"/>
      <sheetName val="Bill SB15-7"/>
      <sheetName val="worksheet"/>
      <sheetName val="rate analysis"/>
      <sheetName val="PriceSummary-Int_6"/>
      <sheetName val="REVICE_SUMMARY_CACULA_CHECK6"/>
      <sheetName val="tender_allowances5"/>
      <sheetName val="_Summary_BKG_0345"/>
      <sheetName val="Profit_Plan3"/>
      <sheetName val="Day_work3"/>
      <sheetName val="M-Book_for_Conc3"/>
      <sheetName val="M-Book_for_FW3"/>
      <sheetName val="Raw_Data4"/>
      <sheetName val="Bill_102"/>
      <sheetName val="Data_Sheet2"/>
      <sheetName val="New_Rates2"/>
      <sheetName val="ASD_Sum_of_Parts1"/>
      <sheetName val="train_cash2"/>
      <sheetName val="SALES_CONTROLE1"/>
      <sheetName val="Dry_Cost_BOQ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US_Ship_Repair_Industry_Growth1"/>
      <sheetName val="Market_Overview1"/>
      <sheetName val="US_Shipyard_Repair_Output1"/>
      <sheetName val="Summary_Financials1"/>
      <sheetName val="SS_MH1"/>
      <sheetName val="App_C_1"/>
      <sheetName val="Mp-team_12"/>
      <sheetName val="CIF_COST_ITEM"/>
      <sheetName val="masonry_works"/>
      <sheetName val="Important_Details_&amp;_Validation"/>
      <sheetName val="2_2_STAFF_Scedule"/>
      <sheetName val="Cash_Flow_Working"/>
      <sheetName val="Bord_"/>
      <sheetName val="2004_Budget"/>
      <sheetName val="Div_Summary"/>
      <sheetName val="Bill_SB15-7"/>
      <sheetName val="accom_cash"/>
      <sheetName val="rate_analysis"/>
      <sheetName val="9011_EXPAT_MANP"/>
      <sheetName val="Overhead_Actual_History_"/>
      <sheetName val="Budgeted_Overheads"/>
      <sheetName val="SCHEDULE"/>
      <sheetName val="Database"/>
      <sheetName val="schedule nos"/>
      <sheetName val="Struct_Earth"/>
      <sheetName val="공문"/>
      <sheetName val="ASD_Sum_of_Parts2"/>
      <sheetName val="SALES_CONTROLE2"/>
      <sheetName val="Dry_Cost_BOQ2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US_Ship_Repair_Industry_Growth2"/>
      <sheetName val="Market_Overview2"/>
      <sheetName val="US_Shipyard_Repair_Output2"/>
      <sheetName val="Summary_Financials2"/>
      <sheetName val="SS_MH2"/>
      <sheetName val="CIF_COST_ITEM1"/>
      <sheetName val="App_C_2"/>
      <sheetName val="masonry_works1"/>
      <sheetName val="Important_Details_&amp;_Validation1"/>
      <sheetName val="2_2_STAFF_Scedule1"/>
      <sheetName val="Cash_Flow_Working1"/>
      <sheetName val="Bord_1"/>
      <sheetName val="2004_Budget1"/>
      <sheetName val="PriceSummary-Int_7"/>
      <sheetName val="REVICE_SUMMARY_CACULA_CHECK7"/>
      <sheetName val="tender_allowances6"/>
      <sheetName val="_Summary_BKG_0346"/>
      <sheetName val="Profit_Plan4"/>
      <sheetName val="Day_work4"/>
      <sheetName val="Raw_Data5"/>
      <sheetName val="M-Book_for_Conc4"/>
      <sheetName val="M-Book_for_FW4"/>
      <sheetName val="Bill_103"/>
      <sheetName val="train_cash3"/>
      <sheetName val="Data_Sheet3"/>
      <sheetName val="New_Rates3"/>
      <sheetName val="ASD_Sum_of_Parts3"/>
      <sheetName val="SALES_CONTROLE3"/>
      <sheetName val="Dry_Cost_BOQ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US_Ship_Repair_Industry_Growth3"/>
      <sheetName val="Market_Overview3"/>
      <sheetName val="US_Shipyard_Repair_Output3"/>
      <sheetName val="Summary_Financials3"/>
      <sheetName val="SS_MH3"/>
      <sheetName val="App_C_3"/>
      <sheetName val="Mp-team_13"/>
      <sheetName val="CIF_COST_ITEM2"/>
      <sheetName val="masonry_works2"/>
      <sheetName val="Important_Details_&amp;_Validation2"/>
      <sheetName val="2_2_STAFF_Scedule2"/>
      <sheetName val="Cash_Flow_Working2"/>
      <sheetName val="Bord_2"/>
      <sheetName val="2004_Budget2"/>
      <sheetName val="Div_Summary1"/>
      <sheetName val="Bill_SB15-71"/>
      <sheetName val="accom_cash1"/>
      <sheetName val="rate_analysis1"/>
      <sheetName val="9011_EXPAT_MANP1"/>
      <sheetName val="Overhead_Actual_History_1"/>
      <sheetName val="Budgeted_Overheads1"/>
      <sheetName val="입찰내역_발주처_양식"/>
      <sheetName val="A_O_R_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Div_Summary2"/>
      <sheetName val="Bill_SB15-72"/>
      <sheetName val="accom_cash2"/>
      <sheetName val="rate_analysis2"/>
      <sheetName val="9011_EXPAT_MANP2"/>
      <sheetName val="Overhead_Actual_History_2"/>
      <sheetName val="Budgeted_Overheads2"/>
      <sheetName val="입찰내역_발주처_양식1"/>
      <sheetName val="A_O_R_1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Important_Details_&amp;_Validation3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Div_Summary3"/>
      <sheetName val="Bill_SB15-73"/>
      <sheetName val="accom_cash3"/>
      <sheetName val="rate_analysis3"/>
      <sheetName val="9011_EXPAT_MANP3"/>
      <sheetName val="Overhead_Actual_History_3"/>
      <sheetName val="Budgeted_Overheads3"/>
      <sheetName val="입찰내역_발주처_양식2"/>
      <sheetName val="A_O_R_2"/>
      <sheetName val="schedule_nos"/>
      <sheetName val="New_Bld"/>
      <sheetName val="3600_Matrix"/>
      <sheetName val="Details"/>
      <sheetName val="upa"/>
      <sheetName val="DESIGN"/>
      <sheetName val="OCT.FDN"/>
      <sheetName val="대비표"/>
      <sheetName val="1) COMMON FACILITIES"/>
      <sheetName val="SCHDULE_OF_FINISH_"/>
      <sheetName val="SCHDULE_OF_FINISH_3"/>
      <sheetName val="SCHDULE_OF_FINISH_2"/>
      <sheetName val="SCHDULE_OF_FINISH_1"/>
      <sheetName val="PC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schedule_nos2"/>
      <sheetName val="New_Bld2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Important_Details_&amp;_Validation4"/>
      <sheetName val="2_2_STAFF_Scedule4"/>
      <sheetName val="Cash_Flow_Working4"/>
      <sheetName val="Bord_4"/>
      <sheetName val="2004_Budget4"/>
      <sheetName val="Div_Summary4"/>
      <sheetName val="Bill_SB15-74"/>
      <sheetName val="accom_cash4"/>
      <sheetName val="rate_analysis4"/>
      <sheetName val="9011_EXPAT_MANP4"/>
      <sheetName val="Overhead_Actual_History_4"/>
      <sheetName val="Budgeted_Overheads4"/>
      <sheetName val="입찰내역_발주처_양식3"/>
      <sheetName val="A_O_R_3"/>
      <sheetName val="schedule_nos1"/>
      <sheetName val="New_Bld1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schedule_nos3"/>
      <sheetName val="New_Bld3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OCT_FDN1"/>
      <sheetName val="관세,통관수수료,운반비"/>
      <sheetName val="주식"/>
      <sheetName val="Variables"/>
      <sheetName val="Curves"/>
      <sheetName val="Heads"/>
      <sheetName val="Dbase"/>
      <sheetName val="Page 2"/>
      <sheetName val="10583"/>
      <sheetName val="AFRP2005F-2006B"/>
      <sheetName val="P&amp;T Reg"/>
      <sheetName val="P&amp;T_Reg"/>
      <sheetName val="3_0_pre-construction"/>
      <sheetName val="Page_2"/>
      <sheetName val="Ref. Tables"/>
      <sheetName val="TASK"/>
      <sheetName val="LABOUR"/>
      <sheetName val="CERTIFICATE"/>
      <sheetName val="Ref__Tables1"/>
      <sheetName val="Ref__Tables"/>
      <sheetName val="GAE8'97"/>
      <sheetName val="PROJECT BRIEF(EX.NEW)"/>
      <sheetName val="E H Blinding"/>
      <sheetName val="E H Excavation"/>
      <sheetName val="Pc name"/>
      <sheetName val="C P A Blinding"/>
      <sheetName val="% prog figs -u5 and total"/>
      <sheetName val="Ref__Tables2"/>
      <sheetName val="PROJECT_BRIEF(EX_NEW)"/>
      <sheetName val="E_H_Blinding"/>
      <sheetName val="E_H_Excavation"/>
      <sheetName val="Pc_name"/>
      <sheetName val="C_P_A_Blinding"/>
      <sheetName val="%_prog_figs_-u5_and_total"/>
      <sheetName val="Ref__Tables3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Keşif-I"/>
      <sheetName val="SUMMARYMCA"/>
      <sheetName val="BUTCE+MANHOUR"/>
      <sheetName val="PROG_DATA"/>
      <sheetName val="Sheet7"/>
      <sheetName val="Décomposition de prix"/>
      <sheetName val="vendor"/>
      <sheetName val="Sheet 9-19"/>
      <sheetName val="Labor Camp"/>
      <sheetName val="TOTAL"/>
      <sheetName val="sal"/>
      <sheetName val="TESİSAT"/>
      <sheetName val="Total Summery"/>
      <sheetName val="KÜBAJ"/>
      <sheetName val="cables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Bill"/>
      <sheetName val="Trade Summary"/>
      <sheetName val="Earthwork"/>
      <sheetName val="Sch.6"/>
      <sheetName val="Concrete D.Mix"/>
      <sheetName val="Basic Material Costs"/>
      <sheetName val="Direct"/>
      <sheetName val="cover page"/>
      <sheetName val="Labor abs-NMR"/>
      <sheetName val="keşif_özeti"/>
      <sheetName val="ACAD_Finishes"/>
      <sheetName val="Site_Details"/>
      <sheetName val="Site_Area_Statement"/>
      <sheetName val="PREVENTIVO_1"/>
      <sheetName val="Base_BM-rebar"/>
      <sheetName val="L_(4)"/>
      <sheetName val="Master_Data_Sheet"/>
      <sheetName val="Hilti"/>
      <sheetName val="S"/>
      <sheetName val="CostPlan"/>
      <sheetName val="HAKEDİŞ "/>
      <sheetName val="&quot;B02&quot;"/>
      <sheetName val="BM"/>
      <sheetName val="Non-Positioin Summary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oject Brief"/>
      <sheetName val="V.O"/>
      <sheetName val="6"/>
      <sheetName val="8"/>
      <sheetName val="Synchro"/>
      <sheetName val="2"/>
      <sheetName val="3"/>
      <sheetName val="subcontractor recovery Advance"/>
      <sheetName val="mechanical"/>
      <sheetName val="Margin"/>
      <sheetName val="Fdata"/>
      <sheetName val="C3"/>
      <sheetName val="PAGE"/>
      <sheetName val="Materials "/>
      <sheetName val="MAchinery(R1)"/>
      <sheetName val="钢筋"/>
      <sheetName val="BT3-Package 05"/>
      <sheetName val="BOQ-Civil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Ref__Tables4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BAU"/>
      <sheetName val="Common"/>
      <sheetName val="Sizing Estimator - PAL Cameras"/>
      <sheetName val="Lookups"/>
      <sheetName val="Items_DVM"/>
      <sheetName val="P&amp;T_Reg2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Labor_Camp"/>
      <sheetName val="Total_Summery"/>
      <sheetName val="SP Break Up"/>
      <sheetName val="Project_Brief"/>
      <sheetName val="HL8"/>
      <sheetName val="col-reinft1"/>
      <sheetName val="Takeoff"/>
      <sheetName val="Core Data"/>
      <sheetName val="Assumptions-Input"/>
      <sheetName val="BHAND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PE-F-42 rev 00"/>
      <sheetName val="PE-F-37 Rev 00"/>
      <sheetName val="PE-F-45 Rev 00"/>
      <sheetName val="Incstat"/>
      <sheetName val="1"/>
      <sheetName val="100(VO-15)"/>
      <sheetName val="Data"/>
      <sheetName val="Material List "/>
      <sheetName val="1.2 Staff Schedule"/>
      <sheetName val="QTO"/>
      <sheetName val="Summ"/>
      <sheetName val="P&amp;T_Reg3"/>
      <sheetName val="Bill Nr. 2 - Main Building"/>
      <sheetName val="Bill 2 Summary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참조"/>
      <sheetName val="간접비내역-1"/>
      <sheetName val="System Summary"/>
      <sheetName val="Comm Sum (2)"/>
      <sheetName val="FAS"/>
      <sheetName val="SC"/>
      <sheetName val="Cisco-CCTV &amp; ACS"/>
      <sheetName val="CCTV"/>
      <sheetName val="ACS"/>
      <sheetName val="Cisco-Active &amp; Tele."/>
      <sheetName val="SCADA"/>
      <sheetName val="BM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tail'02"/>
      <sheetName val="Design"/>
      <sheetName val="GUT (2)"/>
      <sheetName val="ACE-OUT"/>
      <sheetName val="PointNo.5"/>
      <sheetName val="banilad"/>
      <sheetName val="Mactan"/>
      <sheetName val="Mandaue"/>
      <sheetName val="Detail"/>
      <sheetName val="Stress Calculation"/>
      <sheetName val="BHANDUP"/>
      <sheetName val="Sheet1"/>
      <sheetName val="#REF"/>
      <sheetName val="Sheet3"/>
      <sheetName val="data"/>
      <sheetName val="SPT vs PHI"/>
      <sheetName val="PRECAST lightconc-II"/>
      <sheetName val="Tender Summary"/>
      <sheetName val=" Net Break Down"/>
      <sheetName val="p&amp;m"/>
      <sheetName val="VCH-SLC"/>
      <sheetName val="Supplier"/>
      <sheetName val="BSH num"/>
      <sheetName val="Labels"/>
      <sheetName val="K.Ajeet"/>
      <sheetName val="Bill No 2 to 8 (Rev)"/>
      <sheetName val="Boq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Civil-main_building"/>
      <sheetName val="Civil-amenities_buildings"/>
      <sheetName val="Roads-pavement-path_ways"/>
      <sheetName val="C-Wall_BOQ"/>
      <sheetName val="GR_slab-reinft"/>
      <sheetName val="Civil-main_building2"/>
      <sheetName val="Civil-amenities_buildings2"/>
      <sheetName val="Roads-pavement-path_ways2"/>
      <sheetName val="C-Wall_BOQ2"/>
      <sheetName val="GR_slab-reinft2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Citrix"/>
      <sheetName val="Fill this out first..."/>
      <sheetName val="GF Columns"/>
      <sheetName val="Assumption Inputs"/>
      <sheetName val="Bill 3 - Site Works"/>
      <sheetName val="FINOLEX"/>
      <sheetName val="SILICATE"/>
      <sheetName val="PRECAST_lightconc-II"/>
      <sheetName val="PointNo_5"/>
      <sheetName val="PCC"/>
      <sheetName val="cidcoanalysis"/>
      <sheetName val="C Sum"/>
      <sheetName val="A Sum"/>
      <sheetName val="Labour"/>
      <sheetName val="Fin Sum"/>
      <sheetName val="Build-up"/>
      <sheetName val="Detail In Door Stad"/>
      <sheetName val="AutoOpen Stub Data"/>
      <sheetName val="Bridges RB"/>
      <sheetName val="Analysis Justi "/>
      <sheetName val="Qty Esti -TCS"/>
      <sheetName val="INPUT"/>
      <sheetName val="Abst Jo"/>
      <sheetName val="IO LIST"/>
      <sheetName val="Debits as on 12.04.08"/>
      <sheetName val="Staff Acco."/>
      <sheetName val="Vind-BtB"/>
      <sheetName val="labour coeff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HPL"/>
      <sheetName val="Estimation"/>
      <sheetName val="공장별판관비배부"/>
      <sheetName val="CLAY"/>
      <sheetName val="PL"/>
      <sheetName val="Groupings-final"/>
      <sheetName val="Sched"/>
      <sheetName val="Trial"/>
      <sheetName val="FA_Final"/>
      <sheetName val="Break up Sheet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INDIGINEOUS ITEMS "/>
      <sheetName val="07016, Master List-Major Minor"/>
      <sheetName val="Flooring"/>
      <sheetName val="ELEC_BOQ"/>
      <sheetName val="macros"/>
      <sheetName val="Requirements"/>
      <sheetName val="Storage"/>
      <sheetName val="Financial"/>
      <sheetName val="Assumptions"/>
      <sheetName val="Deduction of assets"/>
      <sheetName val="GBW"/>
      <sheetName val="Ratio"/>
      <sheetName val="S &amp; A"/>
      <sheetName val="4 Annex 1 Basic rate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Bank Guarantee"/>
      <sheetName val="Basis"/>
      <sheetName val="BOQ (2)"/>
      <sheetName val="매크로"/>
      <sheetName val="FORM7"/>
      <sheetName val="BLOCK-A (MEA.SHEET)"/>
      <sheetName val="A.O.R r1Str"/>
      <sheetName val="A.O.R r1"/>
      <sheetName val="A.O.R (2)"/>
      <sheetName val="Bechtel Norms"/>
      <sheetName val="Validation_Data"/>
      <sheetName val="9-1차이내역"/>
      <sheetName val="@risk rents and incentives"/>
      <sheetName val="Car park lease"/>
      <sheetName val="Net rent analysis"/>
      <sheetName val="Rebar _Take off"/>
      <sheetName val="5 NOT REQUIRED"/>
      <sheetName val="Legend"/>
      <sheetName val="Machinery"/>
      <sheetName val="s"/>
      <sheetName val="NLD - Assum"/>
      <sheetName val="Capex-fixed"/>
      <sheetName val="Material"/>
      <sheetName val="RA"/>
      <sheetName val="3cd Annexure"/>
      <sheetName val="Story Drift-Part 2"/>
      <sheetName val="Allg. Angaben"/>
      <sheetName val="Auswahl"/>
      <sheetName val="AoR Finishing"/>
      <sheetName val="PROGRAMME"/>
      <sheetName val="PROG SUMMARY"/>
      <sheetName val="Rate analysis"/>
      <sheetName val="INDEX"/>
      <sheetName val="AREAS"/>
      <sheetName val="strain"/>
      <sheetName val="IDCCALHYD-GOO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C-Wadl_BOQ2"/>
      <sheetName val="FITZ MORT 94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_Net_Break_Down3"/>
      <sheetName val="GUT_(2)3"/>
      <sheetName val="Stress_Calculation3"/>
      <sheetName val="11B_3"/>
      <sheetName val="PRECAST_lightconc-II3"/>
      <sheetName val="IO_List3"/>
      <sheetName val="BSH_num3"/>
      <sheetName val="Bill_No_2_to_8_(Rev)3"/>
      <sheetName val="SPT_vs_PHI3"/>
      <sheetName val="Tender_Summary3"/>
      <sheetName val="K_Ajeet3"/>
      <sheetName val="SITE_OVERHEADS3"/>
      <sheetName val="Fill_this_out_first___3"/>
      <sheetName val="GF_Columns3"/>
      <sheetName val="Assumption_Inputs3"/>
      <sheetName val="Bill_3_-_Site_Works3"/>
      <sheetName val="Staff_Acco_3"/>
      <sheetName val="Debits_as_on_12_04_083"/>
      <sheetName val="labour_coeff3"/>
      <sheetName val="Deduction_of_assets2"/>
      <sheetName val="C_Sum2"/>
      <sheetName val="A_Sum2"/>
      <sheetName val="INDIGINEOUS_ITEMS_2"/>
      <sheetName val="07016,_Master_List-Major_Minor2"/>
      <sheetName val="AutoOpen_Stub_Data2"/>
      <sheetName val="Fin_Sum2"/>
      <sheetName val="Bridges_RB2"/>
      <sheetName val="Analysis_Justi_2"/>
      <sheetName val="Qty_Esti_-TCS2"/>
      <sheetName val="Abst_Jo2"/>
      <sheetName val="S_&amp;_A2"/>
      <sheetName val="4_Annex_1_Basic_rate"/>
      <sheetName val="BOQ_(2)"/>
      <sheetName val="BLOCK-A_(MEA_SHEET)"/>
      <sheetName val="A_O_R_r1Str"/>
      <sheetName val="A_O_R_r1"/>
      <sheetName val="A_O_R_(2)"/>
      <sheetName val="Detail_In_Door_Stad"/>
      <sheetName val="hyperstatic"/>
      <sheetName val="FitOutConfCentre"/>
      <sheetName val="Introduction"/>
      <sheetName val="Old"/>
      <sheetName val="Operating Statistics"/>
      <sheetName val="Financials"/>
      <sheetName val="Basement Budget"/>
      <sheetName val="Database"/>
      <sheetName val="SCHEDULE"/>
      <sheetName val="schedule nos"/>
      <sheetName val="Deckblatt"/>
      <sheetName val="Sludge Cal"/>
      <sheetName val="COLUMN"/>
      <sheetName val="keyword"/>
      <sheetName val="HEAD"/>
      <sheetName val="合成単価作成表-BLDG"/>
      <sheetName val="INPUT SHEET"/>
      <sheetName val="RES-PLANNING"/>
      <sheetName val="ecc_res"/>
      <sheetName val="CABLERET"/>
      <sheetName val="SUMMARY_ALL_CO'S1"/>
      <sheetName val="Break_up_Sheet1"/>
      <sheetName val="Bank_Guarantee"/>
      <sheetName val="Ave.wtd.rates"/>
      <sheetName val="Material "/>
      <sheetName val="NC-CM"/>
      <sheetName val="A.O.R."/>
      <sheetName val="factors"/>
      <sheetName val="5_NOT_REQUIRED"/>
      <sheetName val="RA-markate"/>
      <sheetName val="RCC,Ret. Wall"/>
      <sheetName val="4_Annex_1_Basic_rate1"/>
      <sheetName val="Detail_In_Door_Stad1"/>
      <sheetName val="5_NOT_REQUIRED1"/>
      <sheetName val="Bank_Guarantee1"/>
      <sheetName val="SUMMARY_ALL_CO'S2"/>
      <sheetName val="Break_up_Sheet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Basic Rates"/>
      <sheetName val="Labour &amp; Plant"/>
      <sheetName val="SOA"/>
      <sheetName val="Podium Areas"/>
      <sheetName val="Indices"/>
      <sheetName val="PARAMETRES"/>
      <sheetName val="Bill 1"/>
      <sheetName val="Bill 2"/>
      <sheetName val="Bill 3"/>
      <sheetName val="Bill 4"/>
      <sheetName val="Bill 5"/>
      <sheetName val="Bill 6"/>
      <sheetName val="Bill 7"/>
      <sheetName val="9. Package split - Cost "/>
      <sheetName val="strand"/>
      <sheetName val="Annex"/>
      <sheetName val="DETAILED  BOQ"/>
      <sheetName val="Control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FINA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Sludge_Cal"/>
      <sheetName val="Ave_wtd_rates"/>
      <sheetName val="Material_"/>
      <sheetName val="NLD_-_Assum"/>
      <sheetName val="5_NOT_REQUIRED5"/>
      <sheetName val="A_O_R_"/>
      <sheetName val="Basement_Budget2"/>
      <sheetName val="INPUT_SHEET2"/>
      <sheetName val="FITZ_MORT_942"/>
      <sheetName val="3cd_Annexure"/>
      <sheetName val="Story_Drift-Part_2"/>
      <sheetName val="Allg__Angaben"/>
      <sheetName val="AoR_Finishing"/>
      <sheetName val="Rate_analysis"/>
      <sheetName val="Operating_Statistics"/>
      <sheetName val="schedule_nos"/>
      <sheetName val="RCC,Ret__Wall"/>
      <sheetName val="Basic_Rates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lookups"/>
      <sheetName val="ref"/>
      <sheetName val="9__Package_split_-_Cost_"/>
      <sheetName val="DETAILED__BOQ"/>
      <sheetName val="CASHFLOWS"/>
      <sheetName val="LABOUR_RATE"/>
      <sheetName val="Material_Rate"/>
      <sheetName val="Makro1"/>
      <sheetName val="Balance_sheet_DCCDL_Nov_06"/>
      <sheetName val="_COP_100%"/>
      <sheetName val="A-Property"/>
      <sheetName val="LABOUR RATE"/>
      <sheetName val="Material Rate"/>
      <sheetName val="Balance sheet DCCDL Nov 06"/>
      <sheetName val=" COP 100%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CS PIPING"/>
      <sheetName val="TECH DATA"/>
      <sheetName val="MASTER_RATE ANALYSIS"/>
      <sheetName val="PA- Consutant "/>
      <sheetName val="Works - Quote Sheet"/>
      <sheetName val="PriceSummary"/>
      <sheetName val="SRC-B3U2"/>
      <sheetName val="Structure Bills Qty"/>
      <sheetName val="old_serial no."/>
      <sheetName val="tot_ass_9697"/>
      <sheetName val="Trade Package"/>
      <sheetName val="BoatTMP"/>
      <sheetName val="galfareqp"/>
      <sheetName val="MECH-1"/>
      <sheetName val="3"/>
      <sheetName val="RBD ATS Inst-F"/>
      <sheetName val="Cable Comparison"/>
      <sheetName val="RBD DB-F"/>
      <sheetName val="RBD ATS-R"/>
      <sheetName val="RBD DB-R"/>
      <sheetName val="RBD MCC-F"/>
      <sheetName val="RBD MCC-R"/>
      <sheetName val="RBD SM-F"/>
      <sheetName val="RBD SM-R"/>
      <sheetName val="RBD HV-F"/>
      <sheetName val="RBD HV-R"/>
      <sheetName val="RBD ACB-F"/>
      <sheetName val="RBD ACB-R"/>
      <sheetName val="RBD ATS-F"/>
      <sheetName val="RBD LVs-F"/>
      <sheetName val="RBD LVs -R"/>
      <sheetName val="2C 10mm FP Cable"/>
      <sheetName val="2C 16mm Cable  "/>
      <sheetName val="2C 35mm Cable"/>
      <sheetName val="2C 50mm Cable"/>
      <sheetName val="2C 6mm Cable"/>
      <sheetName val="4C 240mm FP Cable "/>
      <sheetName val="4C 300mm FP Cable"/>
      <sheetName val="4C 50mm FP Cable"/>
      <sheetName val="1010"/>
      <sheetName val="1020"/>
      <sheetName val="1090"/>
      <sheetName val="Camp Power Cost"/>
      <sheetName val="Area Analysis"/>
      <sheetName val="Sensitivity"/>
      <sheetName val="Détail Etudes"/>
      <sheetName val="DCH entree"/>
      <sheetName val="Hyp"/>
      <sheetName val="Comparaison DCH vs GLK"/>
      <sheetName val="Rate Breakdowns (Civil)"/>
      <sheetName val="BaseWeight"/>
      <sheetName val="UPA(Part C,D,E,G,H)"/>
      <sheetName val="Materials"/>
      <sheetName val="Quantity"/>
      <sheetName val="LLEGADA"/>
      <sheetName val="Cost"/>
      <sheetName val="tie beam(not used)"/>
      <sheetName val="pilecap"/>
      <sheetName val="wall"/>
      <sheetName val="raft,grade slab"/>
      <sheetName val="parapet"/>
      <sheetName val="stairs"/>
      <sheetName val="core wall"/>
      <sheetName val="pilecap(w.lap)"/>
      <sheetName val="raft slab"/>
      <sheetName val="B31.1"/>
      <sheetName val="PSIZE"/>
      <sheetName val="C"/>
      <sheetName val="C3"/>
      <sheetName val="ENCL9"/>
      <sheetName val="annx-1(Boq)"/>
      <sheetName val="IRP all H2s"/>
      <sheetName val="Sch"/>
      <sheetName val="office"/>
      <sheetName val="Lab"/>
      <sheetName val="beam-reinft-IIInd floor"/>
      <sheetName val="Breakdown"/>
      <sheetName val="Westin FOH &amp; BOH Split"/>
      <sheetName val="SECTION R"/>
      <sheetName val="Cover"/>
      <sheetName val="Sec-I"/>
      <sheetName val="Internet"/>
      <sheetName val="L (4)"/>
      <sheetName val="GRSummary"/>
      <sheetName val="accom cash"/>
      <sheetName val="Beamsked"/>
      <sheetName val="Columnsked"/>
      <sheetName val="기계내역서"/>
      <sheetName val="Bechtel_Norms"/>
      <sheetName val="CS_PIPING"/>
      <sheetName val="TECH_DATA"/>
      <sheetName val="갑지"/>
      <sheetName val="Mahole"/>
      <sheetName val="Estimate"/>
      <sheetName val="Hilfstab"/>
      <sheetName val="EC(Rev)"/>
      <sheetName val="Headings"/>
      <sheetName val="IO_List4"/>
      <sheetName val="IO_List5"/>
      <sheetName val="NLD_-_Assum1"/>
      <sheetName val="3cd_Annexure1"/>
      <sheetName val="IO_List6"/>
      <sheetName val="4_Annex_1_Basic_rate6"/>
      <sheetName val="Fin_Sum6"/>
      <sheetName val="NLD_-_Assum2"/>
      <sheetName val="3cd_Annexure2"/>
      <sheetName val="Civil-main_building10"/>
      <sheetName val="Civil-amenities_buildings10"/>
      <sheetName val="Roads-pavement-path_ways10"/>
      <sheetName val="C-Wall_BOQ10"/>
      <sheetName val="GR_slab-reinft10"/>
      <sheetName val="PointNo_57"/>
      <sheetName val="Stress_Calculation7"/>
      <sheetName val="GUT_(2)7"/>
      <sheetName val="PRECAST_lightconc-II7"/>
      <sheetName val="Tender_Summary7"/>
      <sheetName val="_Net_Break_Down7"/>
      <sheetName val="11B_7"/>
      <sheetName val="IO_List7"/>
      <sheetName val="Bill_No_2_to_8_(Rev)7"/>
      <sheetName val="SPT_vs_PHI7"/>
      <sheetName val="BSH_num7"/>
      <sheetName val="K_Ajeet7"/>
      <sheetName val="SITE_OVERHEADS7"/>
      <sheetName val="Fill_this_out_first___7"/>
      <sheetName val="GF_Columns7"/>
      <sheetName val="Assumption_Inputs7"/>
      <sheetName val="Bill_3_-_Site_Works7"/>
      <sheetName val="4_Annex_1_Basic_rate7"/>
      <sheetName val="Fin_Sum7"/>
      <sheetName val="PROG_SUMMARY3"/>
      <sheetName val="NLD_-_Assum3"/>
      <sheetName val="3cd_Annexure3"/>
      <sheetName val="take-off"/>
      <sheetName val="Summary"/>
      <sheetName val="Bill 5 - Carpark"/>
      <sheetName val="Indirect"/>
      <sheetName val="Summ"/>
      <sheetName val="MOS"/>
      <sheetName val="info"/>
      <sheetName val="Materials "/>
      <sheetName val="MAchinery(R1)"/>
      <sheetName val="Sheet9"/>
      <sheetName val="MAINBS1"/>
      <sheetName val="UNP-NCW "/>
      <sheetName val="water prop."/>
      <sheetName val="Transfer"/>
      <sheetName val="환율"/>
      <sheetName val="final abstract"/>
      <sheetName val="Section 3_DPR"/>
      <sheetName val="inter"/>
      <sheetName val="SC Cost FEB 03"/>
      <sheetName val="(Do not delete)"/>
      <sheetName val="Voucher"/>
      <sheetName val="Cal"/>
      <sheetName val="hyperstatic-3"/>
      <sheetName val="Slope area"/>
      <sheetName val="TABLES"/>
      <sheetName val="v"/>
      <sheetName val="BS1"/>
      <sheetName val="Load Details(B2)"/>
      <sheetName val="DSLP"/>
      <sheetName val="Site Dev BOQ"/>
      <sheetName val="SP Break Up"/>
      <sheetName val="MN T.B."/>
      <sheetName val="calcul"/>
      <sheetName val="Assump"/>
      <sheetName val="Inter Co Balances"/>
      <sheetName val="MFG"/>
      <sheetName val="sheet6"/>
      <sheetName val="MG"/>
      <sheetName val="Measurment"/>
      <sheetName val="Source Ref."/>
      <sheetName val="CFForecast detail"/>
      <sheetName val="TBAL9697 -group wise  sdpl"/>
      <sheetName val="Project Budget Worksheet"/>
      <sheetName val="P&amp;LSum"/>
      <sheetName val="CEP99"/>
      <sheetName val="Detail P&amp;L"/>
      <sheetName val="Assumption Sheet"/>
      <sheetName val="Set"/>
      <sheetName val="Ground Floor"/>
      <sheetName val="RESULT"/>
      <sheetName val="Electrical"/>
      <sheetName val="MISBS"/>
      <sheetName val="BOD PL NEW"/>
      <sheetName val="Det_Des"/>
      <sheetName val="Intro"/>
      <sheetName val="S1BOQ"/>
      <sheetName val="Flanged Beams"/>
      <sheetName val="Rectangular Beam"/>
      <sheetName val="TYPE-1"/>
      <sheetName val="TYPE-3"/>
      <sheetName val="BC &amp; MNB "/>
      <sheetName val="Phasing"/>
      <sheetName val="General"/>
      <sheetName val="Amort"/>
      <sheetName val="AmortRef"/>
      <sheetName val="Oracle Upload"/>
      <sheetName val="base"/>
      <sheetName val="qty schedule"/>
      <sheetName val="Col-Schedule"/>
      <sheetName val="GAE8'97"/>
      <sheetName val="VA_code"/>
      <sheetName val="EE SUM"/>
      <sheetName val="Valuation"/>
      <sheetName val="B&amp;C-REPORT"/>
      <sheetName val="B&amp;C-TILE QUANTITIES"/>
      <sheetName val="MEXICO-C"/>
      <sheetName val="目录"/>
      <sheetName val="para"/>
      <sheetName val="kppl pl"/>
      <sheetName val="FT-05-02IsoBOM"/>
      <sheetName val="MD REVIEW"/>
      <sheetName val="PriceList"/>
      <sheetName val="Schedules"/>
      <sheetName val="Scatter"/>
      <sheetName val="Controls"/>
      <sheetName val="Project Info"/>
      <sheetName val="Sales &amp; Prod"/>
      <sheetName val="1 BED "/>
      <sheetName val="Administrative Prices"/>
      <sheetName val="C (3)"/>
      <sheetName val="Dropdowns"/>
      <sheetName val="LMB Forecast plan"/>
      <sheetName val="입찰내역 발주처 양식"/>
      <sheetName val="B (2)"/>
      <sheetName val="Consol"/>
      <sheetName val="ESCON"/>
      <sheetName val="Inc.St.-Link"/>
      <sheetName val="DETAIL SHEET"/>
      <sheetName val="Area"/>
      <sheetName val="Civil Boq"/>
      <sheetName val="d-safe specs"/>
      <sheetName val="SOR"/>
      <sheetName val="STK"/>
      <sheetName val="Revised Summary"/>
      <sheetName val="Modular"/>
      <sheetName val="SITE WORK"/>
      <sheetName val="Bill07"/>
      <sheetName val="Camp_Power_Cost"/>
      <sheetName val="@risk_rents_and_incentives"/>
      <sheetName val="Car_park_lease"/>
      <sheetName val="Net_rent_analysis"/>
      <sheetName val="CF Input"/>
      <sheetName val="Certificates"/>
      <sheetName val="DATA INPUT"/>
      <sheetName val="Details"/>
      <sheetName val="Recon Template"/>
      <sheetName val="Rate_analysis1"/>
      <sheetName val="Story_Drift-Part_21"/>
      <sheetName val="schedule_nos1"/>
      <sheetName val="RCC,Ret__Wall1"/>
      <sheetName val="Sludge_Cal1"/>
      <sheetName val="Operating_Statistics1"/>
      <sheetName val="Basic_Rates1"/>
      <sheetName val="Ave_wtd_rates1"/>
      <sheetName val="Material_1"/>
      <sheetName val="Bechtel_Norms1"/>
      <sheetName val="CS_PIPING1"/>
      <sheetName val="TECH_DATA1"/>
      <sheetName val="Balance_sheet_DCCDL_Nov_061"/>
      <sheetName val="_COP_100%1"/>
      <sheetName val="Top_sheet"/>
      <sheetName val="M-Book_for_Conc"/>
      <sheetName val="Rein_Steel"/>
      <sheetName val="M-Book_for_FW"/>
      <sheetName val="M-Book_others"/>
      <sheetName val="M-Book_filling"/>
      <sheetName val="beam-reinft-machine_rm"/>
      <sheetName val="water_prop_"/>
      <sheetName val="MASTER_RATE_ANALYSIS"/>
      <sheetName val="PA-_Consutant_"/>
      <sheetName val="Works_-_Quote_Sheet"/>
      <sheetName val="beam-reinft-IIInd_floor"/>
      <sheetName val="Section_3_DPR"/>
      <sheetName val="IRP_all_H2s"/>
      <sheetName val="UNP-NCW_"/>
      <sheetName val="Bill_11"/>
      <sheetName val="Bill_21"/>
      <sheetName val="Bill_31"/>
      <sheetName val="Bill_41"/>
      <sheetName val="Bill_51"/>
      <sheetName val="Bill_61"/>
      <sheetName val="Bill_71"/>
      <sheetName val="AutoOpen_Stub_Data6"/>
      <sheetName val="Bridges_RB6"/>
      <sheetName val="Analysis_Justi_6"/>
      <sheetName val="Qty_Esti_-TCS6"/>
      <sheetName val="Abst_Jo6"/>
      <sheetName val="Debits_as_on_12_04_087"/>
      <sheetName val="Staff_Acco_7"/>
      <sheetName val="labour_coeff7"/>
      <sheetName val="INDIGINEOUS_ITEMS_6"/>
      <sheetName val="07016,_Master_List-Major_Minor6"/>
      <sheetName val="C_Sum6"/>
      <sheetName val="A_Sum6"/>
      <sheetName val="Detail_In_Door_Stad6"/>
      <sheetName val="Bank_Guarantee6"/>
      <sheetName val="SUMMARY_ALL_CO'S6"/>
      <sheetName val="Break_up_Sheet6"/>
      <sheetName val="Deduction_of_assets6"/>
      <sheetName val="S_&amp;_A6"/>
      <sheetName val="BOQ_(2)2"/>
      <sheetName val="@risk_rents_and_incentives1"/>
      <sheetName val="Car_park_lease1"/>
      <sheetName val="Net_rent_analysis1"/>
      <sheetName val="5_NOT_REQUIRED6"/>
      <sheetName val="Basement_Budget3"/>
      <sheetName val="INPUT_SHEET3"/>
      <sheetName val="FITZ_MORT_943"/>
      <sheetName val="Rate_analysis2"/>
      <sheetName val="Story_Drift-Part_22"/>
      <sheetName val="A_O_R_r1Str2"/>
      <sheetName val="A_O_R_r12"/>
      <sheetName val="A_O_R_(2)2"/>
      <sheetName val="schedule_nos2"/>
      <sheetName val="RCC,Ret__Wall2"/>
      <sheetName val="BLOCK-A_(MEA_SHEET)2"/>
      <sheetName val="Sludge_Cal2"/>
      <sheetName val="AoR_Finishing1"/>
      <sheetName val="Operating_Statistics2"/>
      <sheetName val="Basic_Rates2"/>
      <sheetName val="Ave_wtd_rates2"/>
      <sheetName val="Material_2"/>
      <sheetName val="Labour_&amp;_Plant1"/>
      <sheetName val="Allg__Angaben1"/>
      <sheetName val="Bechtel_Norms2"/>
      <sheetName val="CS_PIPING2"/>
      <sheetName val="TECH_DATA2"/>
      <sheetName val="Balance_sheet_DCCDL_Nov_062"/>
      <sheetName val="_COP_100%2"/>
      <sheetName val="Top_sheet1"/>
      <sheetName val="M-Book_for_Conc1"/>
      <sheetName val="Rein_Steel1"/>
      <sheetName val="M-Book_for_FW1"/>
      <sheetName val="M-Book_others1"/>
      <sheetName val="M-Book_filling1"/>
      <sheetName val="beam-reinft-machine_rm1"/>
      <sheetName val="water_prop_1"/>
      <sheetName val="9__Package_split_-_Cost_1"/>
      <sheetName val="DETAILED__BOQ1"/>
      <sheetName val="LABOUR_RATE1"/>
      <sheetName val="Material_Rate1"/>
      <sheetName val="MASTER_RATE_ANALYSIS1"/>
      <sheetName val="PA-_Consutant_1"/>
      <sheetName val="Works_-_Quote_Sheet1"/>
      <sheetName val="beam-reinft-IIInd_floor1"/>
      <sheetName val="Section_3_DPR1"/>
      <sheetName val="IRP_all_H2s1"/>
      <sheetName val="UNP-NCW_1"/>
      <sheetName val="Fin. Assumpt. - Sensitivities"/>
      <sheetName val="train cash"/>
      <sheetName val="CSA"/>
      <sheetName val="Mechanical"/>
      <sheetName val="Indirects "/>
      <sheetName val="I&amp;C"/>
      <sheetName val="LSS"/>
      <sheetName val="CPA_EQP"/>
      <sheetName val="A"/>
      <sheetName val="XREF"/>
      <sheetName val="Debtors analysis"/>
      <sheetName val="Total Debtors Ageing Sheet"/>
      <sheetName val="BUDGET"/>
      <sheetName val="ESI &amp; PF DELHI"/>
      <sheetName val="Core Data"/>
      <sheetName val="lists"/>
      <sheetName val="Analisa STR"/>
      <sheetName val="cost summary"/>
      <sheetName val="Elec Summ"/>
      <sheetName val="ELEC BOQ"/>
      <sheetName val="TRACK BUSWAY"/>
      <sheetName val="BBT"/>
      <sheetName val="LIGHTING"/>
      <sheetName val="LMS"/>
      <sheetName val="BASIS -DEC 08"/>
      <sheetName val="Light fitt"/>
      <sheetName val="grid"/>
      <sheetName val="Extra Item"/>
      <sheetName val="Boq- Civil"/>
      <sheetName val="Input &amp; Calculations"/>
      <sheetName val="Values"/>
      <sheetName val="Conc"/>
      <sheetName val="Excv-Qty&amp;Rate"/>
      <sheetName val="Interest"/>
      <sheetName val="Project Master"/>
      <sheetName val="Staff"/>
      <sheetName val="Debtors Service Tax"/>
      <sheetName val="Segment Report working"/>
      <sheetName val="Fixed Assets &amp; Depreciation"/>
      <sheetName val="Valves"/>
      <sheetName val="MS Rates"/>
      <sheetName val="Array"/>
      <sheetName val="Array (2)"/>
      <sheetName val="basdat"/>
      <sheetName val="CAT_5"/>
      <sheetName val="Wastage"/>
      <sheetName val="Stru Labour rate"/>
      <sheetName val="Curing Analysis"/>
      <sheetName val="Formwork"/>
      <sheetName val="MS items"/>
      <sheetName val="Tunnel Fw"/>
      <sheetName val="precast"/>
      <sheetName val="LMP"/>
      <sheetName val="B1"/>
      <sheetName val="CROSS-SECTION"/>
      <sheetName val="Basic Rate"/>
      <sheetName val="Area Statement"/>
      <sheetName val="wordsdata"/>
      <sheetName val="B'Sheet"/>
      <sheetName val="Asmp"/>
      <sheetName val="BRP&amp;L"/>
      <sheetName val="ACE-IN"/>
      <sheetName val="NANJING"/>
      <sheetName val="Cash2"/>
      <sheetName val="Z"/>
      <sheetName val="Pile cap"/>
      <sheetName val="Structure_Bills_Qty"/>
      <sheetName val="old_serial_no_"/>
      <sheetName val="SP_Break_Up"/>
      <sheetName val="Inter_Co_Balances"/>
      <sheetName val="Take-off Floor &amp; Wall"/>
      <sheetName val="A_O_R_1"/>
      <sheetName val="Podium_Areas1"/>
      <sheetName val="Area_Analysis"/>
      <sheetName val="rent_&amp;_value_assumptions"/>
      <sheetName val="PSDA_detailed_cashflow_for_debt"/>
      <sheetName val="Financing_Assumptions"/>
      <sheetName val="Equity_shares_analysis"/>
      <sheetName val="Loan_B_interest"/>
      <sheetName val="Loan_covenant_tests"/>
      <sheetName val="Rents_committed"/>
      <sheetName val="LCC_profit_share_calculation"/>
      <sheetName val="Loan_A_interest_guarantee"/>
      <sheetName val="Westin_FOH_&amp;_BOH_Split"/>
      <sheetName val="accom_cash"/>
      <sheetName val="Rate_Breakdowns_(Civil)"/>
      <sheetName val="UPA(Part_C,D,E,G,H)"/>
      <sheetName val="Rebar__Take_off"/>
      <sheetName val="Balance Sheet"/>
      <sheetName val="Civil-main_building11"/>
      <sheetName val="Civil-amenities_buildings11"/>
      <sheetName val="Roads-pavement-path_ways11"/>
      <sheetName val="C-Wall_BOQ11"/>
      <sheetName val="GR_slab-reinft11"/>
      <sheetName val="GUT_(2)8"/>
      <sheetName val="PointNo_58"/>
      <sheetName val="Detail_In_Door_Stad7"/>
      <sheetName val="Stress_Calculation8"/>
      <sheetName val="SITE_OVERHEADS8"/>
      <sheetName val="_Net_Break_Down8"/>
      <sheetName val="Bill_No_2_to_8_(Rev)8"/>
      <sheetName val="SPT_vs_PHI8"/>
      <sheetName val="PRECAST_lightconc-II8"/>
      <sheetName val="Fill_this_out_first___8"/>
      <sheetName val="GF_Columns8"/>
      <sheetName val="Assumption_Inputs8"/>
      <sheetName val="Bill_3_-_Site_Works8"/>
      <sheetName val="Tender_Summary8"/>
      <sheetName val="K_Ajeet8"/>
      <sheetName val="AutoOpen_Stub_Data7"/>
      <sheetName val="Bridges_RB7"/>
      <sheetName val="Analysis_Justi_7"/>
      <sheetName val="Qty_Esti_-TCS7"/>
      <sheetName val="Abst_Jo7"/>
      <sheetName val="BSH_num8"/>
      <sheetName val="11B_8"/>
      <sheetName val="Debits_as_on_12_04_088"/>
      <sheetName val="Staff_Acco_8"/>
      <sheetName val="labour_coeff8"/>
      <sheetName val="INDIGINEOUS_ITEMS_7"/>
      <sheetName val="07016,_Master_List-Major_Minor7"/>
      <sheetName val="C_Sum7"/>
      <sheetName val="A_Sum7"/>
      <sheetName val="SUMMARY_ALL_CO'S7"/>
      <sheetName val="Break_up_Sheet7"/>
      <sheetName val="5_NOT_REQUIRED7"/>
      <sheetName val="Deduction_of_assets7"/>
      <sheetName val="S_&amp;_A7"/>
      <sheetName val="Bank_Guarantee7"/>
      <sheetName val="Allg__Angaben2"/>
      <sheetName val="A_O_R_r1Str3"/>
      <sheetName val="A_O_R_r13"/>
      <sheetName val="A_O_R_(2)3"/>
      <sheetName val="AoR_Finishing2"/>
      <sheetName val="PROG_SUMMARY4"/>
      <sheetName val="BLOCK-A_(MEA_SHEET)3"/>
      <sheetName val="BOQ_(2)3"/>
      <sheetName val="FITZ_MORT_944"/>
      <sheetName val="Basement_Budget4"/>
      <sheetName val="INPUT_SHEET4"/>
      <sheetName val="Labour_&amp;_Plant2"/>
      <sheetName val="Bill_12"/>
      <sheetName val="Bill_22"/>
      <sheetName val="Bill_32"/>
      <sheetName val="Bill_42"/>
      <sheetName val="Bill_52"/>
      <sheetName val="Bill_62"/>
      <sheetName val="Bill_72"/>
      <sheetName val="Podium_Areas2"/>
      <sheetName val="9__Package_split_-_Cost_2"/>
      <sheetName val="DETAILED__BOQ2"/>
      <sheetName val="Structure_Bills_Qty1"/>
      <sheetName val="old_serial_no_1"/>
      <sheetName val="A_O_R_2"/>
      <sheetName val="accom_cash1"/>
      <sheetName val="LABOUR_RATE2"/>
      <sheetName val="Material_Rate2"/>
      <sheetName val="Area_Analysis1"/>
      <sheetName val="rent_&amp;_value_assumptions1"/>
      <sheetName val="PSDA_detailed_cashflow_for_deb1"/>
      <sheetName val="Financing_Assumptions1"/>
      <sheetName val="Equity_shares_analysis1"/>
      <sheetName val="Loan_B_interest1"/>
      <sheetName val="Loan_covenant_tests1"/>
      <sheetName val="Rents_committed1"/>
      <sheetName val="LCC_profit_share_calculation1"/>
      <sheetName val="Loan_A_interest_guarantee1"/>
      <sheetName val="Rebar__Take_off1"/>
      <sheetName val="Westin_FOH_&amp;_BOH_Split1"/>
      <sheetName val="UPA(Part_C,D,E,G,H)1"/>
      <sheetName val="L_(4)1"/>
      <sheetName val="Rate_Breakdowns_(Civil)1"/>
      <sheetName val="tie_beam(not_used)1"/>
      <sheetName val="raft,grade_slab1"/>
      <sheetName val="core_wall1"/>
      <sheetName val="pilecap(w_lap)1"/>
      <sheetName val="raft_slab1"/>
      <sheetName val="B31_11"/>
      <sheetName val="Materials_1"/>
      <sheetName val="Project_Info1"/>
      <sheetName val="Oracle_Upload1"/>
      <sheetName val="qty_schedule1"/>
      <sheetName val="CF_Input"/>
      <sheetName val="DATA_INPUT"/>
      <sheetName val="Détail_Etudes"/>
      <sheetName val="DCH_entree"/>
      <sheetName val="Comparaison_DCH_vs_GLK"/>
      <sheetName val="L_(4)"/>
      <sheetName val="Project_Info"/>
      <sheetName val="tie_beam(not_used)"/>
      <sheetName val="raft,grade_slab"/>
      <sheetName val="core_wall"/>
      <sheetName val="pilecap(w_lap)"/>
      <sheetName val="raft_slab"/>
      <sheetName val="B31_1"/>
      <sheetName val="Materials_"/>
      <sheetName val="Oracle_Upload"/>
      <sheetName val="qty_schedule"/>
      <sheetName val="Bldg"/>
      <sheetName val="Civil-main_building12"/>
      <sheetName val="Civil-amenities_buildings12"/>
      <sheetName val="Roads-pavement-path_ways12"/>
      <sheetName val="C-Wall_BOQ12"/>
      <sheetName val="GR_slab-reinft12"/>
      <sheetName val="GUT_(2)9"/>
      <sheetName val="PointNo_59"/>
      <sheetName val="Detail_In_Door_Stad8"/>
      <sheetName val="Stress_Calculation9"/>
      <sheetName val="SITE_OVERHEADS9"/>
      <sheetName val="_Net_Break_Down9"/>
      <sheetName val="Bill_No_2_to_8_(Rev)9"/>
      <sheetName val="SPT_vs_PHI9"/>
      <sheetName val="PRECAST_lightconc-II9"/>
      <sheetName val="Fill_this_out_first___9"/>
      <sheetName val="GF_Columns9"/>
      <sheetName val="Assumption_Inputs9"/>
      <sheetName val="Bill_3_-_Site_Works9"/>
      <sheetName val="Tender_Summary9"/>
      <sheetName val="K_Ajeet9"/>
      <sheetName val="AutoOpen_Stub_Data8"/>
      <sheetName val="Bridges_RB8"/>
      <sheetName val="Analysis_Justi_8"/>
      <sheetName val="Qty_Esti_-TCS8"/>
      <sheetName val="Abst_Jo8"/>
      <sheetName val="BSH_num9"/>
      <sheetName val="11B_9"/>
      <sheetName val="Fin_Sum8"/>
      <sheetName val="Debits_as_on_12_04_089"/>
      <sheetName val="Staff_Acco_9"/>
      <sheetName val="labour_coeff9"/>
      <sheetName val="4_Annex_1_Basic_rate8"/>
      <sheetName val="INDIGINEOUS_ITEMS_8"/>
      <sheetName val="07016,_Master_List-Major_Minor8"/>
      <sheetName val="C_Sum8"/>
      <sheetName val="A_Sum8"/>
      <sheetName val="SUMMARY_ALL_CO'S8"/>
      <sheetName val="Break_up_Sheet8"/>
      <sheetName val="5_NOT_REQUIRED8"/>
      <sheetName val="Deduction_of_assets8"/>
      <sheetName val="S_&amp;_A8"/>
      <sheetName val="Bank_Guarantee8"/>
      <sheetName val="Story_Drift-Part_23"/>
      <sheetName val="Allg__Angaben3"/>
      <sheetName val="A_O_R_r1Str4"/>
      <sheetName val="A_O_R_r14"/>
      <sheetName val="A_O_R_(2)4"/>
      <sheetName val="AoR_Finishing3"/>
      <sheetName val="PROG_SUMMARY5"/>
      <sheetName val="Rate_analysis3"/>
      <sheetName val="BLOCK-A_(MEA_SHEET)4"/>
      <sheetName val="BOQ_(2)4"/>
      <sheetName val="FITZ_MORT_945"/>
      <sheetName val="Operating_Statistics3"/>
      <sheetName val="Basement_Budget5"/>
      <sheetName val="schedule_nos3"/>
      <sheetName val="Sludge_Cal3"/>
      <sheetName val="INPUT_SHEET5"/>
      <sheetName val="RCC,Ret__Wall3"/>
      <sheetName val="Basic_Rates3"/>
      <sheetName val="Ave_wtd_rates3"/>
      <sheetName val="Material_3"/>
      <sheetName val="Labour_&amp;_Plant3"/>
      <sheetName val="Bill_13"/>
      <sheetName val="Bill_23"/>
      <sheetName val="Bill_33"/>
      <sheetName val="Bill_43"/>
      <sheetName val="Bill_53"/>
      <sheetName val="Bill_63"/>
      <sheetName val="Bill_73"/>
      <sheetName val="Podium_Areas3"/>
      <sheetName val="Balance_sheet_DCCDL_Nov_063"/>
      <sheetName val="_COP_100%3"/>
      <sheetName val="Top_sheet2"/>
      <sheetName val="M-Book_for_Conc2"/>
      <sheetName val="Rein_Steel2"/>
      <sheetName val="M-Book_for_FW2"/>
      <sheetName val="M-Book_others2"/>
      <sheetName val="M-Book_filling2"/>
      <sheetName val="beam-reinft-machine_rm2"/>
      <sheetName val="9__Package_split_-_Cost_3"/>
      <sheetName val="DETAILED__BOQ3"/>
      <sheetName val="Structure_Bills_Qty2"/>
      <sheetName val="old_serial_no_2"/>
      <sheetName val="@risk_rents_and_incentives2"/>
      <sheetName val="Car_park_lease2"/>
      <sheetName val="Net_rent_analysis2"/>
      <sheetName val="A_O_R_3"/>
      <sheetName val="accom_cash2"/>
      <sheetName val="LABOUR_RATE3"/>
      <sheetName val="Material_Rate3"/>
      <sheetName val="Bechtel_Norms3"/>
      <sheetName val="CS_PIPING3"/>
      <sheetName val="TECH_DATA3"/>
      <sheetName val="MASTER_RATE_ANALYSIS2"/>
      <sheetName val="PA-_Consutant_2"/>
      <sheetName val="Works_-_Quote_Sheet2"/>
      <sheetName val="Area_Analysis2"/>
      <sheetName val="rent_&amp;_value_assumptions2"/>
      <sheetName val="PSDA_detailed_cashflow_for_deb2"/>
      <sheetName val="Financing_Assumptions2"/>
      <sheetName val="Equity_shares_analysis2"/>
      <sheetName val="Loan_B_interest2"/>
      <sheetName val="Loan_covenant_tests2"/>
      <sheetName val="Rents_committed2"/>
      <sheetName val="LCC_profit_share_calculation2"/>
      <sheetName val="Loan_A_interest_guarantee2"/>
      <sheetName val="Rebar__Take_off2"/>
      <sheetName val="Westin_FOH_&amp;_BOH_Split2"/>
      <sheetName val="IRP_all_H2s2"/>
      <sheetName val="beam-reinft-IIInd_floor2"/>
      <sheetName val="UPA(Part_C,D,E,G,H)2"/>
      <sheetName val="L_(4)2"/>
      <sheetName val="Rate_Breakdowns_(Civil)2"/>
      <sheetName val="tie_beam(not_used)2"/>
      <sheetName val="raft,grade_slab2"/>
      <sheetName val="core_wall2"/>
      <sheetName val="pilecap(w_lap)2"/>
      <sheetName val="raft_slab2"/>
      <sheetName val="B31_12"/>
      <sheetName val="Materials_2"/>
      <sheetName val="Project_Info2"/>
      <sheetName val="Oracle_Upload2"/>
      <sheetName val="qty_schedule2"/>
      <sheetName val="CF_Input1"/>
      <sheetName val="DATA_INPUT1"/>
      <sheetName val="RBD_ATS_Inst-F"/>
      <sheetName val="Cable_Comparison"/>
      <sheetName val="RBD_DB-F"/>
      <sheetName val="RBD_ATS-R"/>
      <sheetName val="RBD_DB-R"/>
      <sheetName val="RBD_MCC-F"/>
      <sheetName val="RBD_MCC-R"/>
      <sheetName val="RBD_SM-F"/>
      <sheetName val="RBD_SM-R"/>
      <sheetName val="RBD_HV-F"/>
      <sheetName val="RBD_HV-R"/>
      <sheetName val="RBD_ACB-F"/>
      <sheetName val="RBD_ACB-R"/>
      <sheetName val="RBD_ATS-F"/>
      <sheetName val="RBD_LVs-F"/>
      <sheetName val="RBD_LVs_-R"/>
      <sheetName val="2C_10mm_FP_Cable"/>
      <sheetName val="2C_16mm_Cable__"/>
      <sheetName val="2C_35mm_Cable"/>
      <sheetName val="2C_50mm_Cable"/>
      <sheetName val="2C_6mm_Cable"/>
      <sheetName val="4C_240mm_FP_Cable_"/>
      <sheetName val="4C_300mm_FP_Cable"/>
      <sheetName val="4C_50mm_FP_Cable"/>
      <sheetName val="SECTION_R"/>
      <sheetName val="Civil-main_building13"/>
      <sheetName val="Civil-amenities_buildings13"/>
      <sheetName val="Roads-pavement-path_ways13"/>
      <sheetName val="C-Wall_BOQ13"/>
      <sheetName val="GR_slab-reinft13"/>
      <sheetName val="GUT_(2)10"/>
      <sheetName val="PointNo_510"/>
      <sheetName val="Detail_In_Door_Stad9"/>
      <sheetName val="Stress_Calculation10"/>
      <sheetName val="SITE_OVERHEADS10"/>
      <sheetName val="_Net_Break_Down10"/>
      <sheetName val="Bill_No_2_to_8_(Rev)10"/>
      <sheetName val="SPT_vs_PHI10"/>
      <sheetName val="PRECAST_lightconc-II10"/>
      <sheetName val="Fill_this_out_first___10"/>
      <sheetName val="GF_Columns10"/>
      <sheetName val="Assumption_Inputs10"/>
      <sheetName val="Bill_3_-_Site_Works10"/>
      <sheetName val="Tender_Summary10"/>
      <sheetName val="K_Ajeet10"/>
      <sheetName val="AutoOpen_Stub_Data9"/>
      <sheetName val="Bridges_RB9"/>
      <sheetName val="Analysis_Justi_9"/>
      <sheetName val="Qty_Esti_-TCS9"/>
      <sheetName val="Abst_Jo9"/>
      <sheetName val="BSH_num10"/>
      <sheetName val="11B_10"/>
      <sheetName val="Fin_Sum9"/>
      <sheetName val="Debits_as_on_12_04_0810"/>
      <sheetName val="Staff_Acco_10"/>
      <sheetName val="labour_coeff10"/>
      <sheetName val="4_Annex_1_Basic_rate9"/>
      <sheetName val="INDIGINEOUS_ITEMS_9"/>
      <sheetName val="07016,_Master_List-Major_Minor9"/>
      <sheetName val="C_Sum9"/>
      <sheetName val="A_Sum9"/>
      <sheetName val="SUMMARY_ALL_CO'S9"/>
      <sheetName val="Break_up_Sheet9"/>
      <sheetName val="5_NOT_REQUIRED9"/>
      <sheetName val="Deduction_of_assets9"/>
      <sheetName val="S_&amp;_A9"/>
      <sheetName val="Bank_Guarantee9"/>
      <sheetName val="NLD_-_Assum4"/>
      <sheetName val="3cd_Annexure4"/>
      <sheetName val="Story_Drift-Part_24"/>
      <sheetName val="Allg__Angaben4"/>
      <sheetName val="A_O_R_r1Str5"/>
      <sheetName val="A_O_R_r15"/>
      <sheetName val="A_O_R_(2)5"/>
      <sheetName val="AoR_Finishing4"/>
      <sheetName val="PROG_SUMMARY6"/>
      <sheetName val="Rate_analysis4"/>
      <sheetName val="BLOCK-A_(MEA_SHEET)5"/>
      <sheetName val="BOQ_(2)5"/>
      <sheetName val="FITZ_MORT_946"/>
      <sheetName val="Operating_Statistics4"/>
      <sheetName val="Basement_Budget6"/>
      <sheetName val="schedule_nos4"/>
      <sheetName val="Sludge_Cal4"/>
      <sheetName val="INPUT_SHEET6"/>
      <sheetName val="RCC,Ret__Wall4"/>
      <sheetName val="Basic_Rates4"/>
      <sheetName val="Ave_wtd_rates4"/>
      <sheetName val="Material_4"/>
      <sheetName val="Labour_&amp;_Plant4"/>
      <sheetName val="Bill_14"/>
      <sheetName val="Bill_24"/>
      <sheetName val="Bill_34"/>
      <sheetName val="Bill_44"/>
      <sheetName val="Bill_54"/>
      <sheetName val="Bill_64"/>
      <sheetName val="Bill_74"/>
      <sheetName val="Podium_Areas4"/>
      <sheetName val="Balance_sheet_DCCDL_Nov_064"/>
      <sheetName val="_COP_100%4"/>
      <sheetName val="Top_sheet3"/>
      <sheetName val="M-Book_for_Conc3"/>
      <sheetName val="Rein_Steel3"/>
      <sheetName val="M-Book_for_FW3"/>
      <sheetName val="M-Book_others3"/>
      <sheetName val="M-Book_filling3"/>
      <sheetName val="beam-reinft-machine_rm3"/>
      <sheetName val="9__Package_split_-_Cost_4"/>
      <sheetName val="DETAILED__BOQ4"/>
      <sheetName val="Structure_Bills_Qty3"/>
      <sheetName val="old_serial_no_3"/>
      <sheetName val="@risk_rents_and_incentives3"/>
      <sheetName val="Car_park_lease3"/>
      <sheetName val="Net_rent_analysis3"/>
      <sheetName val="A_O_R_4"/>
      <sheetName val="accom_cash3"/>
      <sheetName val="LABOUR_RATE4"/>
      <sheetName val="Material_Rate4"/>
      <sheetName val="Bechtel_Norms4"/>
      <sheetName val="CS_PIPING4"/>
      <sheetName val="TECH_DATA4"/>
      <sheetName val="MASTER_RATE_ANALYSIS3"/>
      <sheetName val="PA-_Consutant_3"/>
      <sheetName val="Works_-_Quote_Sheet3"/>
      <sheetName val="Area_Analysis3"/>
      <sheetName val="rent_&amp;_value_assumptions3"/>
      <sheetName val="PSDA_detailed_cashflow_for_deb3"/>
      <sheetName val="Financing_Assumptions3"/>
      <sheetName val="Equity_shares_analysis3"/>
      <sheetName val="Loan_B_interest3"/>
      <sheetName val="Loan_covenant_tests3"/>
      <sheetName val="Rents_committed3"/>
      <sheetName val="LCC_profit_share_calculation3"/>
      <sheetName val="Loan_A_interest_guarantee3"/>
      <sheetName val="Rebar__Take_off3"/>
      <sheetName val="Westin_FOH_&amp;_BOH_Split3"/>
      <sheetName val="IRP_all_H2s3"/>
      <sheetName val="beam-reinft-IIInd_floor3"/>
      <sheetName val="UPA(Part_C,D,E,G,H)3"/>
      <sheetName val="L_(4)3"/>
      <sheetName val="Rate_Breakdowns_(Civil)3"/>
      <sheetName val="tie_beam(not_used)3"/>
      <sheetName val="raft,grade_slab3"/>
      <sheetName val="core_wall3"/>
      <sheetName val="pilecap(w_lap)3"/>
      <sheetName val="raft_slab3"/>
      <sheetName val="B31_13"/>
      <sheetName val="Materials_3"/>
      <sheetName val="Project_Info3"/>
      <sheetName val="Oracle_Upload3"/>
      <sheetName val="qty_schedule3"/>
      <sheetName val="CF_Input2"/>
      <sheetName val="DATA_INPUT2"/>
      <sheetName val="RBD_ATS_Inst-F1"/>
      <sheetName val="Cable_Comparison1"/>
      <sheetName val="RBD_DB-F1"/>
      <sheetName val="RBD_ATS-R1"/>
      <sheetName val="RBD_DB-R1"/>
      <sheetName val="RBD_MCC-F1"/>
      <sheetName val="RBD_MCC-R1"/>
      <sheetName val="RBD_SM-F1"/>
      <sheetName val="RBD_SM-R1"/>
      <sheetName val="RBD_HV-F1"/>
      <sheetName val="RBD_HV-R1"/>
      <sheetName val="RBD_ACB-F1"/>
      <sheetName val="RBD_ACB-R1"/>
      <sheetName val="RBD_ATS-F1"/>
      <sheetName val="RBD_LVs-F1"/>
      <sheetName val="RBD_LVs_-R1"/>
      <sheetName val="2C_10mm_FP_Cable1"/>
      <sheetName val="2C_16mm_Cable__1"/>
      <sheetName val="2C_35mm_Cable1"/>
      <sheetName val="2C_50mm_Cable1"/>
      <sheetName val="2C_6mm_Cable1"/>
      <sheetName val="4C_240mm_FP_Cable_1"/>
      <sheetName val="4C_300mm_FP_Cable1"/>
      <sheetName val="4C_50mm_FP_Cable1"/>
      <sheetName val="SECTION_R1"/>
      <sheetName val="Hic_150EOffice"/>
      <sheetName val="Civil-main_building16"/>
      <sheetName val="Civil-amenities_buildings16"/>
      <sheetName val="Roads-pavement-path_ways16"/>
      <sheetName val="C-Wall_BOQ16"/>
      <sheetName val="GR_slab-reinft16"/>
      <sheetName val="PointNo_513"/>
      <sheetName val="Stress_Calculation13"/>
      <sheetName val="GUT_(2)13"/>
      <sheetName val="PRECAST_lightconc-II13"/>
      <sheetName val="Tender_Summary13"/>
      <sheetName val="_Net_Break_Down13"/>
      <sheetName val="11B_13"/>
      <sheetName val="IO_List13"/>
      <sheetName val="Bill_No_2_to_8_(Rev)13"/>
      <sheetName val="SPT_vs_PHI13"/>
      <sheetName val="BSH_num13"/>
      <sheetName val="K_Ajeet13"/>
      <sheetName val="SITE_OVERHEADS13"/>
      <sheetName val="Fill_this_out_first___13"/>
      <sheetName val="GF_Columns13"/>
      <sheetName val="Assumption_Inputs13"/>
      <sheetName val="Bill_3_-_Site_Works13"/>
      <sheetName val="4_Annex_1_Basic_rate13"/>
      <sheetName val="Fin_Sum13"/>
      <sheetName val="AutoOpen_Stub_Data11"/>
      <sheetName val="C_Sum11"/>
      <sheetName val="A_Sum11"/>
      <sheetName val="INDIGINEOUS_ITEMS_11"/>
      <sheetName val="07016,_Master_List-Major_Mino11"/>
      <sheetName val="Staff_Acco_12"/>
      <sheetName val="labour_coeff12"/>
      <sheetName val="SUMMARY_ALL_CO'S11"/>
      <sheetName val="Bridges_RB11"/>
      <sheetName val="Analysis_Justi_11"/>
      <sheetName val="Qty_Esti_-TCS11"/>
      <sheetName val="Abst_Jo11"/>
      <sheetName val="Debits_as_on_12_04_0812"/>
      <sheetName val="Bank_Guarantee11"/>
      <sheetName val="Detail_In_Door_Stad11"/>
      <sheetName val="S_&amp;_A11"/>
      <sheetName val="PROG_SUMMARY9"/>
      <sheetName val="Break_up_Sheet11"/>
      <sheetName val="Deduction_of_assets11"/>
      <sheetName val="NLD_-_Assum9"/>
      <sheetName val="5_NOT_REQUIRED11"/>
      <sheetName val="3cd_Annexure9"/>
      <sheetName val="Story_Drift-Part_26"/>
      <sheetName val="Allg__Angaben6"/>
      <sheetName val="A_O_R_r1Str7"/>
      <sheetName val="A_O_R_r17"/>
      <sheetName val="A_O_R_(2)7"/>
      <sheetName val="AoR_Finishing6"/>
      <sheetName val="Rate_analysis6"/>
      <sheetName val="BLOCK-A_(MEA_SHEET)7"/>
      <sheetName val="BOQ_(2)7"/>
      <sheetName val="FITZ_MORT_948"/>
      <sheetName val="Westin_FOH_&amp;_BOH_Split5"/>
      <sheetName val="Basement_Budget8"/>
      <sheetName val="INPUT_SHEET8"/>
      <sheetName val="@risk_rents_and_incentives5"/>
      <sheetName val="Car_park_lease5"/>
      <sheetName val="Net_rent_analysis5"/>
      <sheetName val="schedule_nos6"/>
      <sheetName val="RCC,Ret__Wall6"/>
      <sheetName val="Sludge_Cal6"/>
      <sheetName val="Operating_Statistics6"/>
      <sheetName val="Basic_Rates6"/>
      <sheetName val="Ave_wtd_rates6"/>
      <sheetName val="Material_6"/>
      <sheetName val="Labour_&amp;_Plant6"/>
      <sheetName val="9__Package_split_-_Cost_6"/>
      <sheetName val="DETAILED__BOQ6"/>
      <sheetName val="rent_&amp;_value_assumptions5"/>
      <sheetName val="PSDA_detailed_cashflow_for_deb5"/>
      <sheetName val="Financing_Assumptions5"/>
      <sheetName val="Equity_shares_analysis5"/>
      <sheetName val="Loan_B_interest5"/>
      <sheetName val="Loan_covenant_tests5"/>
      <sheetName val="Rents_committed5"/>
      <sheetName val="LCC_profit_share_calculation5"/>
      <sheetName val="Loan_A_interest_guarantee5"/>
      <sheetName val="A_O_R_6"/>
      <sheetName val="Podium_Areas6"/>
      <sheetName val="Bill_16"/>
      <sheetName val="Bill_26"/>
      <sheetName val="Bill_36"/>
      <sheetName val="Bill_46"/>
      <sheetName val="Bill_56"/>
      <sheetName val="Bill_66"/>
      <sheetName val="Bill_76"/>
      <sheetName val="LABOUR_RATE6"/>
      <sheetName val="Material_Rate6"/>
      <sheetName val="Balance_sheet_DCCDL_Nov_066"/>
      <sheetName val="_COP_100%6"/>
      <sheetName val="Top_sheet5"/>
      <sheetName val="M-Book_for_Conc5"/>
      <sheetName val="Rein_Steel5"/>
      <sheetName val="M-Book_for_FW5"/>
      <sheetName val="M-Book_others5"/>
      <sheetName val="M-Book_filling5"/>
      <sheetName val="beam-reinft-machine_rm5"/>
      <sheetName val="Bechtel_Norms5"/>
      <sheetName val="CS_PIPING5"/>
      <sheetName val="TECH_DATA5"/>
      <sheetName val="MASTER_RATE_ANALYSIS5"/>
      <sheetName val="PA-_Consutant_5"/>
      <sheetName val="Works_-_Quote_Sheet5"/>
      <sheetName val="Civil-main_building14"/>
      <sheetName val="Civil-amenities_buildings14"/>
      <sheetName val="Roads-pavement-path_ways14"/>
      <sheetName val="C-Wall_BOQ14"/>
      <sheetName val="GR_slab-reinft14"/>
      <sheetName val="PointNo_511"/>
      <sheetName val="Stress_Calculation11"/>
      <sheetName val="GUT_(2)11"/>
      <sheetName val="PRECAST_lightconc-II11"/>
      <sheetName val="Tender_Summary11"/>
      <sheetName val="_Net_Break_Down11"/>
      <sheetName val="11B_11"/>
      <sheetName val="IO_List11"/>
      <sheetName val="Bill_No_2_to_8_(Rev)11"/>
      <sheetName val="SPT_vs_PHI11"/>
      <sheetName val="BSH_num11"/>
      <sheetName val="K_Ajeet11"/>
      <sheetName val="SITE_OVERHEADS11"/>
      <sheetName val="Fill_this_out_first___11"/>
      <sheetName val="GF_Columns11"/>
      <sheetName val="Assumption_Inputs11"/>
      <sheetName val="Bill_3_-_Site_Works11"/>
      <sheetName val="4_Annex_1_Basic_rate11"/>
      <sheetName val="Fin_Sum11"/>
      <sheetName val="PROG_SUMMARY7"/>
      <sheetName val="NLD_-_Assum7"/>
      <sheetName val="3cd_Annexure7"/>
      <sheetName val="IO_List10"/>
      <sheetName val="4_Annex_1_Basic_rate10"/>
      <sheetName val="Fin_Sum10"/>
      <sheetName val="NLD_-_Assum6"/>
      <sheetName val="3cd_Annexure6"/>
      <sheetName val="IO_List9"/>
      <sheetName val="NLD_-_Assum5"/>
      <sheetName val="3cd_Annexure5"/>
      <sheetName val="IO_List8"/>
      <sheetName val="Civil-main_building15"/>
      <sheetName val="Civil-amenities_buildings15"/>
      <sheetName val="Roads-pavement-path_ways15"/>
      <sheetName val="C-Wall_BOQ15"/>
      <sheetName val="GR_slab-reinft15"/>
      <sheetName val="PointNo_512"/>
      <sheetName val="Stress_Calculation12"/>
      <sheetName val="GUT_(2)12"/>
      <sheetName val="PRECAST_lightconc-II12"/>
      <sheetName val="Tender_Summary12"/>
      <sheetName val="_Net_Break_Down12"/>
      <sheetName val="11B_12"/>
      <sheetName val="IO_List12"/>
      <sheetName val="Bill_No_2_to_8_(Rev)12"/>
      <sheetName val="SPT_vs_PHI12"/>
      <sheetName val="BSH_num12"/>
      <sheetName val="K_Ajeet12"/>
      <sheetName val="SITE_OVERHEADS12"/>
      <sheetName val="Fill_this_out_first___12"/>
      <sheetName val="GF_Columns12"/>
      <sheetName val="Assumption_Inputs12"/>
      <sheetName val="Bill_3_-_Site_Works12"/>
      <sheetName val="4_Annex_1_Basic_rate12"/>
      <sheetName val="Fin_Sum12"/>
      <sheetName val="AutoOpen_Stub_Data10"/>
      <sheetName val="C_Sum10"/>
      <sheetName val="A_Sum10"/>
      <sheetName val="INDIGINEOUS_ITEMS_10"/>
      <sheetName val="07016,_Master_List-Major_Mino10"/>
      <sheetName val="Staff_Acco_11"/>
      <sheetName val="labour_coeff11"/>
      <sheetName val="SUMMARY_ALL_CO'S10"/>
      <sheetName val="Bridges_RB10"/>
      <sheetName val="Analysis_Justi_10"/>
      <sheetName val="Qty_Esti_-TCS10"/>
      <sheetName val="Abst_Jo10"/>
      <sheetName val="Debits_as_on_12_04_0811"/>
      <sheetName val="Bank_Guarantee10"/>
      <sheetName val="Detail_In_Door_Stad10"/>
      <sheetName val="S_&amp;_A10"/>
      <sheetName val="PROG_SUMMARY8"/>
      <sheetName val="Break_up_Sheet10"/>
      <sheetName val="Deduction_of_assets10"/>
      <sheetName val="NLD_-_Assum8"/>
      <sheetName val="5_NOT_REQUIRED10"/>
      <sheetName val="3cd_Annexure8"/>
      <sheetName val="Story_Drift-Part_25"/>
      <sheetName val="Allg__Angaben5"/>
      <sheetName val="A_O_R_r1Str6"/>
      <sheetName val="A_O_R_r16"/>
      <sheetName val="A_O_R_(2)6"/>
      <sheetName val="AoR_Finishing5"/>
      <sheetName val="Rate_analysis5"/>
      <sheetName val="BLOCK-A_(MEA_SHEET)6"/>
      <sheetName val="BOQ_(2)6"/>
      <sheetName val="FITZ_MORT_947"/>
      <sheetName val="Westin_FOH_&amp;_BOH_Split4"/>
      <sheetName val="Basement_Budget7"/>
      <sheetName val="INPUT_SHEET7"/>
      <sheetName val="@risk_rents_and_incentives4"/>
      <sheetName val="Car_park_lease4"/>
      <sheetName val="Net_rent_analysis4"/>
      <sheetName val="schedule_nos5"/>
      <sheetName val="RCC,Ret__Wall5"/>
      <sheetName val="Sludge_Cal5"/>
      <sheetName val="Operating_Statistics5"/>
      <sheetName val="Basic_Rates5"/>
      <sheetName val="Ave_wtd_rates5"/>
      <sheetName val="Material_5"/>
      <sheetName val="Labour_&amp;_Plant5"/>
      <sheetName val="9__Package_split_-_Cost_5"/>
      <sheetName val="DETAILED__BOQ5"/>
      <sheetName val="rent_&amp;_value_assumptions4"/>
      <sheetName val="PSDA_detailed_cashflow_for_deb4"/>
      <sheetName val="Financing_Assumptions4"/>
      <sheetName val="Equity_shares_analysis4"/>
      <sheetName val="Loan_B_interest4"/>
      <sheetName val="Loan_covenant_tests4"/>
      <sheetName val="Rents_committed4"/>
      <sheetName val="LCC_profit_share_calculation4"/>
      <sheetName val="Loan_A_interest_guarantee4"/>
      <sheetName val="A_O_R_5"/>
      <sheetName val="Podium_Areas5"/>
      <sheetName val="Bill_15"/>
      <sheetName val="Bill_25"/>
      <sheetName val="Bill_35"/>
      <sheetName val="Bill_45"/>
      <sheetName val="Bill_55"/>
      <sheetName val="Bill_65"/>
      <sheetName val="Bill_75"/>
      <sheetName val="LABOUR_RATE5"/>
      <sheetName val="Material_Rate5"/>
      <sheetName val="Balance_sheet_DCCDL_Nov_065"/>
      <sheetName val="_COP_100%5"/>
      <sheetName val="Top_sheet4"/>
      <sheetName val="M-Book_for_Conc4"/>
      <sheetName val="Rein_Steel4"/>
      <sheetName val="M-Book_for_FW4"/>
      <sheetName val="M-Book_others4"/>
      <sheetName val="M-Book_filling4"/>
      <sheetName val="beam-reinft-machine_rm4"/>
      <sheetName val="MASTER_RATE_ANALYSIS4"/>
      <sheetName val="PA-_Consutant_4"/>
      <sheetName val="Works_-_Quote_Sheet4"/>
      <sheetName val="Civil-main_building17"/>
      <sheetName val="Civil-amenities_buildings17"/>
      <sheetName val="Roads-pavement-path_ways17"/>
      <sheetName val="C-Wall_BOQ17"/>
      <sheetName val="GR_slab-reinft17"/>
      <sheetName val="PointNo_514"/>
      <sheetName val="Stress_Calculation14"/>
      <sheetName val="GUT_(2)14"/>
      <sheetName val="PRECAST_lightconc-II14"/>
      <sheetName val="Tender_Summary14"/>
      <sheetName val="_Net_Break_Down14"/>
      <sheetName val="11B_14"/>
      <sheetName val="IO_List14"/>
      <sheetName val="Bill_No_2_to_8_(Rev)14"/>
      <sheetName val="SPT_vs_PHI14"/>
      <sheetName val="BSH_num14"/>
      <sheetName val="K_Ajeet14"/>
      <sheetName val="SITE_OVERHEADS14"/>
      <sheetName val="Fill_this_out_first___14"/>
      <sheetName val="GF_Columns14"/>
      <sheetName val="Assumption_Inputs14"/>
      <sheetName val="Bill_3_-_Site_Works14"/>
      <sheetName val="4_Annex_1_Basic_rate14"/>
      <sheetName val="Fin_Sum14"/>
      <sheetName val="AutoOpen_Stub_Data12"/>
      <sheetName val="C_Sum12"/>
      <sheetName val="A_Sum12"/>
      <sheetName val="INDIGINEOUS_ITEMS_12"/>
      <sheetName val="07016,_Master_List-Major_Mino12"/>
      <sheetName val="Staff_Acco_13"/>
      <sheetName val="labour_coeff13"/>
      <sheetName val="SUMMARY_ALL_CO'S12"/>
      <sheetName val="Bridges_RB12"/>
      <sheetName val="Analysis_Justi_12"/>
      <sheetName val="Qty_Esti_-TCS12"/>
      <sheetName val="Abst_Jo12"/>
      <sheetName val="Debits_as_on_12_04_0813"/>
      <sheetName val="Bank_Guarantee12"/>
      <sheetName val="Detail_In_Door_Stad12"/>
      <sheetName val="S_&amp;_A12"/>
      <sheetName val="PROG_SUMMARY10"/>
      <sheetName val="Break_up_Sheet12"/>
      <sheetName val="Deduction_of_assets12"/>
      <sheetName val="NLD_-_Assum10"/>
      <sheetName val="5_NOT_REQUIRED12"/>
      <sheetName val="3cd_Annexure10"/>
      <sheetName val="Story_Drift-Part_27"/>
      <sheetName val="Allg__Angaben7"/>
      <sheetName val="A_O_R_r1Str8"/>
      <sheetName val="A_O_R_r18"/>
      <sheetName val="A_O_R_(2)8"/>
      <sheetName val="AoR_Finishing7"/>
      <sheetName val="Rate_analysis7"/>
      <sheetName val="BLOCK-A_(MEA_SHEET)8"/>
      <sheetName val="BOQ_(2)8"/>
      <sheetName val="FITZ_MORT_949"/>
      <sheetName val="Westin_FOH_&amp;_BOH_Split6"/>
      <sheetName val="Basement_Budget9"/>
      <sheetName val="INPUT_SHEET9"/>
      <sheetName val="@risk_rents_and_incentives6"/>
      <sheetName val="Car_park_lease6"/>
      <sheetName val="Net_rent_analysis6"/>
      <sheetName val="schedule_nos7"/>
      <sheetName val="RCC,Ret__Wall7"/>
      <sheetName val="Sludge_Cal7"/>
      <sheetName val="Operating_Statistics7"/>
      <sheetName val="Basic_Rates7"/>
      <sheetName val="Ave_wtd_rates7"/>
      <sheetName val="Material_7"/>
      <sheetName val="Labour_&amp;_Plant7"/>
      <sheetName val="9__Package_split_-_Cost_7"/>
      <sheetName val="DETAILED__BOQ7"/>
      <sheetName val="rent_&amp;_value_assumptions6"/>
      <sheetName val="PSDA_detailed_cashflow_for_deb6"/>
      <sheetName val="Financing_Assumptions6"/>
      <sheetName val="Equity_shares_analysis6"/>
      <sheetName val="Loan_B_interest6"/>
      <sheetName val="Loan_covenant_tests6"/>
      <sheetName val="Rents_committed6"/>
      <sheetName val="LCC_profit_share_calculation6"/>
      <sheetName val="Loan_A_interest_guarantee6"/>
      <sheetName val="A_O_R_7"/>
      <sheetName val="Podium_Areas7"/>
      <sheetName val="Bill_17"/>
      <sheetName val="Bill_27"/>
      <sheetName val="Bill_37"/>
      <sheetName val="Bill_47"/>
      <sheetName val="Bill_57"/>
      <sheetName val="Bill_67"/>
      <sheetName val="Bill_77"/>
      <sheetName val="LABOUR_RATE7"/>
      <sheetName val="Material_Rate7"/>
      <sheetName val="Balance_sheet_DCCDL_Nov_067"/>
      <sheetName val="_COP_100%7"/>
      <sheetName val="Top_sheet6"/>
      <sheetName val="M-Book_for_Conc6"/>
      <sheetName val="Rein_Steel6"/>
      <sheetName val="M-Book_for_FW6"/>
      <sheetName val="M-Book_others6"/>
      <sheetName val="M-Book_filling6"/>
      <sheetName val="beam-reinft-machine_rm6"/>
      <sheetName val="Bechtel_Norms6"/>
      <sheetName val="CS_PIPING6"/>
      <sheetName val="TECH_DATA6"/>
      <sheetName val="MASTER_RATE_ANALYSIS6"/>
      <sheetName val="PA-_Consutant_6"/>
      <sheetName val="Works_-_Quote_Sheet6"/>
      <sheetName val="SECTION_R2"/>
      <sheetName val="Civil-main_building18"/>
      <sheetName val="Civil-amenities_buildings18"/>
      <sheetName val="Roads-pavement-path_ways18"/>
      <sheetName val="C-Wall_BOQ18"/>
      <sheetName val="GR_slab-reinft18"/>
      <sheetName val="PointNo_515"/>
      <sheetName val="Stress_Calculation15"/>
      <sheetName val="GUT_(2)15"/>
      <sheetName val="PRECAST_lightconc-II15"/>
      <sheetName val="Tender_Summary15"/>
      <sheetName val="_Net_Break_Down15"/>
      <sheetName val="11B_15"/>
      <sheetName val="IO_List15"/>
      <sheetName val="Bill_No_2_to_8_(Rev)15"/>
      <sheetName val="SPT_vs_PHI15"/>
      <sheetName val="BSH_num15"/>
      <sheetName val="K_Ajeet15"/>
      <sheetName val="SITE_OVERHEADS15"/>
      <sheetName val="Fill_this_out_first___15"/>
      <sheetName val="GF_Columns15"/>
      <sheetName val="Assumption_Inputs15"/>
      <sheetName val="Bill_3_-_Site_Works15"/>
      <sheetName val="4_Annex_1_Basic_rate15"/>
      <sheetName val="Fin_Sum15"/>
      <sheetName val="AutoOpen_Stub_Data13"/>
      <sheetName val="C_Sum13"/>
      <sheetName val="A_Sum13"/>
      <sheetName val="INDIGINEOUS_ITEMS_13"/>
      <sheetName val="07016,_Master_List-Major_Mino13"/>
      <sheetName val="Staff_Acco_14"/>
      <sheetName val="labour_coeff14"/>
      <sheetName val="SUMMARY_ALL_CO'S13"/>
      <sheetName val="Bridges_RB13"/>
      <sheetName val="Analysis_Justi_13"/>
      <sheetName val="Qty_Esti_-TCS13"/>
      <sheetName val="Abst_Jo13"/>
      <sheetName val="Debits_as_on_12_04_0814"/>
      <sheetName val="Bank_Guarantee13"/>
      <sheetName val="Detail_In_Door_Stad13"/>
      <sheetName val="S_&amp;_A13"/>
      <sheetName val="PROG_SUMMARY11"/>
      <sheetName val="Break_up_Sheet13"/>
      <sheetName val="Deduction_of_assets13"/>
      <sheetName val="NLD_-_Assum11"/>
      <sheetName val="5_NOT_REQUIRED13"/>
      <sheetName val="3cd_Annexure11"/>
      <sheetName val="Story_Drift-Part_28"/>
      <sheetName val="Allg__Angaben8"/>
      <sheetName val="A_O_R_r1Str9"/>
      <sheetName val="A_O_R_r19"/>
      <sheetName val="A_O_R_(2)9"/>
      <sheetName val="AoR_Finishing8"/>
      <sheetName val="Rate_analysis8"/>
      <sheetName val="BLOCK-A_(MEA_SHEET)9"/>
      <sheetName val="BOQ_(2)9"/>
      <sheetName val="FITZ_MORT_9410"/>
      <sheetName val="Westin_FOH_&amp;_BOH_Split7"/>
      <sheetName val="Basement_Budget10"/>
      <sheetName val="INPUT_SHEET10"/>
      <sheetName val="@risk_rents_and_incentives7"/>
      <sheetName val="Car_park_lease7"/>
      <sheetName val="Net_rent_analysis7"/>
      <sheetName val="schedule_nos8"/>
      <sheetName val="RCC,Ret__Wall8"/>
      <sheetName val="Sludge_Cal8"/>
      <sheetName val="Operating_Statistics8"/>
      <sheetName val="Basic_Rates8"/>
      <sheetName val="Ave_wtd_rates8"/>
      <sheetName val="Material_8"/>
      <sheetName val="Labour_&amp;_Plant8"/>
      <sheetName val="9__Package_split_-_Cost_8"/>
      <sheetName val="DETAILED__BOQ8"/>
      <sheetName val="rent_&amp;_value_assumptions7"/>
      <sheetName val="PSDA_detailed_cashflow_for_deb7"/>
      <sheetName val="Financing_Assumptions7"/>
      <sheetName val="Equity_shares_analysis7"/>
      <sheetName val="Loan_B_interest7"/>
      <sheetName val="Loan_covenant_tests7"/>
      <sheetName val="Rents_committed7"/>
      <sheetName val="LCC_profit_share_calculation7"/>
      <sheetName val="Loan_A_interest_guarantee7"/>
      <sheetName val="A_O_R_8"/>
      <sheetName val="Podium_Areas8"/>
      <sheetName val="Bill_18"/>
      <sheetName val="Bill_28"/>
      <sheetName val="Bill_38"/>
      <sheetName val="Bill_48"/>
      <sheetName val="Bill_58"/>
      <sheetName val="Bill_68"/>
      <sheetName val="Bill_78"/>
      <sheetName val="LABOUR_RATE8"/>
      <sheetName val="Material_Rate8"/>
      <sheetName val="Balance_sheet_DCCDL_Nov_068"/>
      <sheetName val="_COP_100%8"/>
      <sheetName val="Top_sheet7"/>
      <sheetName val="M-Book_for_Conc7"/>
      <sheetName val="Rein_Steel7"/>
      <sheetName val="M-Book_for_FW7"/>
      <sheetName val="M-Book_others7"/>
      <sheetName val="M-Book_filling7"/>
      <sheetName val="beam-reinft-machine_rm7"/>
      <sheetName val="Bechtel_Norms7"/>
      <sheetName val="CS_PIPING7"/>
      <sheetName val="TECH_DATA7"/>
      <sheetName val="MASTER_RATE_ANALYSIS7"/>
      <sheetName val="PA-_Consutant_7"/>
      <sheetName val="Works_-_Quote_Sheet7"/>
      <sheetName val="SECTION_R3"/>
      <sheetName val="SUMMARYMCA"/>
      <sheetName val="AN"/>
      <sheetName val="Trade Summary"/>
      <sheetName val="01"/>
      <sheetName val="Raw Data"/>
      <sheetName val="Div Summary"/>
      <sheetName val="MATCAT.BOQ"/>
      <sheetName val="cables"/>
      <sheetName val="5 Analysis"/>
      <sheetName val="References"/>
      <sheetName val="New Issue Pipeline"/>
      <sheetName val="pvc vent"/>
      <sheetName val="D17-CL-C (2)"/>
      <sheetName val="17"/>
      <sheetName val="11"/>
      <sheetName val="7"/>
      <sheetName val="21"/>
      <sheetName val="25"/>
      <sheetName val="18"/>
      <sheetName val="15"/>
      <sheetName val="29"/>
      <sheetName val="20"/>
      <sheetName val="worksheet"/>
      <sheetName val="Calendar"/>
      <sheetName val="AILC004"/>
      <sheetName val="JOB COSTING SHEET ELEC"/>
      <sheetName val="Lstsub"/>
      <sheetName val="Doha WBS Clean"/>
      <sheetName val="Vendors"/>
      <sheetName val="IT-Fri Base"/>
      <sheetName val="CMISFA"/>
      <sheetName val="00acttbl"/>
      <sheetName val="PSrpt25"/>
      <sheetName val="00budtbl"/>
      <sheetName val="Data Tables"/>
      <sheetName val="BALAN1"/>
      <sheetName val="405"/>
      <sheetName val="427"/>
      <sheetName val="403"/>
      <sheetName val="Legal Risk Analysis"/>
      <sheetName val="M.S."/>
      <sheetName val="Actuals_by_Job"/>
      <sheetName val="Outlook"/>
      <sheetName val="CIP Summary 0012"/>
      <sheetName val="CIP Detail 0011"/>
      <sheetName val="VLOOK"/>
      <sheetName val="99 to 00 blns"/>
      <sheetName val="SCHEDULE OF RATES"/>
      <sheetName val="col-reinft1"/>
      <sheetName val="Validation sheet"/>
      <sheetName val="IO's"/>
      <sheetName val="Prices"/>
      <sheetName val="BULook"/>
      <sheetName val="1.01 (a)"/>
      <sheetName val="DontDelete"/>
      <sheetName val="Settings"/>
      <sheetName val="MERGED CODES &amp; NAMES"/>
      <sheetName val="TYPES"/>
      <sheetName val="MPC"/>
      <sheetName val="Back_Cal_for OMC"/>
      <sheetName val="std.wt."/>
      <sheetName val="Khalifa Parkf"/>
      <sheetName val="Costcal"/>
      <sheetName val="Bed Class"/>
      <sheetName val="Cd"/>
      <sheetName val="D2_CO"/>
      <sheetName val="B&amp;C-TILE_QUANTITIES"/>
      <sheetName val="Recon_Template"/>
      <sheetName val="B&amp;C-TILE_QUANTITIES1"/>
      <sheetName val="Recon_Template1"/>
      <sheetName val="CFForecast_detail"/>
      <sheetName val="MD_REVIEW"/>
      <sheetName val="Over all Builder work"/>
      <sheetName val="Over_all_Builder_work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Ra  stair"/>
      <sheetName val="Trade_Package"/>
      <sheetName val="Camp_Power_Cost1"/>
      <sheetName val="Bill_5_-_Carpark"/>
      <sheetName val="UNP-NCW_2"/>
      <sheetName val="water_prop_2"/>
      <sheetName val="final_abstract"/>
      <sheetName val="Section_3_DPR2"/>
      <sheetName val="SC_Cost_FEB_03"/>
      <sheetName val="(Do_not_delete)"/>
      <sheetName val="Slope_area"/>
      <sheetName val="Load_Details(B2)"/>
      <sheetName val="Site_Dev_BOQ"/>
      <sheetName val="MN_T_B_"/>
      <sheetName val="Source_Ref_"/>
      <sheetName val="TBAL9697_-group_wise__sdpl"/>
      <sheetName val="Project_Budget_Worksheet"/>
      <sheetName val="Detail_P&amp;L"/>
      <sheetName val="Assumption_Sheet"/>
      <sheetName val="Ground_Floor"/>
      <sheetName val="BOD_PL_NEW"/>
      <sheetName val="Flanged_Beams"/>
      <sheetName val="Rectangular_Beam"/>
      <sheetName val="BC_&amp;_MNB_"/>
      <sheetName val="EE_SUM"/>
      <sheetName val="kppl_pl"/>
      <sheetName val="Sales_&amp;_Prod"/>
      <sheetName val="Cost_any"/>
      <sheetName val="ADDENDA"/>
      <sheetName val="SEW4"/>
      <sheetName val="MD_REVIEW1"/>
      <sheetName val="Sales_&amp;_Prod1"/>
      <sheetName val="Camp_Power_Cost2"/>
      <sheetName val="RBD_ATS_Inst-F2"/>
      <sheetName val="Cable_Comparison2"/>
      <sheetName val="RBD_DB-F2"/>
      <sheetName val="RBD_ATS-R2"/>
      <sheetName val="RBD_DB-R2"/>
      <sheetName val="RBD_MCC-F2"/>
      <sheetName val="RBD_MCC-R2"/>
      <sheetName val="RBD_SM-F2"/>
      <sheetName val="RBD_SM-R2"/>
      <sheetName val="RBD_HV-F2"/>
      <sheetName val="RBD_HV-R2"/>
      <sheetName val="RBD_ACB-F2"/>
      <sheetName val="RBD_ACB-R2"/>
      <sheetName val="RBD_ATS-F2"/>
      <sheetName val="RBD_LVs-F2"/>
      <sheetName val="RBD_LVs_-R2"/>
      <sheetName val="2C_10mm_FP_Cable2"/>
      <sheetName val="2C_16mm_Cable__2"/>
      <sheetName val="2C_35mm_Cable2"/>
      <sheetName val="2C_50mm_Cable2"/>
      <sheetName val="2C_6mm_Cable2"/>
      <sheetName val="4C_240mm_FP_Cable_2"/>
      <sheetName val="4C_300mm_FP_Cable2"/>
      <sheetName val="4C_50mm_FP_Cable2"/>
      <sheetName val="MD_REVIEW2"/>
      <sheetName val="B&amp;C-TILE_QUANTITIES2"/>
      <sheetName val="Sales_&amp;_Prod2"/>
      <sheetName val="Camp_Power_Cost3"/>
      <sheetName val="RBD_ATS_Inst-F3"/>
      <sheetName val="Cable_Comparison3"/>
      <sheetName val="RBD_DB-F3"/>
      <sheetName val="RBD_ATS-R3"/>
      <sheetName val="RBD_DB-R3"/>
      <sheetName val="RBD_MCC-F3"/>
      <sheetName val="RBD_MCC-R3"/>
      <sheetName val="RBD_SM-F3"/>
      <sheetName val="RBD_SM-R3"/>
      <sheetName val="RBD_HV-F3"/>
      <sheetName val="RBD_HV-R3"/>
      <sheetName val="RBD_ACB-F3"/>
      <sheetName val="RBD_ACB-R3"/>
      <sheetName val="RBD_ATS-F3"/>
      <sheetName val="RBD_LVs-F3"/>
      <sheetName val="RBD_LVs_-R3"/>
      <sheetName val="2C_10mm_FP_Cable3"/>
      <sheetName val="2C_16mm_Cable__3"/>
      <sheetName val="2C_35mm_Cable3"/>
      <sheetName val="2C_50mm_Cable3"/>
      <sheetName val="2C_6mm_Cable3"/>
      <sheetName val="4C_240mm_FP_Cable_3"/>
      <sheetName val="4C_300mm_FP_Cable3"/>
      <sheetName val="4C_50mm_FP_Cable3"/>
      <sheetName val="MD_REVIEW3"/>
      <sheetName val="B&amp;C-TILE_QUANTITIES3"/>
      <sheetName val="Sales_&amp;_Prod3"/>
      <sheetName val="Camp_Power_Cost4"/>
      <sheetName val="Area_Analysis4"/>
      <sheetName val="Structure_Bills_Qty4"/>
      <sheetName val="old_serial_no_4"/>
      <sheetName val="accom_cash4"/>
      <sheetName val="IRP_all_H2s4"/>
      <sheetName val="beam-reinft-IIInd_floor4"/>
      <sheetName val="UPA(Part_C,D,E,G,H)4"/>
      <sheetName val="L_(4)4"/>
      <sheetName val="Rate_Breakdowns_(Civil)4"/>
      <sheetName val="Rebar__Take_off4"/>
      <sheetName val="tie_beam(not_used)4"/>
      <sheetName val="raft,grade_slab4"/>
      <sheetName val="core_wall4"/>
      <sheetName val="pilecap(w_lap)4"/>
      <sheetName val="raft_slab4"/>
      <sheetName val="B31_14"/>
      <sheetName val="Materials_4"/>
      <sheetName val="Project_Info4"/>
      <sheetName val="RBD_ATS_Inst-F4"/>
      <sheetName val="Cable_Comparison4"/>
      <sheetName val="RBD_DB-F4"/>
      <sheetName val="RBD_ATS-R4"/>
      <sheetName val="RBD_DB-R4"/>
      <sheetName val="RBD_MCC-F4"/>
      <sheetName val="RBD_MCC-R4"/>
      <sheetName val="RBD_SM-F4"/>
      <sheetName val="RBD_SM-R4"/>
      <sheetName val="RBD_HV-F4"/>
      <sheetName val="RBD_HV-R4"/>
      <sheetName val="RBD_ACB-F4"/>
      <sheetName val="RBD_ACB-R4"/>
      <sheetName val="RBD_ATS-F4"/>
      <sheetName val="RBD_LVs-F4"/>
      <sheetName val="RBD_LVs_-R4"/>
      <sheetName val="2C_10mm_FP_Cable4"/>
      <sheetName val="2C_16mm_Cable__4"/>
      <sheetName val="2C_35mm_Cable4"/>
      <sheetName val="2C_50mm_Cable4"/>
      <sheetName val="2C_6mm_Cable4"/>
      <sheetName val="4C_240mm_FP_Cable_4"/>
      <sheetName val="4C_300mm_FP_Cable4"/>
      <sheetName val="4C_50mm_FP_Cable4"/>
      <sheetName val="SECTION_R4"/>
      <sheetName val="MD_REVIEW4"/>
      <sheetName val="B&amp;C-TILE_QUANTITIES4"/>
      <sheetName val="Sales_&amp;_Prod4"/>
      <sheetName val="Oracle_Upload4"/>
      <sheetName val="qty_schedule4"/>
      <sheetName val="Camp_Power_Cost5"/>
      <sheetName val="BBH"/>
      <sheetName val="raw"/>
      <sheetName val="Pulses"/>
      <sheetName val="discounts_XP140"/>
      <sheetName val="Setup Variables"/>
      <sheetName val="Contractor-1-every floor 5%"/>
      <sheetName val="STAFFSCHED "/>
      <sheetName val="GN-ST-10"/>
      <sheetName val="VALUE2_5"/>
      <sheetName val="compu(format)"/>
      <sheetName val="Final MEASUREMENT RA - 04"/>
      <sheetName val="foot-slab reinft"/>
      <sheetName val="Summary of Abst."/>
      <sheetName val="Civil Works"/>
      <sheetName val="WPR-IV"/>
      <sheetName val="Analysis-Pav"/>
      <sheetName val="Boq (Main Building)"/>
      <sheetName val="TABLE"/>
      <sheetName val="refer"/>
      <sheetName val="R.A."/>
      <sheetName val="Plant Used in CATS "/>
      <sheetName val="FILIALE"/>
      <sheetName val="외화금융(97-03)"/>
      <sheetName val="연돌일위집계"/>
      <sheetName val="Revenue-Invoicewise"/>
      <sheetName val="girder"/>
      <sheetName val="Rocker"/>
      <sheetName val="Materials Cost(PCC)"/>
      <sheetName val="L&amp;T formwork system"/>
      <sheetName val="Pile load test-Rock anchor"/>
      <sheetName val="Design (singly reinforced beam)"/>
      <sheetName val="Foundation"/>
      <sheetName val="Hoop stress"/>
      <sheetName val="strongback"/>
      <sheetName val="D-Shackle"/>
      <sheetName val="ISA"/>
      <sheetName val="ISMB"/>
      <sheetName val="shoring using plates"/>
      <sheetName val="ISMC"/>
      <sheetName val="Gantry track"/>
      <sheetName val="DESIGN-abut-pile fdn.-11"/>
      <sheetName val="-ve Variation-Annx-1-Page-1"/>
      <sheetName val="Annexure-1-Page-2"/>
      <sheetName val="Summary of variations-Anx-2"/>
      <sheetName val="CTP-13-Abstract-On Account Bill"/>
      <sheetName val="Abstract-including GST"/>
      <sheetName val="Abstract-Annexure-1"/>
      <sheetName val="MASTER"/>
      <sheetName val="fco"/>
      <sheetName val="Gen Info"/>
      <sheetName val="Lead"/>
      <sheetName val="Debtors_analysis"/>
      <sheetName val="Total_Debtors_Ageing_Sheet"/>
      <sheetName val="Inter_Co_Balances1"/>
      <sheetName val="SP_Break_Up1"/>
      <sheetName val="Revised_Summary"/>
      <sheetName val="Debtors_Service_Tax"/>
      <sheetName val="Stru_Labour_rate"/>
      <sheetName val="Curing_Analysis"/>
      <sheetName val="MS_items"/>
      <sheetName val="Tunnel_Fw"/>
      <sheetName val="Segment_Report_working"/>
      <sheetName val="Fixed_Assets_&amp;_Depreciation"/>
      <sheetName val="MS_Rates"/>
      <sheetName val="Array_(2)"/>
      <sheetName val="Light_fitt"/>
      <sheetName val="Boq-_Civil"/>
      <sheetName val="Input_&amp;_Calculations"/>
      <sheetName val="Back_Cal_for_OMC"/>
      <sheetName val="Administrative_Prices"/>
      <sheetName val="Civil_Boq"/>
      <sheetName val="d-safe_specs"/>
      <sheetName val="IT-Fri_Base"/>
      <sheetName val="std_wt_"/>
      <sheetName val="Extra_Item"/>
      <sheetName val="Inc_St_-Link"/>
      <sheetName val="Area_Statement"/>
      <sheetName val="Plant_Used_in_CATS_"/>
      <sheetName val="Project_Master"/>
      <sheetName val="Fin__Assumpt__-_Sensitivities"/>
      <sheetName val="train_cash"/>
      <sheetName val="ESI_&amp;_PF_DELHI"/>
      <sheetName val="Basic_Rate"/>
      <sheetName val="R_A_"/>
      <sheetName val="Dropdown list"/>
      <sheetName val="QTY-CRUST-SR"/>
      <sheetName val="Torque"/>
      <sheetName val="DOKA shutter design"/>
      <sheetName val="Steel shutter design"/>
      <sheetName val="Trestle"/>
      <sheetName val="gantry cranes"/>
      <sheetName val="bolted splice"/>
      <sheetName val="Bolts"/>
      <sheetName val="piercap truss"/>
      <sheetName val="pipe"/>
      <sheetName val="Table 19"/>
      <sheetName val="Top Sheet (PZ)"/>
      <sheetName val="Daywise Summary"/>
      <sheetName val="Road wise summary"/>
      <sheetName val="Amit Singh"/>
      <sheetName val="RP Pal"/>
      <sheetName val="Debender"/>
      <sheetName val="SWD Road WISE Total Qty"/>
      <sheetName val="Done Qty. FTM"/>
      <sheetName val="Precast Scope"/>
      <sheetName val="KPN"/>
      <sheetName val="AS (PZ)"/>
      <sheetName val="KPN (PZ)"/>
      <sheetName val="P&amp;L"/>
      <sheetName val="NOT FULL RESTRAINT"/>
      <sheetName val="BEARING &amp; BUCKLING"/>
      <sheetName val="PFC"/>
      <sheetName val="UC"/>
      <sheetName val="RSJ"/>
      <sheetName val="purpose&amp;input"/>
      <sheetName val="Detail 1A"/>
      <sheetName val="Rate"/>
      <sheetName val="TRIAL BALANCE"/>
      <sheetName val="RA-14"/>
      <sheetName val="RA-13"/>
      <sheetName val="Covering letter"/>
      <sheetName val=" CERTIFICATE   PAYMENT Vendor"/>
      <sheetName val="Payment Abstract Vendor"/>
      <sheetName val="Cummulative Steel &amp; RMC Vendor "/>
      <sheetName val="Vendor Wise Cu. Steel &amp; RMC"/>
      <sheetName val="Ultratech"/>
      <sheetName val="ACC"/>
      <sheetName val="Nuvoco"/>
      <sheetName val="JP"/>
      <sheetName val="Prism johnson"/>
      <sheetName val="RMC Qty. Cumulative vendor wise"/>
      <sheetName val="RMC Backup"/>
      <sheetName val="RMC Invoice"/>
      <sheetName val="Material Rates"/>
      <sheetName val="Reinforcement Steel"/>
      <sheetName val="Feb'19 Tax Invoice"/>
      <sheetName val="Structural Steel"/>
      <sheetName val="Feb'19 Tax Invoice (2)"/>
      <sheetName val="Qty. Cumulative Abstract"/>
      <sheetName val="FORM-16"/>
      <sheetName val="SCHEDULE (3)"/>
      <sheetName val="Power &amp; Fuel(SMS)"/>
      <sheetName val="Data sheet"/>
      <sheetName val="Door"/>
      <sheetName val="Sheet3 (2)"/>
      <sheetName val="Indirects_"/>
      <sheetName val="사진"/>
      <sheetName val="AV"/>
      <sheetName val=""/>
      <sheetName val="stub Column"/>
      <sheetName val="SubAnlysis"/>
      <sheetName val="Name Lists"/>
      <sheetName val="BTI"/>
      <sheetName val="CHR"/>
      <sheetName val="HML"/>
      <sheetName val="HSR"/>
      <sheetName val="JPR"/>
      <sheetName val="KRNL"/>
      <sheetName val="LKNW"/>
      <sheetName val="LDH"/>
      <sheetName val="ORI"/>
      <sheetName val="WB"/>
      <sheetName val="NotesRelatedParties_1"/>
      <sheetName val="NotesSubsidiaryInformation_1"/>
      <sheetName val="PPA Summary"/>
      <sheetName val="PC"/>
      <sheetName val="Material Advance"/>
      <sheetName val="MB"/>
      <sheetName val="Tax-Invoice.(Interior &amp; Civil)"/>
      <sheetName val="Appendix - 1"/>
      <sheetName val="BOQ ID"/>
      <sheetName val="MB ID"/>
      <sheetName val="Appendix - 10"/>
      <sheetName val="Nt Items"/>
      <sheetName val="A,TL,Toi"/>
      <sheetName val="Swati RA"/>
      <sheetName val="Neyo RA"/>
      <sheetName val="Sheet18"/>
      <sheetName val="basic-data"/>
      <sheetName val="mem-property"/>
      <sheetName val="Elect."/>
      <sheetName val=" COP"/>
      <sheetName val="Final Bill of Material"/>
      <sheetName val="Unit.prices"/>
      <sheetName val="工程月報彙總表"/>
      <sheetName val="Approaches"/>
      <sheetName val="Vertical profile"/>
      <sheetName val="Earthwork"/>
      <sheetName val="Abstract "/>
      <sheetName val="BSheet"/>
      <sheetName val="Schedule (2)"/>
      <sheetName val="#REF!"/>
      <sheetName val="PNM"/>
      <sheetName val="TUNE"/>
      <sheetName val="4.BOQ_air"/>
      <sheetName val="BOQ_GEN"/>
      <sheetName val="BOQ_DES"/>
      <sheetName val="MLR"/>
      <sheetName val="Salaries"/>
      <sheetName val="ENG"/>
      <sheetName val="Road Detail Est."/>
      <sheetName val="Road data"/>
      <sheetName val="b.s.chalam"/>
      <sheetName val="vamsi"/>
      <sheetName val="Process"/>
      <sheetName val="BASIS_-DEC_08"/>
      <sheetName val="Core_Data"/>
      <sheetName val="STAFFSCHED_"/>
      <sheetName val="DETAIL_SHEET"/>
      <sheetName val="3.9 Tension Crash Barrier"/>
      <sheetName val="3.12 Stone Pitching"/>
      <sheetName val="1.Prelims"/>
      <sheetName val="3.10 Misc. Concrete"/>
      <sheetName val="3.13 14 Protection"/>
      <sheetName val="3.8 ROAD signs"/>
      <sheetName val="Sump_cal"/>
      <sheetName val="dlvoid"/>
      <sheetName val="Labour &amp; Material"/>
      <sheetName val="Concrete_11_14"/>
      <sheetName val="Concrete_20_23"/>
      <sheetName val="Concrete_25"/>
      <sheetName val="Measurement 26"/>
      <sheetName val="Measurement 27"/>
      <sheetName val="Concrete_28"/>
      <sheetName val="Concrete 30"/>
      <sheetName val="Concrete_31"/>
      <sheetName val="Concrete_32"/>
      <sheetName val="Measurement utility"/>
      <sheetName val="Concrete_34"/>
      <sheetName val="measurement_1_2_3_5_6_8_1"/>
      <sheetName val="Measurement sump"/>
      <sheetName val="Filling_final "/>
      <sheetName val="Additional Items"/>
      <sheetName val="Measur Storm"/>
      <sheetName val="Concrete_10"/>
      <sheetName val="Concrete 26"/>
      <sheetName val="Concrete_27"/>
      <sheetName val="Concrete_33"/>
      <sheetName val="Concrete_1_2_3_5_6_8_1"/>
      <sheetName val="Concrete_37"/>
      <sheetName val="Road work"/>
      <sheetName val="Storm water"/>
      <sheetName val="dBase"/>
      <sheetName val="Boq Block A"/>
      <sheetName val="???? ??? ??"/>
      <sheetName val="Shape of Bars"/>
      <sheetName val="PtList Above (300x300)"/>
      <sheetName val="PtList Below (300x300)"/>
      <sheetName val="CONNECT"/>
      <sheetName val="April Analysts"/>
      <sheetName val="Analisa_STR"/>
      <sheetName val="cost_summary"/>
      <sheetName val="Elec_Summ"/>
      <sheetName val="ELEC_BOQ1"/>
      <sheetName val="TRACK_BUSWAY"/>
      <sheetName val="Validation_sheet"/>
      <sheetName val="Item- Compact"/>
      <sheetName val="ASS"/>
      <sheetName val="Cases"/>
      <sheetName val="Materials Cost"/>
      <sheetName val="pri-com"/>
      <sheetName val="Basisdaten"/>
      <sheetName val="Vordruck-Nr. 7.1.3_D"/>
      <sheetName val="Ersatzteile"/>
      <sheetName val="B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FINANCIAL (FLR)"/>
      <sheetName val="Sum_Mech"/>
      <sheetName val="Valves Erec. -IV"/>
      <sheetName val="3. Elemental Summary"/>
      <sheetName val="Rate Analysis "/>
      <sheetName val="Income Statement-OCPL Projects"/>
      <sheetName val="N-Amritsar 135"/>
      <sheetName val="Meas.-Hotel Part"/>
      <sheetName val="Bar.Sched"/>
      <sheetName val="slab"/>
      <sheetName val="PRICE-COMP"/>
      <sheetName val="Beam-design exp"/>
      <sheetName val="Balustrade"/>
      <sheetName val="precast RC element"/>
      <sheetName val="BUD-8306"/>
      <sheetName val="SC_Cost_FEB_031"/>
      <sheetName val="final_abstract1"/>
      <sheetName val="Load_Details(B2)1"/>
      <sheetName val="BOD_PL_NEW1"/>
      <sheetName val="Flanged_Beams1"/>
      <sheetName val="Rectangular_Beam1"/>
      <sheetName val="BC_&amp;_MNB_1"/>
      <sheetName val="Light_fitt1"/>
      <sheetName val="Source_Ref_1"/>
      <sheetName val="Site_Dev_BOQ1"/>
      <sheetName val="CFForecast_detail1"/>
      <sheetName val="TBAL9697_-group_wise__sdpl1"/>
      <sheetName val="Project_Budget_Worksheet1"/>
      <sheetName val="MN_T_B_1"/>
      <sheetName val="Detail_P&amp;L1"/>
      <sheetName val="Assumption_Sheet1"/>
      <sheetName val="Civil_Boq1"/>
      <sheetName val="d-safe_specs1"/>
      <sheetName val="train_cash1"/>
      <sheetName val="Indirects_1"/>
      <sheetName val="Fin__Assumpt__-_Sensitivities1"/>
      <sheetName val="Debtors_analysis1"/>
      <sheetName val="Total_Debtors_Ageing_Sheet1"/>
      <sheetName val="Revised_Summary1"/>
      <sheetName val="Administrative_Prices1"/>
      <sheetName val="(Do_not_delete)1"/>
      <sheetName val="Slope_area1"/>
      <sheetName val="Ground_Floor1"/>
      <sheetName val="BASIS_-DEC_081"/>
      <sheetName val="Core_Data1"/>
      <sheetName val="Inc_St_-Link1"/>
      <sheetName val="kppl_pl1"/>
      <sheetName val="STAFFSCHED_1"/>
      <sheetName val="DETAIL_SHEET1"/>
      <sheetName val="NOT_FULL_RESTRAINT"/>
      <sheetName val="BEARING_&amp;_BUCKLING"/>
      <sheetName val="Detail_1A"/>
      <sheetName val="TRIAL_BALANCE"/>
      <sheetName val="Data_sheet"/>
      <sheetName val="Sheet3_(2)"/>
      <sheetName val="Materials_Cost(PCC)"/>
      <sheetName val="Legal_Risk_Analysis"/>
      <sheetName val="M_S_"/>
      <sheetName val="CIP_Summary_0012"/>
      <sheetName val="CIP_Detail_0011"/>
      <sheetName val="99_to_00_blns"/>
      <sheetName val="PPA_Summary"/>
      <sheetName val="Data_Tables"/>
      <sheetName val="SCHEDULE_OF_RATES"/>
      <sheetName val="1_01_(a)"/>
      <sheetName val="MERGED_CODES_&amp;_NAMES"/>
      <sheetName val="Pile_cap"/>
      <sheetName val="Khalifa_Parkf"/>
      <sheetName val="Bed_Class"/>
      <sheetName val="L&amp;T_formwork_system"/>
      <sheetName val="Pile_load_test-Rock_anchor"/>
      <sheetName val="Design_(singly_reinforced_beam)"/>
      <sheetName val="Hoop_stress"/>
      <sheetName val="shoring_using_plates"/>
      <sheetName val="Gantry_track"/>
      <sheetName val="DESIGN-abut-pile_fdn_-11"/>
      <sheetName val="Load_Details(B2)2"/>
      <sheetName val="Inter_Co_Balances2"/>
      <sheetName val="SP_Break_Up2"/>
      <sheetName val="CFForecast_detail2"/>
      <sheetName val="TBAL9697_-group_wise__sdpl2"/>
      <sheetName val="Project_Budget_Worksheet2"/>
      <sheetName val="Detail_P&amp;L2"/>
      <sheetName val="Assumption_Sheet2"/>
      <sheetName val="final_abstract2"/>
      <sheetName val="Source_Ref_2"/>
      <sheetName val="Site_Dev_BOQ2"/>
      <sheetName val="MN_T_B_2"/>
      <sheetName val="SC_Cost_FEB_032"/>
      <sheetName val="Fin__Assumpt__-_Sensitivities2"/>
      <sheetName val="Civil_Boq2"/>
      <sheetName val="BOD_PL_NEW2"/>
      <sheetName val="Flanged_Beams2"/>
      <sheetName val="Rectangular_Beam2"/>
      <sheetName val="BC_&amp;_MNB_2"/>
      <sheetName val="Debtors_analysis2"/>
      <sheetName val="Total_Debtors_Ageing_Sheet2"/>
      <sheetName val="Revised_Summary2"/>
      <sheetName val="Administrative_Prices2"/>
      <sheetName val="d-safe_specs2"/>
      <sheetName val="train_cash2"/>
      <sheetName val="Indirects_2"/>
      <sheetName val="Ground_Floor2"/>
      <sheetName val="(Do_not_delete)2"/>
      <sheetName val="Slope_area2"/>
      <sheetName val="BASIS_-DEC_082"/>
      <sheetName val="Light_fitt2"/>
      <sheetName val="Extra_Item1"/>
      <sheetName val="Core_Data2"/>
      <sheetName val="kppl_pl2"/>
      <sheetName val="DETAIL_SHEET2"/>
      <sheetName val="MS_Rates1"/>
      <sheetName val="Array_(2)1"/>
      <sheetName val="Boq-_Civil1"/>
      <sheetName val="Input_&amp;_Calculations1"/>
      <sheetName val="Basic_Rate1"/>
      <sheetName val="PPA_Summary1"/>
      <sheetName val="Project_Master1"/>
      <sheetName val="ESI_&amp;_PF_DELHI1"/>
      <sheetName val="Inc_St_-Link2"/>
      <sheetName val="Area_Statement1"/>
      <sheetName val="Debtors_Service_Tax1"/>
      <sheetName val="Stru_Labour_rate1"/>
      <sheetName val="Curing_Analysis1"/>
      <sheetName val="MS_items1"/>
      <sheetName val="Tunnel_Fw1"/>
      <sheetName val="Segment_Report_working1"/>
      <sheetName val="Fixed_Assets_&amp;_Depreciation1"/>
      <sheetName val="IT-Fri_Base1"/>
      <sheetName val="Data_Tables1"/>
      <sheetName val="STAFFSCHED_2"/>
      <sheetName val="NOT_FULL_RESTRAINT1"/>
      <sheetName val="BEARING_&amp;_BUCKLING1"/>
      <sheetName val="Detail_1A1"/>
      <sheetName val="TRIAL_BALANCE1"/>
      <sheetName val="Legal_Risk_Analysis1"/>
      <sheetName val="M_S_1"/>
      <sheetName val="CIP_Summary_00121"/>
      <sheetName val="CIP_Detail_00111"/>
      <sheetName val="99_to_00_blns1"/>
      <sheetName val="Data_sheet1"/>
      <sheetName val="Sheet3_(2)1"/>
      <sheetName val="Materials_Cost(PCC)1"/>
      <sheetName val="Analisa_STR1"/>
      <sheetName val="cost_summary1"/>
      <sheetName val="Elec_Summ1"/>
      <sheetName val="ELEC_BOQ2"/>
      <sheetName val="TRACK_BUSWAY1"/>
      <sheetName val="Validation_sheet1"/>
      <sheetName val="SCHEDULE_OF_RATES1"/>
      <sheetName val="1_01_(a)1"/>
      <sheetName val="MERGED_CODES_&amp;_NAMES1"/>
      <sheetName val="Back_Cal_for_OMC1"/>
      <sheetName val="std_wt_1"/>
      <sheetName val="Pile_cap1"/>
      <sheetName val="Khalifa_Parkf1"/>
      <sheetName val="Bed_Class1"/>
      <sheetName val="Plant_Used_in_CATS_1"/>
      <sheetName val="R_A_1"/>
      <sheetName val="L&amp;T_formwork_system1"/>
      <sheetName val="Pile_load_test-Rock_anchor1"/>
      <sheetName val="Design_(singly_reinforced_beam1"/>
      <sheetName val="Hoop_stress1"/>
      <sheetName val="shoring_using_plates1"/>
      <sheetName val="Gantry_track1"/>
      <sheetName val="DESIGN-abut-pile_fdn_-111"/>
      <sheetName val="precast_RC_element"/>
      <sheetName val="DOKA_shutter_design"/>
      <sheetName val="Steel_shutter_design"/>
      <sheetName val="gantry_cranes"/>
      <sheetName val="bolted_splice"/>
      <sheetName val="piercap_truss"/>
      <sheetName val="Table_19"/>
      <sheetName val="Contractor-1-every_floor_5%"/>
      <sheetName val="Summary output"/>
      <sheetName val="MA"/>
      <sheetName val="o’£Òˆê——i–ˆ“úŠm”F‚Ì‚±‚Æj"/>
      <sheetName val="PCost"/>
      <sheetName val="DSCR"/>
      <sheetName val="CF - WW"/>
      <sheetName val="Sens"/>
      <sheetName val="Definitions"/>
      <sheetName val="bba"/>
      <sheetName val="Actual 2010-11"/>
      <sheetName val="Actual 2009-10"/>
      <sheetName val="Budget 2010-11"/>
      <sheetName val="Bar Chart - FHL (M)"/>
      <sheetName val="RAte analyis"/>
      <sheetName val="Quotation"/>
      <sheetName val="Ply"/>
      <sheetName val="ONE TIME"/>
      <sheetName val="Material&amp;equipment"/>
      <sheetName val="S.BAHAN"/>
      <sheetName val="S.UPAH"/>
      <sheetName val="Seide Customer wise "/>
      <sheetName val="Consl LS"/>
      <sheetName val="Filati Customer wise"/>
      <sheetName val="Reco"/>
      <sheetName val="Seide LS"/>
      <sheetName val="Filati LS"/>
      <sheetName val="Spec"/>
      <sheetName val="Bill-12"/>
      <sheetName val="Struct"/>
      <sheetName val="Top_Sheet_(PZ)"/>
      <sheetName val="Daywise_Summary"/>
      <sheetName val="Road_wise_summary"/>
      <sheetName val="Amit_Singh"/>
      <sheetName val="RP_Pal"/>
      <sheetName val="SWD_Road_WISE_Total_Qty"/>
      <sheetName val="Done_Qty__FTM"/>
      <sheetName val="Precast_Scope"/>
      <sheetName val="AS_(PZ)"/>
      <sheetName val="KPN_(PZ)"/>
      <sheetName val="Vertical_profile"/>
      <sheetName val="-ve_Variation-Annx-1-Page-1"/>
      <sheetName val="Summary_of_variations-Anx-2"/>
      <sheetName val="CTP-13-Abstract-On_Account_Bill"/>
      <sheetName val="Abstract-including_GST"/>
      <sheetName val="Abstract_"/>
      <sheetName val="5_Analysis"/>
      <sheetName val="4_BOQ_air"/>
      <sheetName val="DOKA_shutter_design1"/>
      <sheetName val="Steel_shutter_design1"/>
      <sheetName val="gantry_cranes1"/>
      <sheetName val="bolted_splice1"/>
      <sheetName val="piercap_truss1"/>
      <sheetName val="Table_191"/>
      <sheetName val="Top_Sheet_(PZ)1"/>
      <sheetName val="Daywise_Summary1"/>
      <sheetName val="Road_wise_summary1"/>
      <sheetName val="Amit_Singh1"/>
      <sheetName val="RP_Pal1"/>
      <sheetName val="SWD_Road_WISE_Total_Qty1"/>
      <sheetName val="Done_Qty__FTM1"/>
      <sheetName val="Precast_Scope1"/>
      <sheetName val="AS_(PZ)1"/>
      <sheetName val="KPN_(PZ)1"/>
      <sheetName val="Vertical_profile1"/>
      <sheetName val="-ve_Variation-Annx-1-Page-11"/>
      <sheetName val="Summary_of_variations-Anx-21"/>
      <sheetName val="CTP-13-Abstract-On_Account_Bil1"/>
      <sheetName val="Abstract-including_GST1"/>
      <sheetName val="Abstract_1"/>
      <sheetName val="5_Analysis1"/>
      <sheetName val="4_BOQ_air1"/>
      <sheetName val="TOT"/>
      <sheetName val="water_prop_3"/>
      <sheetName val="MS_Rates2"/>
      <sheetName val="Array_(2)2"/>
      <sheetName val="Back_Cal_for_OMC2"/>
      <sheetName val="Boq-_Civil2"/>
      <sheetName val="Input_&amp;_Calculations2"/>
      <sheetName val="R_A_2"/>
      <sheetName val="Inter_Co_Balances3"/>
      <sheetName val="SP_Break_Up3"/>
      <sheetName val="Materials_Cost(PCC)2"/>
      <sheetName val="Validation_sheet2"/>
      <sheetName val="L&amp;T_formwork_system2"/>
      <sheetName val="Pile_load_test-Rock_anchor2"/>
      <sheetName val="Design_(singly_reinforced_beam2"/>
      <sheetName val="Hoop_stress2"/>
      <sheetName val="shoring_using_plates2"/>
      <sheetName val="Gantry_track2"/>
      <sheetName val="DESIGN-abut-pile_fdn_-112"/>
      <sheetName val="Khalifa_Parkf2"/>
      <sheetName val="Debtors_Service_Tax2"/>
      <sheetName val="Top_Sheet_(PZ)2"/>
      <sheetName val="Daywise_Summary2"/>
      <sheetName val="Road_wise_summary2"/>
      <sheetName val="Amit_Singh2"/>
      <sheetName val="RP_Pal2"/>
      <sheetName val="SWD_Road_WISE_Total_Qty2"/>
      <sheetName val="Done_Qty__FTM2"/>
      <sheetName val="Precast_Scope2"/>
      <sheetName val="AS_(PZ)2"/>
      <sheetName val="KPN_(PZ)2"/>
      <sheetName val="DOKA_shutter_design2"/>
      <sheetName val="Steel_shutter_design2"/>
      <sheetName val="gantry_cranes2"/>
      <sheetName val="bolted_splice2"/>
      <sheetName val="piercap_truss2"/>
      <sheetName val="Table_192"/>
      <sheetName val="Vertical_profile2"/>
      <sheetName val="Pile_cap2"/>
      <sheetName val="IT-Fri_Base2"/>
      <sheetName val="Area_Statement2"/>
      <sheetName val="Segment_Report_working2"/>
      <sheetName val="Fixed_Assets_&amp;_Depreciation2"/>
      <sheetName val="Stru_Labour_rate2"/>
      <sheetName val="Curing_Analysis2"/>
      <sheetName val="MS_items2"/>
      <sheetName val="Tunnel_Fw2"/>
      <sheetName val="std_wt_2"/>
      <sheetName val="-ve_Variation-Annx-1-Page-12"/>
      <sheetName val="Summary_of_variations-Anx-22"/>
      <sheetName val="CTP-13-Abstract-On_Account_Bil2"/>
      <sheetName val="Abstract-including_GST2"/>
      <sheetName val="Extra_Item2"/>
      <sheetName val="ESI_&amp;_PF_DELHI2"/>
      <sheetName val="Abstract_2"/>
      <sheetName val="Project_Master2"/>
      <sheetName val="5_Analysis2"/>
      <sheetName val="4_BOQ_air2"/>
      <sheetName val="外気負荷"/>
      <sheetName val="party"/>
      <sheetName val="Sqn (Main) Abs"/>
      <sheetName val="Mat.Cost"/>
      <sheetName val="ABB"/>
      <sheetName val="GE"/>
      <sheetName val="Div Sum"/>
      <sheetName val="CONS. PROJECT HITS"/>
      <sheetName val="2-Cash Flow"/>
      <sheetName val="CUML.DELVRY"/>
      <sheetName val="DAMAGED"/>
      <sheetName val="D17-CL-C_(2)"/>
      <sheetName val="NR.03 Base-Course 140mm Thk"/>
      <sheetName val="Drawing Sheet Ref."/>
      <sheetName val="NR.09a W.C. (60-70) 50mm Thk"/>
      <sheetName val="Bil 1"/>
      <sheetName val="Main-Material"/>
      <sheetName val="AOR"/>
      <sheetName val="Filtration1"/>
      <sheetName val="Change Order Log"/>
      <sheetName val="FA"/>
      <sheetName val="CF_Input3"/>
      <sheetName val="DATA_INPUT3"/>
      <sheetName val="SITE_WORK"/>
      <sheetName val="Take-off_Floor_&amp;_Wall"/>
      <sheetName val="Détail_Etudes1"/>
      <sheetName val="DCH_entree1"/>
      <sheetName val="Comparaison_DCH_vs_GLK1"/>
      <sheetName val="1_BED_"/>
      <sheetName val="C_(3)"/>
      <sheetName val="입찰내역_발주처_양식"/>
      <sheetName val="LMB_Forecast_plan"/>
      <sheetName val="LTR-2"/>
      <sheetName val="Civil-main_building19"/>
      <sheetName val="Civil-amenities_buildings19"/>
      <sheetName val="Roads-pavement-path_ways19"/>
      <sheetName val="C-Wall_BOQ19"/>
      <sheetName val="GR_slab-reinft19"/>
      <sheetName val="PRECAST_lightconc-II16"/>
      <sheetName val="PointNo_516"/>
      <sheetName val="GUT_(2)16"/>
      <sheetName val="SPT_vs_PHI16"/>
      <sheetName val="Stress_Calculation16"/>
      <sheetName val="Tender_Summary16"/>
      <sheetName val="_Net_Break_Down16"/>
      <sheetName val="BSH_num16"/>
      <sheetName val="K_Ajeet16"/>
      <sheetName val="SITE_OVERHEADS16"/>
      <sheetName val="Bill_No_2_to_8_(Rev)16"/>
      <sheetName val="Fill_this_out_first___16"/>
      <sheetName val="GF_Columns16"/>
      <sheetName val="Assumption_Inputs16"/>
      <sheetName val="Bill_3_-_Site_Works16"/>
      <sheetName val="11B_16"/>
      <sheetName val="Staff_Acco_15"/>
      <sheetName val="Debits_as_on_12_04_0815"/>
      <sheetName val="labour_coeff15"/>
      <sheetName val="AutoOpen_Stub_Data14"/>
      <sheetName val="Fin_Sum16"/>
      <sheetName val="Bridges_RB14"/>
      <sheetName val="Analysis_Justi_14"/>
      <sheetName val="Qty_Esti_-TCS14"/>
      <sheetName val="Abst_Jo14"/>
      <sheetName val="SUMMARY_ALL_CO'S14"/>
      <sheetName val="INDIGINEOUS_ITEMS_14"/>
      <sheetName val="07016,_Master_List-Major_Mino14"/>
      <sheetName val="C_Sum14"/>
      <sheetName val="A_Sum14"/>
      <sheetName val="S_&amp;_A14"/>
      <sheetName val="Bank_Guarantee14"/>
      <sheetName val="4_Annex_1_Basic_rate16"/>
      <sheetName val="Break_up_Sheet14"/>
      <sheetName val="Deduction_of_assets14"/>
      <sheetName val="Detail_In_Door_Stad14"/>
      <sheetName val="BOQ_(2)10"/>
      <sheetName val="Bechtel_Norms8"/>
      <sheetName val="Bill_19"/>
      <sheetName val="Bill_29"/>
      <sheetName val="Bill_39"/>
      <sheetName val="Bill_49"/>
      <sheetName val="Bill_59"/>
      <sheetName val="Bill_69"/>
      <sheetName val="Bill_79"/>
      <sheetName val="Westin_FOH_&amp;_BOH_Split8"/>
      <sheetName val="BLOCK-A_(MEA_SHEET)10"/>
      <sheetName val="A_O_R_r1Str10"/>
      <sheetName val="A_O_R_r110"/>
      <sheetName val="A_O_R_(2)10"/>
      <sheetName val="PROG_SUMMARY12"/>
      <sheetName val="Sludge_Cal9"/>
      <sheetName val="Ave_wtd_rates9"/>
      <sheetName val="Material_9"/>
      <sheetName val="NLD_-_Assum12"/>
      <sheetName val="5_NOT_REQUIRED14"/>
      <sheetName val="A_O_R_9"/>
      <sheetName val="Basement_Budget11"/>
      <sheetName val="INPUT_SHEET11"/>
      <sheetName val="FITZ_MORT_9411"/>
      <sheetName val="3cd_Annexure12"/>
      <sheetName val="Story_Drift-Part_29"/>
      <sheetName val="Allg__Angaben9"/>
      <sheetName val="AoR_Finishing9"/>
      <sheetName val="Rate_analysis9"/>
      <sheetName val="Operating_Statistics9"/>
      <sheetName val="schedule_nos9"/>
      <sheetName val="RCC,Ret__Wall9"/>
      <sheetName val="Basic_Rates9"/>
      <sheetName val="Labour_&amp;_Plant9"/>
      <sheetName val="Podium_Areas9"/>
      <sheetName val="9__Package_split_-_Cost_9"/>
      <sheetName val="DETAILED__BOQ9"/>
      <sheetName val="LABOUR_RATE9"/>
      <sheetName val="Material_Rate9"/>
      <sheetName val="Balance_sheet_DCCDL_Nov_069"/>
      <sheetName val="_COP_100%9"/>
      <sheetName val="@risk_rents_and_incentives8"/>
      <sheetName val="Car_park_lease8"/>
      <sheetName val="Net_rent_analysis8"/>
      <sheetName val="Top_sheet8"/>
      <sheetName val="M-Book_for_Conc8"/>
      <sheetName val="Rein_Steel8"/>
      <sheetName val="M-Book_for_FW8"/>
      <sheetName val="M-Book_others8"/>
      <sheetName val="M-Book_filling8"/>
      <sheetName val="beam-reinft-machine_rm8"/>
      <sheetName val="CS_PIPING8"/>
      <sheetName val="TECH_DATA8"/>
      <sheetName val="MASTER_RATE_ANALYSIS8"/>
      <sheetName val="PA-_Consutant_8"/>
      <sheetName val="Works_-_Quote_Sheet8"/>
      <sheetName val="rent_&amp;_value_assumptions8"/>
      <sheetName val="PSDA_detailed_cashflow_for_deb8"/>
      <sheetName val="Financing_Assumptions8"/>
      <sheetName val="Equity_shares_analysis8"/>
      <sheetName val="Loan_B_interest8"/>
      <sheetName val="Loan_covenant_tests8"/>
      <sheetName val="Rents_committed8"/>
      <sheetName val="LCC_profit_share_calculation8"/>
      <sheetName val="Loan_A_interest_guarantee8"/>
      <sheetName val="Trade_Summary"/>
      <sheetName val="Raw_Data"/>
      <sheetName val="Div_Summary"/>
      <sheetName val="MATCAT_BOQ"/>
      <sheetName val="Option"/>
      <sheetName val="Day work"/>
      <sheetName val="Sheet7"/>
      <sheetName val="Electrical Works"/>
      <sheetName val="VO Summary"/>
      <sheetName val=" Chamber"/>
      <sheetName val="Doors"/>
      <sheetName val="Addition-ProtectionSummary"/>
      <sheetName val="PLT-SUM"/>
      <sheetName val="derive"/>
      <sheetName val="Bar_Sched"/>
      <sheetName val="b_s_chalam"/>
      <sheetName val="Sta. Alex-Direct Cost"/>
      <sheetName val="Sta. Alex-GROSS AMT"/>
      <sheetName val="TWS"/>
      <sheetName val="GOA"/>
      <sheetName val="RMC"/>
      <sheetName val="BP"/>
      <sheetName val="Rates"/>
      <sheetName val="Sheet8"/>
      <sheetName val="Road TCS Wise Details"/>
      <sheetName val="Wearing Course"/>
      <sheetName val="C &amp; G RHS"/>
      <sheetName val="Project Sheet"/>
      <sheetName val="Drop-down data's"/>
      <sheetName val="A.1.8 4Lane-MCW-BC"/>
      <sheetName val="A.2.8 6Lane-MCW-BC"/>
      <sheetName val="B.SER.8. BC"/>
      <sheetName val="3. Booth"/>
      <sheetName val="C(i)-4. fin. item"/>
      <sheetName val="L.5 Busbays"/>
      <sheetName val="2. canopy roof"/>
      <sheetName val="A.1.1 4Lane-MCW-CG "/>
      <sheetName val="A.2.1 6Lane-MCW-CG"/>
      <sheetName val="B.SER.1.CG"/>
      <sheetName val="A.1.7 4Lane-MCW-DBM"/>
      <sheetName val="A.2.7 6Lane-MCW-DBM Top"/>
      <sheetName val="B.SER.7. DBM"/>
      <sheetName val="J.-Concrete Drain"/>
      <sheetName val="A.1.2 4Lane-MCW-EMB"/>
      <sheetName val="A.2.2 6Lane-MCW-EMB"/>
      <sheetName val="B.SER.2.EMB"/>
      <sheetName val="C(i).1-BC-FDN"/>
      <sheetName val="G.5-ROB_Finishing Item"/>
      <sheetName val="F.4a.-Casting Girder"/>
      <sheetName val="G.4a-ROB_GC"/>
      <sheetName val="F.4b.-Erection of Girder"/>
      <sheetName val="E.4.b-RA_BRDG-EREC."/>
      <sheetName val="G.4b-ROB_GE"/>
      <sheetName val="E.4.a-RA_BRDG-GC"/>
      <sheetName val="A.1.4 4Lane-MCW-GSB"/>
      <sheetName val="A.2.4 6Lane-MCW-GSB"/>
      <sheetName val="B.SER.4.GSB"/>
      <sheetName val="C(ii).2-PC-HW"/>
      <sheetName val="L.3 Illumination "/>
      <sheetName val="A.1.6 Concrete Kerb Casting"/>
      <sheetName val="A2.6 Concrete Kerb Casting"/>
      <sheetName val="B.SER.6. Kerb"/>
      <sheetName val="1.c Masonary in Walls"/>
      <sheetName val="L.8 Median Plantation"/>
      <sheetName val="L.2 Beam Crash Brr."/>
      <sheetName val="L.9 Minor Repairs "/>
      <sheetName val="L.10 MISC"/>
      <sheetName val="A.1.9 4Lane-MCW-MISC"/>
      <sheetName val="A.2.9 6Lane-MCW-MISC"/>
      <sheetName val="D.5 Fini-Item"/>
      <sheetName val="F.1.-GS-PCC_PILE "/>
      <sheetName val="D.1-MNBR-PCC_PILE"/>
      <sheetName val="E.1.-RA_BRDG-PCC_PILE"/>
      <sheetName val="G.1.-ROB_PCC_PILE "/>
      <sheetName val="H.1.-UNP-PCC_PILE"/>
      <sheetName val="C(ii).3 Fin. Item"/>
      <sheetName val="C(ii).1-PC-PIPE"/>
      <sheetName val="1.b Plinth Fill"/>
      <sheetName val="F.2.-GS-RAFT"/>
      <sheetName val="D.2-MNBR-RAFT"/>
      <sheetName val="E.2.-RA_BRDG-RAFT"/>
      <sheetName val="G.2.-ROB_RAFT"/>
      <sheetName val="H.2.-UNP-Raft"/>
      <sheetName val="E.5. Fin item"/>
      <sheetName val="I.5 Crash Brr"/>
      <sheetName val="II. Erection of Facia "/>
      <sheetName val="I.4. Cast. Fric Slab"/>
      <sheetName val="I.1.-REP CAST"/>
      <sheetName val="III. Granular Material Filling"/>
      <sheetName val="L.1 Road Marking"/>
      <sheetName val="L.4 Road Signs"/>
      <sheetName val="1.d Roof Casting"/>
      <sheetName val="A.1.3 4Lane-MCW-SG "/>
      <sheetName val="A.2.3 6Lane-MCW-SG"/>
      <sheetName val="B.SER.3.SG"/>
      <sheetName val="F.4c.-GS-SLAB"/>
      <sheetName val="D.4.C-MNBR-SLAB"/>
      <sheetName val="E.4.C-RA_BRDG-Slab"/>
      <sheetName val="G.4c-ROB_Deckslab"/>
      <sheetName val="L.7 Slope"/>
      <sheetName val="B.SER.9. MISC."/>
      <sheetName val="C(i).2-BC-SUB "/>
      <sheetName val="F.3.-GS-SUB"/>
      <sheetName val="D.3-MNBR-SUB"/>
      <sheetName val="E.3.-RA_BRDG-SUB"/>
      <sheetName val="G.3-ROB_SUB"/>
      <sheetName val="H.3.-UNP-SUB"/>
      <sheetName val="C(i).3-BC-SUP"/>
      <sheetName val="H.4.-UNP-SUP"/>
      <sheetName val="4. DLC"/>
      <sheetName val="6. Finishing Item"/>
      <sheetName val="1.e Finishes"/>
      <sheetName val="5.PQC"/>
      <sheetName val="L.6 Truckbays"/>
      <sheetName val="H. 5. Fin. Item"/>
      <sheetName val="F.5-Finishing Item"/>
      <sheetName val="B.SER.5A.WMM-1"/>
      <sheetName val="B.SER.5B.WMM-2"/>
      <sheetName val="A.1.5.a 4Lane-MCW-WMM 1st"/>
      <sheetName val="A.1.5.b 4Lane-MCW-WMM top"/>
      <sheetName val="A.2.5a 6Lane-MCW-WMM 1st"/>
      <sheetName val="A.2.5b 6Lane-MCW-WMM top"/>
      <sheetName val="1.a Work Upto Plinth"/>
      <sheetName val="Lot-2"/>
      <sheetName val="doq-9"/>
      <sheetName val="doq-8"/>
      <sheetName val="doq 2"/>
      <sheetName val="doq 3"/>
      <sheetName val="doq-1"/>
      <sheetName val="Lowside"/>
      <sheetName val="1C Data"/>
      <sheetName val="cable data"/>
      <sheetName val="E &amp; R"/>
    </sheetNames>
    <sheetDataSet>
      <sheetData sheetId="0">
        <row r="81">
          <cell r="H81">
            <v>222.566</v>
          </cell>
        </row>
      </sheetData>
      <sheetData sheetId="1">
        <row r="81">
          <cell r="H81">
            <v>222.566</v>
          </cell>
        </row>
      </sheetData>
      <sheetData sheetId="2">
        <row r="81">
          <cell r="H81">
            <v>222.566</v>
          </cell>
        </row>
      </sheetData>
      <sheetData sheetId="3">
        <row r="81">
          <cell r="H81">
            <v>222.566</v>
          </cell>
        </row>
      </sheetData>
      <sheetData sheetId="4">
        <row r="81">
          <cell r="H81">
            <v>222.566</v>
          </cell>
        </row>
      </sheetData>
      <sheetData sheetId="5">
        <row r="81">
          <cell r="H81">
            <v>222.566</v>
          </cell>
        </row>
      </sheetData>
      <sheetData sheetId="6"/>
      <sheetData sheetId="7">
        <row r="81">
          <cell r="H81">
            <v>222.566</v>
          </cell>
        </row>
      </sheetData>
      <sheetData sheetId="8">
        <row r="81">
          <cell r="H81">
            <v>222.566</v>
          </cell>
        </row>
      </sheetData>
      <sheetData sheetId="9">
        <row r="81">
          <cell r="H81">
            <v>222.566</v>
          </cell>
        </row>
      </sheetData>
      <sheetData sheetId="10">
        <row r="81">
          <cell r="H81">
            <v>222.566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>
        <row r="81">
          <cell r="H81">
            <v>222.566</v>
          </cell>
        </row>
      </sheetData>
      <sheetData sheetId="267">
        <row r="81">
          <cell r="H81">
            <v>222.566</v>
          </cell>
        </row>
      </sheetData>
      <sheetData sheetId="268">
        <row r="81">
          <cell r="H81">
            <v>222.566</v>
          </cell>
        </row>
      </sheetData>
      <sheetData sheetId="269">
        <row r="81">
          <cell r="H81">
            <v>222.566</v>
          </cell>
        </row>
      </sheetData>
      <sheetData sheetId="270">
        <row r="81">
          <cell r="H81">
            <v>222.566</v>
          </cell>
        </row>
      </sheetData>
      <sheetData sheetId="271">
        <row r="81">
          <cell r="H81">
            <v>222.566</v>
          </cell>
        </row>
      </sheetData>
      <sheetData sheetId="272">
        <row r="81">
          <cell r="H81">
            <v>222.566</v>
          </cell>
        </row>
      </sheetData>
      <sheetData sheetId="273">
        <row r="81">
          <cell r="H81">
            <v>222.566</v>
          </cell>
        </row>
      </sheetData>
      <sheetData sheetId="274">
        <row r="81">
          <cell r="H81">
            <v>222.566</v>
          </cell>
        </row>
      </sheetData>
      <sheetData sheetId="275">
        <row r="81">
          <cell r="H81">
            <v>222.566</v>
          </cell>
        </row>
      </sheetData>
      <sheetData sheetId="276">
        <row r="81">
          <cell r="H81">
            <v>222.566</v>
          </cell>
        </row>
      </sheetData>
      <sheetData sheetId="277">
        <row r="81">
          <cell r="H81">
            <v>222.566</v>
          </cell>
        </row>
      </sheetData>
      <sheetData sheetId="278">
        <row r="81">
          <cell r="H81">
            <v>222.566</v>
          </cell>
        </row>
      </sheetData>
      <sheetData sheetId="279">
        <row r="81">
          <cell r="H81">
            <v>222.566</v>
          </cell>
        </row>
      </sheetData>
      <sheetData sheetId="280">
        <row r="81">
          <cell r="H81">
            <v>222.566</v>
          </cell>
        </row>
      </sheetData>
      <sheetData sheetId="281">
        <row r="81">
          <cell r="H81">
            <v>222.566</v>
          </cell>
        </row>
      </sheetData>
      <sheetData sheetId="282">
        <row r="81">
          <cell r="H81">
            <v>222.566</v>
          </cell>
        </row>
      </sheetData>
      <sheetData sheetId="283">
        <row r="81">
          <cell r="H81">
            <v>222.566</v>
          </cell>
        </row>
      </sheetData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>
        <row r="81">
          <cell r="H81">
            <v>222.566</v>
          </cell>
        </row>
      </sheetData>
      <sheetData sheetId="295" refreshError="1"/>
      <sheetData sheetId="296" refreshError="1"/>
      <sheetData sheetId="297">
        <row r="81">
          <cell r="H81">
            <v>222.566</v>
          </cell>
        </row>
      </sheetData>
      <sheetData sheetId="298" refreshError="1"/>
      <sheetData sheetId="299">
        <row r="81">
          <cell r="H81">
            <v>222.566</v>
          </cell>
        </row>
      </sheetData>
      <sheetData sheetId="300">
        <row r="81">
          <cell r="H81">
            <v>222.566</v>
          </cell>
        </row>
      </sheetData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>
        <row r="81">
          <cell r="H81">
            <v>222.566</v>
          </cell>
        </row>
      </sheetData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>
        <row r="81">
          <cell r="H81">
            <v>222.566</v>
          </cell>
        </row>
      </sheetData>
      <sheetData sheetId="338">
        <row r="81">
          <cell r="H81">
            <v>222.566</v>
          </cell>
        </row>
      </sheetData>
      <sheetData sheetId="339">
        <row r="81">
          <cell r="H81">
            <v>222.566</v>
          </cell>
        </row>
      </sheetData>
      <sheetData sheetId="340">
        <row r="81">
          <cell r="H81">
            <v>222.566</v>
          </cell>
        </row>
      </sheetData>
      <sheetData sheetId="341">
        <row r="81">
          <cell r="H81">
            <v>222.566</v>
          </cell>
        </row>
      </sheetData>
      <sheetData sheetId="342">
        <row r="81">
          <cell r="H81">
            <v>222.566</v>
          </cell>
        </row>
      </sheetData>
      <sheetData sheetId="343">
        <row r="81">
          <cell r="H81">
            <v>222.566</v>
          </cell>
        </row>
      </sheetData>
      <sheetData sheetId="344">
        <row r="81">
          <cell r="H81">
            <v>222.566</v>
          </cell>
        </row>
      </sheetData>
      <sheetData sheetId="345">
        <row r="81">
          <cell r="H81">
            <v>222.566</v>
          </cell>
        </row>
      </sheetData>
      <sheetData sheetId="346">
        <row r="81">
          <cell r="H81">
            <v>222.566</v>
          </cell>
        </row>
      </sheetData>
      <sheetData sheetId="347">
        <row r="81">
          <cell r="H81">
            <v>222.566</v>
          </cell>
        </row>
      </sheetData>
      <sheetData sheetId="348">
        <row r="81">
          <cell r="H81">
            <v>222.566</v>
          </cell>
        </row>
      </sheetData>
      <sheetData sheetId="349">
        <row r="81">
          <cell r="H81">
            <v>222.566</v>
          </cell>
        </row>
      </sheetData>
      <sheetData sheetId="350">
        <row r="81">
          <cell r="H81">
            <v>222.566</v>
          </cell>
        </row>
      </sheetData>
      <sheetData sheetId="351">
        <row r="81">
          <cell r="H81">
            <v>222.566</v>
          </cell>
        </row>
      </sheetData>
      <sheetData sheetId="352">
        <row r="81">
          <cell r="H81">
            <v>222.566</v>
          </cell>
        </row>
      </sheetData>
      <sheetData sheetId="353">
        <row r="81">
          <cell r="H81">
            <v>222.566</v>
          </cell>
        </row>
      </sheetData>
      <sheetData sheetId="354">
        <row r="81">
          <cell r="H81">
            <v>222.566</v>
          </cell>
        </row>
      </sheetData>
      <sheetData sheetId="355">
        <row r="81">
          <cell r="H81">
            <v>222.566</v>
          </cell>
        </row>
      </sheetData>
      <sheetData sheetId="356">
        <row r="81">
          <cell r="H81">
            <v>222.566</v>
          </cell>
        </row>
      </sheetData>
      <sheetData sheetId="357">
        <row r="81">
          <cell r="H81">
            <v>222.566</v>
          </cell>
        </row>
      </sheetData>
      <sheetData sheetId="358">
        <row r="81">
          <cell r="H81">
            <v>222.566</v>
          </cell>
        </row>
      </sheetData>
      <sheetData sheetId="359">
        <row r="81">
          <cell r="H81">
            <v>222.566</v>
          </cell>
        </row>
      </sheetData>
      <sheetData sheetId="360">
        <row r="81">
          <cell r="H81">
            <v>222.566</v>
          </cell>
        </row>
      </sheetData>
      <sheetData sheetId="361">
        <row r="81">
          <cell r="H81">
            <v>222.566</v>
          </cell>
        </row>
      </sheetData>
      <sheetData sheetId="362">
        <row r="81">
          <cell r="H81">
            <v>222.566</v>
          </cell>
        </row>
      </sheetData>
      <sheetData sheetId="363">
        <row r="81">
          <cell r="H81">
            <v>222.566</v>
          </cell>
        </row>
      </sheetData>
      <sheetData sheetId="364">
        <row r="81">
          <cell r="H81">
            <v>222.566</v>
          </cell>
        </row>
      </sheetData>
      <sheetData sheetId="365">
        <row r="81">
          <cell r="H81">
            <v>222.566</v>
          </cell>
        </row>
      </sheetData>
      <sheetData sheetId="366">
        <row r="81">
          <cell r="H81">
            <v>222.566</v>
          </cell>
        </row>
      </sheetData>
      <sheetData sheetId="367">
        <row r="81">
          <cell r="H81">
            <v>222.566</v>
          </cell>
        </row>
      </sheetData>
      <sheetData sheetId="368">
        <row r="81">
          <cell r="H81">
            <v>222.566</v>
          </cell>
        </row>
      </sheetData>
      <sheetData sheetId="369">
        <row r="81">
          <cell r="H81">
            <v>222.566</v>
          </cell>
        </row>
      </sheetData>
      <sheetData sheetId="370">
        <row r="81">
          <cell r="H81">
            <v>222.566</v>
          </cell>
        </row>
      </sheetData>
      <sheetData sheetId="371">
        <row r="81">
          <cell r="H81">
            <v>222.566</v>
          </cell>
        </row>
      </sheetData>
      <sheetData sheetId="372">
        <row r="81">
          <cell r="H81">
            <v>222.566</v>
          </cell>
        </row>
      </sheetData>
      <sheetData sheetId="373">
        <row r="81">
          <cell r="H81">
            <v>222.566</v>
          </cell>
        </row>
      </sheetData>
      <sheetData sheetId="374">
        <row r="81">
          <cell r="H81">
            <v>222.566</v>
          </cell>
        </row>
      </sheetData>
      <sheetData sheetId="375">
        <row r="81">
          <cell r="H81">
            <v>222.566</v>
          </cell>
        </row>
      </sheetData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81">
          <cell r="H81">
            <v>222.566</v>
          </cell>
        </row>
      </sheetData>
      <sheetData sheetId="382">
        <row r="81">
          <cell r="H81">
            <v>222.566</v>
          </cell>
        </row>
      </sheetData>
      <sheetData sheetId="383">
        <row r="81">
          <cell r="H81">
            <v>222.566</v>
          </cell>
        </row>
      </sheetData>
      <sheetData sheetId="384">
        <row r="81">
          <cell r="H81">
            <v>222.566</v>
          </cell>
        </row>
      </sheetData>
      <sheetData sheetId="385">
        <row r="81">
          <cell r="H81">
            <v>222.566</v>
          </cell>
        </row>
      </sheetData>
      <sheetData sheetId="386">
        <row r="81">
          <cell r="H81">
            <v>222.566</v>
          </cell>
        </row>
      </sheetData>
      <sheetData sheetId="387">
        <row r="81">
          <cell r="H81">
            <v>222.566</v>
          </cell>
        </row>
      </sheetData>
      <sheetData sheetId="388">
        <row r="81">
          <cell r="H81">
            <v>222.566</v>
          </cell>
        </row>
      </sheetData>
      <sheetData sheetId="389">
        <row r="81">
          <cell r="H81">
            <v>222.566</v>
          </cell>
        </row>
      </sheetData>
      <sheetData sheetId="390">
        <row r="81">
          <cell r="H81">
            <v>222.566</v>
          </cell>
        </row>
      </sheetData>
      <sheetData sheetId="391">
        <row r="81">
          <cell r="H81">
            <v>222.566</v>
          </cell>
        </row>
      </sheetData>
      <sheetData sheetId="392">
        <row r="81">
          <cell r="H81">
            <v>222.566</v>
          </cell>
        </row>
      </sheetData>
      <sheetData sheetId="393">
        <row r="81">
          <cell r="H81">
            <v>222.566</v>
          </cell>
        </row>
      </sheetData>
      <sheetData sheetId="394">
        <row r="81">
          <cell r="H81">
            <v>222.566</v>
          </cell>
        </row>
      </sheetData>
      <sheetData sheetId="395">
        <row r="81">
          <cell r="H81">
            <v>222.566</v>
          </cell>
        </row>
      </sheetData>
      <sheetData sheetId="396">
        <row r="81">
          <cell r="H81">
            <v>222.566</v>
          </cell>
        </row>
      </sheetData>
      <sheetData sheetId="397">
        <row r="81">
          <cell r="H81">
            <v>222.566</v>
          </cell>
        </row>
      </sheetData>
      <sheetData sheetId="398">
        <row r="81">
          <cell r="H81">
            <v>222.566</v>
          </cell>
        </row>
      </sheetData>
      <sheetData sheetId="399">
        <row r="81">
          <cell r="H81">
            <v>222.566</v>
          </cell>
        </row>
      </sheetData>
      <sheetData sheetId="400">
        <row r="81">
          <cell r="H81">
            <v>222.566</v>
          </cell>
        </row>
      </sheetData>
      <sheetData sheetId="401">
        <row r="81">
          <cell r="H81">
            <v>222.566</v>
          </cell>
        </row>
      </sheetData>
      <sheetData sheetId="402">
        <row r="81">
          <cell r="H81">
            <v>222.566</v>
          </cell>
        </row>
      </sheetData>
      <sheetData sheetId="403">
        <row r="81">
          <cell r="H81">
            <v>222.566</v>
          </cell>
        </row>
      </sheetData>
      <sheetData sheetId="404">
        <row r="81">
          <cell r="H81">
            <v>222.566</v>
          </cell>
        </row>
      </sheetData>
      <sheetData sheetId="405">
        <row r="81">
          <cell r="H81">
            <v>222.566</v>
          </cell>
        </row>
      </sheetData>
      <sheetData sheetId="406">
        <row r="81">
          <cell r="H81">
            <v>222.566</v>
          </cell>
        </row>
      </sheetData>
      <sheetData sheetId="407">
        <row r="81">
          <cell r="H81">
            <v>222.566</v>
          </cell>
        </row>
      </sheetData>
      <sheetData sheetId="408">
        <row r="81">
          <cell r="H81">
            <v>222.566</v>
          </cell>
        </row>
      </sheetData>
      <sheetData sheetId="409">
        <row r="81">
          <cell r="H81">
            <v>222.566</v>
          </cell>
        </row>
      </sheetData>
      <sheetData sheetId="410">
        <row r="81">
          <cell r="H81">
            <v>222.566</v>
          </cell>
        </row>
      </sheetData>
      <sheetData sheetId="411">
        <row r="81">
          <cell r="H81">
            <v>222.566</v>
          </cell>
        </row>
      </sheetData>
      <sheetData sheetId="412">
        <row r="81">
          <cell r="H81">
            <v>222.566</v>
          </cell>
        </row>
      </sheetData>
      <sheetData sheetId="413">
        <row r="81">
          <cell r="H81">
            <v>222.566</v>
          </cell>
        </row>
      </sheetData>
      <sheetData sheetId="414">
        <row r="81">
          <cell r="H81">
            <v>222.566</v>
          </cell>
        </row>
      </sheetData>
      <sheetData sheetId="415">
        <row r="81">
          <cell r="H81">
            <v>222.566</v>
          </cell>
        </row>
      </sheetData>
      <sheetData sheetId="416">
        <row r="81">
          <cell r="H81">
            <v>222.566</v>
          </cell>
        </row>
      </sheetData>
      <sheetData sheetId="417">
        <row r="81">
          <cell r="H81">
            <v>222.566</v>
          </cell>
        </row>
      </sheetData>
      <sheetData sheetId="418">
        <row r="81">
          <cell r="H81">
            <v>222.566</v>
          </cell>
        </row>
      </sheetData>
      <sheetData sheetId="419">
        <row r="81">
          <cell r="H81">
            <v>222.566</v>
          </cell>
        </row>
      </sheetData>
      <sheetData sheetId="420">
        <row r="81">
          <cell r="H81">
            <v>222.566</v>
          </cell>
        </row>
      </sheetData>
      <sheetData sheetId="421">
        <row r="81">
          <cell r="H81">
            <v>222.566</v>
          </cell>
        </row>
      </sheetData>
      <sheetData sheetId="422">
        <row r="81">
          <cell r="H81">
            <v>222.566</v>
          </cell>
        </row>
      </sheetData>
      <sheetData sheetId="423">
        <row r="81">
          <cell r="H81">
            <v>222.566</v>
          </cell>
        </row>
      </sheetData>
      <sheetData sheetId="424">
        <row r="81">
          <cell r="H81">
            <v>222.566</v>
          </cell>
        </row>
      </sheetData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>
        <row r="81">
          <cell r="H81">
            <v>222.566</v>
          </cell>
        </row>
      </sheetData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>
        <row r="81">
          <cell r="H81">
            <v>222.566</v>
          </cell>
        </row>
      </sheetData>
      <sheetData sheetId="446">
        <row r="81">
          <cell r="H81">
            <v>222.566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1">
          <cell r="H81">
            <v>222.566</v>
          </cell>
        </row>
      </sheetData>
      <sheetData sheetId="455">
        <row r="81">
          <cell r="H81">
            <v>222.566</v>
          </cell>
        </row>
      </sheetData>
      <sheetData sheetId="456">
        <row r="81">
          <cell r="H81">
            <v>222.566</v>
          </cell>
        </row>
      </sheetData>
      <sheetData sheetId="457">
        <row r="81">
          <cell r="H81">
            <v>222.566</v>
          </cell>
        </row>
      </sheetData>
      <sheetData sheetId="458">
        <row r="81">
          <cell r="H81">
            <v>222.566</v>
          </cell>
        </row>
      </sheetData>
      <sheetData sheetId="459">
        <row r="81">
          <cell r="H81">
            <v>222.566</v>
          </cell>
        </row>
      </sheetData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>
        <row r="81">
          <cell r="H81">
            <v>222.566</v>
          </cell>
        </row>
      </sheetData>
      <sheetData sheetId="507">
        <row r="81">
          <cell r="H81">
            <v>222.566</v>
          </cell>
        </row>
      </sheetData>
      <sheetData sheetId="508">
        <row r="81">
          <cell r="H81">
            <v>222.566</v>
          </cell>
        </row>
      </sheetData>
      <sheetData sheetId="509">
        <row r="81">
          <cell r="H81">
            <v>222.566</v>
          </cell>
        </row>
      </sheetData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>
        <row r="81">
          <cell r="H81">
            <v>222.566</v>
          </cell>
        </row>
      </sheetData>
      <sheetData sheetId="558">
        <row r="81">
          <cell r="H81">
            <v>222.566</v>
          </cell>
        </row>
      </sheetData>
      <sheetData sheetId="559">
        <row r="81">
          <cell r="H81">
            <v>222.566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>
        <row r="81">
          <cell r="H81">
            <v>222.566</v>
          </cell>
        </row>
      </sheetData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>
        <row r="81">
          <cell r="H81">
            <v>222.566</v>
          </cell>
        </row>
      </sheetData>
      <sheetData sheetId="574" refreshError="1"/>
      <sheetData sheetId="575" refreshError="1"/>
      <sheetData sheetId="576">
        <row r="81">
          <cell r="H81">
            <v>222.566</v>
          </cell>
        </row>
      </sheetData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>
        <row r="81">
          <cell r="H81">
            <v>222.566</v>
          </cell>
        </row>
      </sheetData>
      <sheetData sheetId="588">
        <row r="81">
          <cell r="H81">
            <v>222.566</v>
          </cell>
        </row>
      </sheetData>
      <sheetData sheetId="589">
        <row r="81">
          <cell r="H81">
            <v>222.566</v>
          </cell>
        </row>
      </sheetData>
      <sheetData sheetId="590">
        <row r="81">
          <cell r="H81">
            <v>222.566</v>
          </cell>
        </row>
      </sheetData>
      <sheetData sheetId="591">
        <row r="81">
          <cell r="H81">
            <v>222.566</v>
          </cell>
        </row>
      </sheetData>
      <sheetData sheetId="592">
        <row r="81">
          <cell r="H81">
            <v>222.566</v>
          </cell>
        </row>
      </sheetData>
      <sheetData sheetId="593">
        <row r="81">
          <cell r="H81">
            <v>222.566</v>
          </cell>
        </row>
      </sheetData>
      <sheetData sheetId="594">
        <row r="81">
          <cell r="H81">
            <v>222.566</v>
          </cell>
        </row>
      </sheetData>
      <sheetData sheetId="595">
        <row r="81">
          <cell r="H81">
            <v>222.566</v>
          </cell>
        </row>
      </sheetData>
      <sheetData sheetId="596">
        <row r="81">
          <cell r="H81">
            <v>222.566</v>
          </cell>
        </row>
      </sheetData>
      <sheetData sheetId="597">
        <row r="81">
          <cell r="H81">
            <v>222.566</v>
          </cell>
        </row>
      </sheetData>
      <sheetData sheetId="598">
        <row r="81">
          <cell r="H81">
            <v>222.566</v>
          </cell>
        </row>
      </sheetData>
      <sheetData sheetId="599">
        <row r="81">
          <cell r="H81">
            <v>222.566</v>
          </cell>
        </row>
      </sheetData>
      <sheetData sheetId="600">
        <row r="81">
          <cell r="H81">
            <v>222.566</v>
          </cell>
        </row>
      </sheetData>
      <sheetData sheetId="601">
        <row r="81">
          <cell r="H81">
            <v>222.566</v>
          </cell>
        </row>
      </sheetData>
      <sheetData sheetId="602">
        <row r="81">
          <cell r="H81">
            <v>222.566</v>
          </cell>
        </row>
      </sheetData>
      <sheetData sheetId="603">
        <row r="81">
          <cell r="H81">
            <v>222.566</v>
          </cell>
        </row>
      </sheetData>
      <sheetData sheetId="604">
        <row r="81">
          <cell r="H81">
            <v>222.566</v>
          </cell>
        </row>
      </sheetData>
      <sheetData sheetId="605">
        <row r="81">
          <cell r="H81">
            <v>222.566</v>
          </cell>
        </row>
      </sheetData>
      <sheetData sheetId="606">
        <row r="81">
          <cell r="H81">
            <v>222.566</v>
          </cell>
        </row>
      </sheetData>
      <sheetData sheetId="607">
        <row r="81">
          <cell r="H81">
            <v>222.566</v>
          </cell>
        </row>
      </sheetData>
      <sheetData sheetId="608">
        <row r="81">
          <cell r="H81">
            <v>222.566</v>
          </cell>
        </row>
      </sheetData>
      <sheetData sheetId="609">
        <row r="81">
          <cell r="H81">
            <v>222.566</v>
          </cell>
        </row>
      </sheetData>
      <sheetData sheetId="610">
        <row r="81">
          <cell r="H81">
            <v>222.566</v>
          </cell>
        </row>
      </sheetData>
      <sheetData sheetId="611">
        <row r="81">
          <cell r="H81">
            <v>222.566</v>
          </cell>
        </row>
      </sheetData>
      <sheetData sheetId="612">
        <row r="81">
          <cell r="H81">
            <v>222.566</v>
          </cell>
        </row>
      </sheetData>
      <sheetData sheetId="613">
        <row r="81">
          <cell r="H81">
            <v>222.566</v>
          </cell>
        </row>
      </sheetData>
      <sheetData sheetId="614">
        <row r="81">
          <cell r="H81">
            <v>222.566</v>
          </cell>
        </row>
      </sheetData>
      <sheetData sheetId="615">
        <row r="81">
          <cell r="H81">
            <v>222.566</v>
          </cell>
        </row>
      </sheetData>
      <sheetData sheetId="616">
        <row r="81">
          <cell r="H81">
            <v>222.566</v>
          </cell>
        </row>
      </sheetData>
      <sheetData sheetId="617">
        <row r="81">
          <cell r="H81">
            <v>222.566</v>
          </cell>
        </row>
      </sheetData>
      <sheetData sheetId="618">
        <row r="81">
          <cell r="H81">
            <v>222.566</v>
          </cell>
        </row>
      </sheetData>
      <sheetData sheetId="619">
        <row r="81">
          <cell r="H81">
            <v>222.566</v>
          </cell>
        </row>
      </sheetData>
      <sheetData sheetId="620">
        <row r="81">
          <cell r="H81">
            <v>222.566</v>
          </cell>
        </row>
      </sheetData>
      <sheetData sheetId="621">
        <row r="81">
          <cell r="H81">
            <v>222.566</v>
          </cell>
        </row>
      </sheetData>
      <sheetData sheetId="622">
        <row r="81">
          <cell r="H81">
            <v>222.566</v>
          </cell>
        </row>
      </sheetData>
      <sheetData sheetId="623">
        <row r="81">
          <cell r="H81">
            <v>222.566</v>
          </cell>
        </row>
      </sheetData>
      <sheetData sheetId="624">
        <row r="81">
          <cell r="H81">
            <v>222.566</v>
          </cell>
        </row>
      </sheetData>
      <sheetData sheetId="625">
        <row r="81">
          <cell r="H81">
            <v>222.566</v>
          </cell>
        </row>
      </sheetData>
      <sheetData sheetId="626">
        <row r="81">
          <cell r="H81">
            <v>222.566</v>
          </cell>
        </row>
      </sheetData>
      <sheetData sheetId="627">
        <row r="81">
          <cell r="H81">
            <v>222.566</v>
          </cell>
        </row>
      </sheetData>
      <sheetData sheetId="628">
        <row r="81">
          <cell r="H81">
            <v>222.566</v>
          </cell>
        </row>
      </sheetData>
      <sheetData sheetId="629">
        <row r="81">
          <cell r="H81">
            <v>222.566</v>
          </cell>
        </row>
      </sheetData>
      <sheetData sheetId="630">
        <row r="81">
          <cell r="H81">
            <v>222.566</v>
          </cell>
        </row>
      </sheetData>
      <sheetData sheetId="631">
        <row r="81">
          <cell r="H81">
            <v>222.566</v>
          </cell>
        </row>
      </sheetData>
      <sheetData sheetId="632">
        <row r="81">
          <cell r="H81">
            <v>222.566</v>
          </cell>
        </row>
      </sheetData>
      <sheetData sheetId="633">
        <row r="81">
          <cell r="H81">
            <v>222.566</v>
          </cell>
        </row>
      </sheetData>
      <sheetData sheetId="634">
        <row r="81">
          <cell r="H81">
            <v>222.566</v>
          </cell>
        </row>
      </sheetData>
      <sheetData sheetId="635">
        <row r="81">
          <cell r="H81">
            <v>222.566</v>
          </cell>
        </row>
      </sheetData>
      <sheetData sheetId="636">
        <row r="81">
          <cell r="H81">
            <v>222.566</v>
          </cell>
        </row>
      </sheetData>
      <sheetData sheetId="637">
        <row r="81">
          <cell r="H81">
            <v>222.566</v>
          </cell>
        </row>
      </sheetData>
      <sheetData sheetId="638">
        <row r="81">
          <cell r="H81">
            <v>222.566</v>
          </cell>
        </row>
      </sheetData>
      <sheetData sheetId="639">
        <row r="81">
          <cell r="H81">
            <v>222.566</v>
          </cell>
        </row>
      </sheetData>
      <sheetData sheetId="640">
        <row r="81">
          <cell r="H81">
            <v>222.566</v>
          </cell>
        </row>
      </sheetData>
      <sheetData sheetId="641">
        <row r="81">
          <cell r="H81">
            <v>222.566</v>
          </cell>
        </row>
      </sheetData>
      <sheetData sheetId="642">
        <row r="81">
          <cell r="H81">
            <v>222.566</v>
          </cell>
        </row>
      </sheetData>
      <sheetData sheetId="643">
        <row r="81">
          <cell r="H81">
            <v>222.566</v>
          </cell>
        </row>
      </sheetData>
      <sheetData sheetId="644">
        <row r="81">
          <cell r="H81">
            <v>222.566</v>
          </cell>
        </row>
      </sheetData>
      <sheetData sheetId="645">
        <row r="81">
          <cell r="H81">
            <v>222.566</v>
          </cell>
        </row>
      </sheetData>
      <sheetData sheetId="646">
        <row r="81">
          <cell r="H81">
            <v>222.566</v>
          </cell>
        </row>
      </sheetData>
      <sheetData sheetId="647">
        <row r="81">
          <cell r="H81">
            <v>222.566</v>
          </cell>
        </row>
      </sheetData>
      <sheetData sheetId="648">
        <row r="81">
          <cell r="H81">
            <v>222.566</v>
          </cell>
        </row>
      </sheetData>
      <sheetData sheetId="649">
        <row r="81">
          <cell r="H81">
            <v>222.566</v>
          </cell>
        </row>
      </sheetData>
      <sheetData sheetId="650">
        <row r="81">
          <cell r="H81">
            <v>222.566</v>
          </cell>
        </row>
      </sheetData>
      <sheetData sheetId="651">
        <row r="81">
          <cell r="H81">
            <v>222.566</v>
          </cell>
        </row>
      </sheetData>
      <sheetData sheetId="652">
        <row r="81">
          <cell r="H81">
            <v>222.566</v>
          </cell>
        </row>
      </sheetData>
      <sheetData sheetId="653">
        <row r="81">
          <cell r="H81">
            <v>222.566</v>
          </cell>
        </row>
      </sheetData>
      <sheetData sheetId="654">
        <row r="81">
          <cell r="H81">
            <v>222.566</v>
          </cell>
        </row>
      </sheetData>
      <sheetData sheetId="655">
        <row r="81">
          <cell r="H81">
            <v>222.566</v>
          </cell>
        </row>
      </sheetData>
      <sheetData sheetId="656">
        <row r="81">
          <cell r="H81">
            <v>222.566</v>
          </cell>
        </row>
      </sheetData>
      <sheetData sheetId="657">
        <row r="81">
          <cell r="H81">
            <v>222.566</v>
          </cell>
        </row>
      </sheetData>
      <sheetData sheetId="658">
        <row r="81">
          <cell r="H81">
            <v>222.566</v>
          </cell>
        </row>
      </sheetData>
      <sheetData sheetId="659">
        <row r="81">
          <cell r="H81">
            <v>222.566</v>
          </cell>
        </row>
      </sheetData>
      <sheetData sheetId="660">
        <row r="81">
          <cell r="H81">
            <v>222.566</v>
          </cell>
        </row>
      </sheetData>
      <sheetData sheetId="661">
        <row r="81">
          <cell r="H81">
            <v>222.566</v>
          </cell>
        </row>
      </sheetData>
      <sheetData sheetId="662">
        <row r="81">
          <cell r="H81">
            <v>222.566</v>
          </cell>
        </row>
      </sheetData>
      <sheetData sheetId="663">
        <row r="81">
          <cell r="H81">
            <v>222.566</v>
          </cell>
        </row>
      </sheetData>
      <sheetData sheetId="664">
        <row r="81">
          <cell r="H81">
            <v>222.566</v>
          </cell>
        </row>
      </sheetData>
      <sheetData sheetId="665">
        <row r="81">
          <cell r="H81">
            <v>222.566</v>
          </cell>
        </row>
      </sheetData>
      <sheetData sheetId="666">
        <row r="81">
          <cell r="H81">
            <v>222.566</v>
          </cell>
        </row>
      </sheetData>
      <sheetData sheetId="667">
        <row r="81">
          <cell r="H81">
            <v>222.566</v>
          </cell>
        </row>
      </sheetData>
      <sheetData sheetId="668">
        <row r="81">
          <cell r="H81">
            <v>222.566</v>
          </cell>
        </row>
      </sheetData>
      <sheetData sheetId="669">
        <row r="81">
          <cell r="H81">
            <v>222.566</v>
          </cell>
        </row>
      </sheetData>
      <sheetData sheetId="670">
        <row r="81">
          <cell r="H81">
            <v>222.566</v>
          </cell>
        </row>
      </sheetData>
      <sheetData sheetId="671">
        <row r="81">
          <cell r="H81">
            <v>222.566</v>
          </cell>
        </row>
      </sheetData>
      <sheetData sheetId="672" refreshError="1"/>
      <sheetData sheetId="673" refreshError="1"/>
      <sheetData sheetId="674">
        <row r="81">
          <cell r="H81">
            <v>222.566</v>
          </cell>
        </row>
      </sheetData>
      <sheetData sheetId="675">
        <row r="81">
          <cell r="H81">
            <v>222.566</v>
          </cell>
        </row>
      </sheetData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>
        <row r="81">
          <cell r="H81">
            <v>222.566</v>
          </cell>
        </row>
      </sheetData>
      <sheetData sheetId="785">
        <row r="81">
          <cell r="H81">
            <v>222.566</v>
          </cell>
        </row>
      </sheetData>
      <sheetData sheetId="786">
        <row r="81">
          <cell r="H81">
            <v>222.566</v>
          </cell>
        </row>
      </sheetData>
      <sheetData sheetId="787">
        <row r="81">
          <cell r="H81">
            <v>222.566</v>
          </cell>
        </row>
      </sheetData>
      <sheetData sheetId="788">
        <row r="81">
          <cell r="H81">
            <v>222.566</v>
          </cell>
        </row>
      </sheetData>
      <sheetData sheetId="789">
        <row r="81">
          <cell r="H81">
            <v>222.566</v>
          </cell>
        </row>
      </sheetData>
      <sheetData sheetId="790">
        <row r="81">
          <cell r="H81">
            <v>222.566</v>
          </cell>
        </row>
      </sheetData>
      <sheetData sheetId="791">
        <row r="81">
          <cell r="H81">
            <v>222.566</v>
          </cell>
        </row>
      </sheetData>
      <sheetData sheetId="792">
        <row r="81">
          <cell r="H81">
            <v>222.566</v>
          </cell>
        </row>
      </sheetData>
      <sheetData sheetId="793">
        <row r="81">
          <cell r="H81">
            <v>222.566</v>
          </cell>
        </row>
      </sheetData>
      <sheetData sheetId="794">
        <row r="81">
          <cell r="H81">
            <v>222.566</v>
          </cell>
        </row>
      </sheetData>
      <sheetData sheetId="795">
        <row r="81">
          <cell r="H81">
            <v>222.566</v>
          </cell>
        </row>
      </sheetData>
      <sheetData sheetId="796">
        <row r="81">
          <cell r="H81">
            <v>222.566</v>
          </cell>
        </row>
      </sheetData>
      <sheetData sheetId="797">
        <row r="81">
          <cell r="H81">
            <v>222.566</v>
          </cell>
        </row>
      </sheetData>
      <sheetData sheetId="798">
        <row r="81">
          <cell r="H81">
            <v>222.566</v>
          </cell>
        </row>
      </sheetData>
      <sheetData sheetId="799">
        <row r="81">
          <cell r="H81">
            <v>222.566</v>
          </cell>
        </row>
      </sheetData>
      <sheetData sheetId="800">
        <row r="81">
          <cell r="H81">
            <v>222.566</v>
          </cell>
        </row>
      </sheetData>
      <sheetData sheetId="801">
        <row r="81">
          <cell r="H81">
            <v>222.566</v>
          </cell>
        </row>
      </sheetData>
      <sheetData sheetId="802">
        <row r="81">
          <cell r="H81">
            <v>222.566</v>
          </cell>
        </row>
      </sheetData>
      <sheetData sheetId="803">
        <row r="81">
          <cell r="H81">
            <v>222.566</v>
          </cell>
        </row>
      </sheetData>
      <sheetData sheetId="804">
        <row r="81">
          <cell r="H81">
            <v>222.566</v>
          </cell>
        </row>
      </sheetData>
      <sheetData sheetId="805">
        <row r="81">
          <cell r="H81">
            <v>222.566</v>
          </cell>
        </row>
      </sheetData>
      <sheetData sheetId="806">
        <row r="81">
          <cell r="H81">
            <v>222.566</v>
          </cell>
        </row>
      </sheetData>
      <sheetData sheetId="807">
        <row r="81">
          <cell r="H81">
            <v>222.566</v>
          </cell>
        </row>
      </sheetData>
      <sheetData sheetId="808">
        <row r="81">
          <cell r="H81">
            <v>222.566</v>
          </cell>
        </row>
      </sheetData>
      <sheetData sheetId="809">
        <row r="81">
          <cell r="H81">
            <v>222.566</v>
          </cell>
        </row>
      </sheetData>
      <sheetData sheetId="810">
        <row r="81">
          <cell r="H81">
            <v>222.566</v>
          </cell>
        </row>
      </sheetData>
      <sheetData sheetId="811">
        <row r="81">
          <cell r="H81">
            <v>222.566</v>
          </cell>
        </row>
      </sheetData>
      <sheetData sheetId="812">
        <row r="81">
          <cell r="H81">
            <v>222.566</v>
          </cell>
        </row>
      </sheetData>
      <sheetData sheetId="813">
        <row r="81">
          <cell r="H81">
            <v>222.566</v>
          </cell>
        </row>
      </sheetData>
      <sheetData sheetId="814">
        <row r="81">
          <cell r="H81">
            <v>222.566</v>
          </cell>
        </row>
      </sheetData>
      <sheetData sheetId="815">
        <row r="81">
          <cell r="H81">
            <v>222.566</v>
          </cell>
        </row>
      </sheetData>
      <sheetData sheetId="816">
        <row r="81">
          <cell r="H81">
            <v>222.566</v>
          </cell>
        </row>
      </sheetData>
      <sheetData sheetId="817">
        <row r="81">
          <cell r="H81">
            <v>222.566</v>
          </cell>
        </row>
      </sheetData>
      <sheetData sheetId="818">
        <row r="81">
          <cell r="H81">
            <v>222.566</v>
          </cell>
        </row>
      </sheetData>
      <sheetData sheetId="819">
        <row r="81">
          <cell r="H81">
            <v>222.566</v>
          </cell>
        </row>
      </sheetData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>
        <row r="81">
          <cell r="H81">
            <v>222.566</v>
          </cell>
        </row>
      </sheetData>
      <sheetData sheetId="858">
        <row r="81">
          <cell r="H81">
            <v>222.566</v>
          </cell>
        </row>
      </sheetData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>
        <row r="81">
          <cell r="H81">
            <v>222.566</v>
          </cell>
        </row>
      </sheetData>
      <sheetData sheetId="928">
        <row r="81">
          <cell r="H81">
            <v>222.566</v>
          </cell>
        </row>
      </sheetData>
      <sheetData sheetId="929">
        <row r="81">
          <cell r="H81">
            <v>222.566</v>
          </cell>
        </row>
      </sheetData>
      <sheetData sheetId="930">
        <row r="81">
          <cell r="H81">
            <v>222.566</v>
          </cell>
        </row>
      </sheetData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81">
          <cell r="H81">
            <v>222.566</v>
          </cell>
        </row>
      </sheetData>
      <sheetData sheetId="937">
        <row r="81">
          <cell r="H81">
            <v>222.566</v>
          </cell>
        </row>
      </sheetData>
      <sheetData sheetId="938">
        <row r="81">
          <cell r="H81">
            <v>222.566</v>
          </cell>
        </row>
      </sheetData>
      <sheetData sheetId="939">
        <row r="81">
          <cell r="H81">
            <v>222.566</v>
          </cell>
        </row>
      </sheetData>
      <sheetData sheetId="940">
        <row r="81">
          <cell r="H81">
            <v>222.566</v>
          </cell>
        </row>
      </sheetData>
      <sheetData sheetId="941">
        <row r="81">
          <cell r="H81">
            <v>222.566</v>
          </cell>
        </row>
      </sheetData>
      <sheetData sheetId="942">
        <row r="81">
          <cell r="H81">
            <v>222.566</v>
          </cell>
        </row>
      </sheetData>
      <sheetData sheetId="943">
        <row r="81">
          <cell r="H81">
            <v>222.566</v>
          </cell>
        </row>
      </sheetData>
      <sheetData sheetId="944">
        <row r="81">
          <cell r="H81">
            <v>222.566</v>
          </cell>
        </row>
      </sheetData>
      <sheetData sheetId="945">
        <row r="81">
          <cell r="H81">
            <v>222.566</v>
          </cell>
        </row>
      </sheetData>
      <sheetData sheetId="946">
        <row r="81">
          <cell r="H81">
            <v>222.566</v>
          </cell>
        </row>
      </sheetData>
      <sheetData sheetId="947">
        <row r="81">
          <cell r="H81">
            <v>222.566</v>
          </cell>
        </row>
      </sheetData>
      <sheetData sheetId="948">
        <row r="81">
          <cell r="H81">
            <v>222.566</v>
          </cell>
        </row>
      </sheetData>
      <sheetData sheetId="949">
        <row r="81">
          <cell r="H81">
            <v>222.566</v>
          </cell>
        </row>
      </sheetData>
      <sheetData sheetId="950">
        <row r="81">
          <cell r="H81">
            <v>222.566</v>
          </cell>
        </row>
      </sheetData>
      <sheetData sheetId="951">
        <row r="81">
          <cell r="H81">
            <v>222.566</v>
          </cell>
        </row>
      </sheetData>
      <sheetData sheetId="952">
        <row r="81">
          <cell r="H81">
            <v>222.566</v>
          </cell>
        </row>
      </sheetData>
      <sheetData sheetId="953">
        <row r="81">
          <cell r="H81">
            <v>222.566</v>
          </cell>
        </row>
      </sheetData>
      <sheetData sheetId="954">
        <row r="81">
          <cell r="H81">
            <v>222.566</v>
          </cell>
        </row>
      </sheetData>
      <sheetData sheetId="955">
        <row r="81">
          <cell r="H81">
            <v>222.566</v>
          </cell>
        </row>
      </sheetData>
      <sheetData sheetId="956">
        <row r="81">
          <cell r="H81">
            <v>222.566</v>
          </cell>
        </row>
      </sheetData>
      <sheetData sheetId="957"/>
      <sheetData sheetId="958">
        <row r="81">
          <cell r="H81">
            <v>222.566</v>
          </cell>
        </row>
      </sheetData>
      <sheetData sheetId="959">
        <row r="81">
          <cell r="H81">
            <v>222.566</v>
          </cell>
        </row>
      </sheetData>
      <sheetData sheetId="960">
        <row r="81">
          <cell r="H81">
            <v>222.566</v>
          </cell>
        </row>
      </sheetData>
      <sheetData sheetId="961">
        <row r="81">
          <cell r="H81">
            <v>222.566</v>
          </cell>
        </row>
      </sheetData>
      <sheetData sheetId="962">
        <row r="81">
          <cell r="H81">
            <v>222.566</v>
          </cell>
        </row>
      </sheetData>
      <sheetData sheetId="963">
        <row r="81">
          <cell r="H81">
            <v>222.566</v>
          </cell>
        </row>
      </sheetData>
      <sheetData sheetId="964">
        <row r="81">
          <cell r="H81">
            <v>222.566</v>
          </cell>
        </row>
      </sheetData>
      <sheetData sheetId="965">
        <row r="81">
          <cell r="H81">
            <v>222.566</v>
          </cell>
        </row>
      </sheetData>
      <sheetData sheetId="966">
        <row r="81">
          <cell r="H81">
            <v>222.566</v>
          </cell>
        </row>
      </sheetData>
      <sheetData sheetId="967">
        <row r="81">
          <cell r="H81">
            <v>222.566</v>
          </cell>
        </row>
      </sheetData>
      <sheetData sheetId="968">
        <row r="81">
          <cell r="H81">
            <v>222.566</v>
          </cell>
        </row>
      </sheetData>
      <sheetData sheetId="969">
        <row r="81">
          <cell r="H81">
            <v>222.566</v>
          </cell>
        </row>
      </sheetData>
      <sheetData sheetId="970">
        <row r="81">
          <cell r="H81">
            <v>222.566</v>
          </cell>
        </row>
      </sheetData>
      <sheetData sheetId="971">
        <row r="81">
          <cell r="H81">
            <v>222.566</v>
          </cell>
        </row>
      </sheetData>
      <sheetData sheetId="972">
        <row r="81">
          <cell r="H81">
            <v>222.566</v>
          </cell>
        </row>
      </sheetData>
      <sheetData sheetId="973">
        <row r="81">
          <cell r="H81">
            <v>222.566</v>
          </cell>
        </row>
      </sheetData>
      <sheetData sheetId="974">
        <row r="81">
          <cell r="H81">
            <v>222.566</v>
          </cell>
        </row>
      </sheetData>
      <sheetData sheetId="975">
        <row r="81">
          <cell r="H81">
            <v>222.566</v>
          </cell>
        </row>
      </sheetData>
      <sheetData sheetId="976">
        <row r="81">
          <cell r="H81">
            <v>222.566</v>
          </cell>
        </row>
      </sheetData>
      <sheetData sheetId="977">
        <row r="81">
          <cell r="H81">
            <v>222.566</v>
          </cell>
        </row>
      </sheetData>
      <sheetData sheetId="978">
        <row r="81">
          <cell r="H81">
            <v>222.566</v>
          </cell>
        </row>
      </sheetData>
      <sheetData sheetId="979">
        <row r="81">
          <cell r="H81">
            <v>222.566</v>
          </cell>
        </row>
      </sheetData>
      <sheetData sheetId="980">
        <row r="81">
          <cell r="H81">
            <v>222.566</v>
          </cell>
        </row>
      </sheetData>
      <sheetData sheetId="981">
        <row r="81">
          <cell r="H81">
            <v>222.566</v>
          </cell>
        </row>
      </sheetData>
      <sheetData sheetId="982">
        <row r="81">
          <cell r="H81">
            <v>222.566</v>
          </cell>
        </row>
      </sheetData>
      <sheetData sheetId="983">
        <row r="81">
          <cell r="H81">
            <v>222.566</v>
          </cell>
        </row>
      </sheetData>
      <sheetData sheetId="984">
        <row r="81">
          <cell r="H81">
            <v>222.566</v>
          </cell>
        </row>
      </sheetData>
      <sheetData sheetId="985">
        <row r="81">
          <cell r="H81">
            <v>222.566</v>
          </cell>
        </row>
      </sheetData>
      <sheetData sheetId="986">
        <row r="81">
          <cell r="H81">
            <v>222.566</v>
          </cell>
        </row>
      </sheetData>
      <sheetData sheetId="987">
        <row r="81">
          <cell r="H81">
            <v>222.566</v>
          </cell>
        </row>
      </sheetData>
      <sheetData sheetId="988">
        <row r="81">
          <cell r="H81">
            <v>222.566</v>
          </cell>
        </row>
      </sheetData>
      <sheetData sheetId="989">
        <row r="81">
          <cell r="H81">
            <v>222.566</v>
          </cell>
        </row>
      </sheetData>
      <sheetData sheetId="990">
        <row r="81">
          <cell r="H81">
            <v>222.566</v>
          </cell>
        </row>
      </sheetData>
      <sheetData sheetId="991">
        <row r="81">
          <cell r="H81">
            <v>222.566</v>
          </cell>
        </row>
      </sheetData>
      <sheetData sheetId="992">
        <row r="81">
          <cell r="H81">
            <v>222.566</v>
          </cell>
        </row>
      </sheetData>
      <sheetData sheetId="993">
        <row r="81">
          <cell r="H81">
            <v>222.566</v>
          </cell>
        </row>
      </sheetData>
      <sheetData sheetId="994">
        <row r="81">
          <cell r="H81">
            <v>222.566</v>
          </cell>
        </row>
      </sheetData>
      <sheetData sheetId="995">
        <row r="81">
          <cell r="H81">
            <v>222.566</v>
          </cell>
        </row>
      </sheetData>
      <sheetData sheetId="996">
        <row r="81">
          <cell r="H81">
            <v>222.566</v>
          </cell>
        </row>
      </sheetData>
      <sheetData sheetId="997">
        <row r="81">
          <cell r="H81">
            <v>222.566</v>
          </cell>
        </row>
      </sheetData>
      <sheetData sheetId="998">
        <row r="81">
          <cell r="H81">
            <v>222.566</v>
          </cell>
        </row>
      </sheetData>
      <sheetData sheetId="999">
        <row r="81">
          <cell r="H81">
            <v>222.566</v>
          </cell>
        </row>
      </sheetData>
      <sheetData sheetId="1000">
        <row r="81">
          <cell r="H81">
            <v>222.566</v>
          </cell>
        </row>
      </sheetData>
      <sheetData sheetId="1001">
        <row r="81">
          <cell r="H81">
            <v>222.566</v>
          </cell>
        </row>
      </sheetData>
      <sheetData sheetId="1002">
        <row r="81">
          <cell r="H81">
            <v>222.566</v>
          </cell>
        </row>
      </sheetData>
      <sheetData sheetId="1003">
        <row r="81">
          <cell r="H81">
            <v>222.566</v>
          </cell>
        </row>
      </sheetData>
      <sheetData sheetId="1004">
        <row r="81">
          <cell r="H81">
            <v>222.566</v>
          </cell>
        </row>
      </sheetData>
      <sheetData sheetId="1005">
        <row r="81">
          <cell r="H81">
            <v>222.566</v>
          </cell>
        </row>
      </sheetData>
      <sheetData sheetId="1006">
        <row r="81">
          <cell r="H81">
            <v>222.566</v>
          </cell>
        </row>
      </sheetData>
      <sheetData sheetId="1007">
        <row r="81">
          <cell r="H81">
            <v>222.566</v>
          </cell>
        </row>
      </sheetData>
      <sheetData sheetId="1008">
        <row r="81">
          <cell r="H81">
            <v>222.566</v>
          </cell>
        </row>
      </sheetData>
      <sheetData sheetId="1009">
        <row r="81">
          <cell r="H81">
            <v>222.566</v>
          </cell>
        </row>
      </sheetData>
      <sheetData sheetId="1010">
        <row r="81">
          <cell r="H81">
            <v>222.566</v>
          </cell>
        </row>
      </sheetData>
      <sheetData sheetId="1011">
        <row r="81">
          <cell r="H81">
            <v>222.566</v>
          </cell>
        </row>
      </sheetData>
      <sheetData sheetId="1012">
        <row r="81">
          <cell r="H81">
            <v>222.566</v>
          </cell>
        </row>
      </sheetData>
      <sheetData sheetId="1013">
        <row r="81">
          <cell r="H81">
            <v>222.566</v>
          </cell>
        </row>
      </sheetData>
      <sheetData sheetId="1014">
        <row r="81">
          <cell r="H81">
            <v>222.566</v>
          </cell>
        </row>
      </sheetData>
      <sheetData sheetId="1015">
        <row r="81">
          <cell r="H81">
            <v>222.566</v>
          </cell>
        </row>
      </sheetData>
      <sheetData sheetId="1016">
        <row r="81">
          <cell r="H81">
            <v>222.566</v>
          </cell>
        </row>
      </sheetData>
      <sheetData sheetId="1017">
        <row r="81">
          <cell r="H81">
            <v>222.566</v>
          </cell>
        </row>
      </sheetData>
      <sheetData sheetId="1018">
        <row r="81">
          <cell r="H81">
            <v>222.566</v>
          </cell>
        </row>
      </sheetData>
      <sheetData sheetId="1019">
        <row r="81">
          <cell r="H81">
            <v>222.566</v>
          </cell>
        </row>
      </sheetData>
      <sheetData sheetId="1020">
        <row r="81">
          <cell r="H81">
            <v>222.566</v>
          </cell>
        </row>
      </sheetData>
      <sheetData sheetId="1021">
        <row r="81">
          <cell r="H81">
            <v>222.566</v>
          </cell>
        </row>
      </sheetData>
      <sheetData sheetId="1022">
        <row r="81">
          <cell r="H81">
            <v>222.566</v>
          </cell>
        </row>
      </sheetData>
      <sheetData sheetId="1023">
        <row r="81">
          <cell r="H81">
            <v>222.566</v>
          </cell>
        </row>
      </sheetData>
      <sheetData sheetId="1024">
        <row r="81">
          <cell r="H81">
            <v>222.566</v>
          </cell>
        </row>
      </sheetData>
      <sheetData sheetId="1025">
        <row r="81">
          <cell r="H81">
            <v>222.566</v>
          </cell>
        </row>
      </sheetData>
      <sheetData sheetId="1026">
        <row r="944">
          <cell r="H944">
            <v>439.20800000000003</v>
          </cell>
        </row>
      </sheetData>
      <sheetData sheetId="1027">
        <row r="81">
          <cell r="H81">
            <v>222.566</v>
          </cell>
        </row>
      </sheetData>
      <sheetData sheetId="1028">
        <row r="81">
          <cell r="H81">
            <v>222.566</v>
          </cell>
        </row>
      </sheetData>
      <sheetData sheetId="1029">
        <row r="81">
          <cell r="H81">
            <v>222.566</v>
          </cell>
        </row>
      </sheetData>
      <sheetData sheetId="1030">
        <row r="81">
          <cell r="H81">
            <v>222.566</v>
          </cell>
        </row>
      </sheetData>
      <sheetData sheetId="1031">
        <row r="81">
          <cell r="H81">
            <v>222.566</v>
          </cell>
        </row>
      </sheetData>
      <sheetData sheetId="1032">
        <row r="81">
          <cell r="H81">
            <v>222.566</v>
          </cell>
        </row>
      </sheetData>
      <sheetData sheetId="1033">
        <row r="81">
          <cell r="H81">
            <v>222.566</v>
          </cell>
        </row>
      </sheetData>
      <sheetData sheetId="1034">
        <row r="81">
          <cell r="H81">
            <v>222.566</v>
          </cell>
        </row>
      </sheetData>
      <sheetData sheetId="1035">
        <row r="81">
          <cell r="H81">
            <v>222.566</v>
          </cell>
        </row>
      </sheetData>
      <sheetData sheetId="1036">
        <row r="81">
          <cell r="H81">
            <v>222.566</v>
          </cell>
        </row>
      </sheetData>
      <sheetData sheetId="1037">
        <row r="81">
          <cell r="H81">
            <v>222.566</v>
          </cell>
        </row>
      </sheetData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>
        <row r="81">
          <cell r="H81">
            <v>222.566</v>
          </cell>
        </row>
      </sheetData>
      <sheetData sheetId="1055">
        <row r="81">
          <cell r="H81">
            <v>222.566</v>
          </cell>
        </row>
      </sheetData>
      <sheetData sheetId="1056">
        <row r="81">
          <cell r="H81">
            <v>222.566</v>
          </cell>
        </row>
      </sheetData>
      <sheetData sheetId="1057">
        <row r="81">
          <cell r="H81">
            <v>222.566</v>
          </cell>
        </row>
      </sheetData>
      <sheetData sheetId="1058">
        <row r="81">
          <cell r="H81">
            <v>222.566</v>
          </cell>
        </row>
      </sheetData>
      <sheetData sheetId="1059">
        <row r="81">
          <cell r="H81">
            <v>222.566</v>
          </cell>
        </row>
      </sheetData>
      <sheetData sheetId="1060">
        <row r="81">
          <cell r="H81">
            <v>222.566</v>
          </cell>
        </row>
      </sheetData>
      <sheetData sheetId="1061">
        <row r="81">
          <cell r="H81">
            <v>222.566</v>
          </cell>
        </row>
      </sheetData>
      <sheetData sheetId="1062" refreshError="1"/>
      <sheetData sheetId="1063">
        <row r="81">
          <cell r="H81">
            <v>222.566</v>
          </cell>
        </row>
      </sheetData>
      <sheetData sheetId="1064">
        <row r="81">
          <cell r="H81">
            <v>222.566</v>
          </cell>
        </row>
      </sheetData>
      <sheetData sheetId="1065">
        <row r="81">
          <cell r="H81">
            <v>222.566</v>
          </cell>
        </row>
      </sheetData>
      <sheetData sheetId="1066">
        <row r="81">
          <cell r="H81">
            <v>222.566</v>
          </cell>
        </row>
      </sheetData>
      <sheetData sheetId="1067">
        <row r="81">
          <cell r="H81">
            <v>222.566</v>
          </cell>
        </row>
      </sheetData>
      <sheetData sheetId="1068">
        <row r="81">
          <cell r="H81">
            <v>222.566</v>
          </cell>
        </row>
      </sheetData>
      <sheetData sheetId="1069">
        <row r="81">
          <cell r="H81">
            <v>222.566</v>
          </cell>
        </row>
      </sheetData>
      <sheetData sheetId="1070">
        <row r="81">
          <cell r="H81">
            <v>222.566</v>
          </cell>
        </row>
      </sheetData>
      <sheetData sheetId="1071">
        <row r="81">
          <cell r="H81">
            <v>222.566</v>
          </cell>
        </row>
      </sheetData>
      <sheetData sheetId="1072">
        <row r="81">
          <cell r="H81">
            <v>222.566</v>
          </cell>
        </row>
      </sheetData>
      <sheetData sheetId="1073">
        <row r="81">
          <cell r="H81">
            <v>222.566</v>
          </cell>
        </row>
      </sheetData>
      <sheetData sheetId="1074">
        <row r="81">
          <cell r="H81">
            <v>222.566</v>
          </cell>
        </row>
      </sheetData>
      <sheetData sheetId="1075">
        <row r="81">
          <cell r="H81">
            <v>222.566</v>
          </cell>
        </row>
      </sheetData>
      <sheetData sheetId="1076">
        <row r="81">
          <cell r="H81">
            <v>222.566</v>
          </cell>
        </row>
      </sheetData>
      <sheetData sheetId="1077">
        <row r="81">
          <cell r="H81">
            <v>222.566</v>
          </cell>
        </row>
      </sheetData>
      <sheetData sheetId="1078">
        <row r="81">
          <cell r="H81">
            <v>222.566</v>
          </cell>
        </row>
      </sheetData>
      <sheetData sheetId="1079">
        <row r="81">
          <cell r="H81">
            <v>222.566</v>
          </cell>
        </row>
      </sheetData>
      <sheetData sheetId="1080">
        <row r="81">
          <cell r="H81">
            <v>222.566</v>
          </cell>
        </row>
      </sheetData>
      <sheetData sheetId="1081">
        <row r="81">
          <cell r="H81">
            <v>222.566</v>
          </cell>
        </row>
      </sheetData>
      <sheetData sheetId="1082">
        <row r="81">
          <cell r="H81">
            <v>222.566</v>
          </cell>
        </row>
      </sheetData>
      <sheetData sheetId="1083">
        <row r="81">
          <cell r="H81">
            <v>222.566</v>
          </cell>
        </row>
      </sheetData>
      <sheetData sheetId="1084">
        <row r="81">
          <cell r="H81">
            <v>222.566</v>
          </cell>
        </row>
      </sheetData>
      <sheetData sheetId="1085">
        <row r="81">
          <cell r="H81">
            <v>222.566</v>
          </cell>
        </row>
      </sheetData>
      <sheetData sheetId="1086">
        <row r="81">
          <cell r="H81">
            <v>222.566</v>
          </cell>
        </row>
      </sheetData>
      <sheetData sheetId="1087">
        <row r="81">
          <cell r="H81">
            <v>222.566</v>
          </cell>
        </row>
      </sheetData>
      <sheetData sheetId="1088">
        <row r="81">
          <cell r="H81">
            <v>222.566</v>
          </cell>
        </row>
      </sheetData>
      <sheetData sheetId="1089">
        <row r="81">
          <cell r="H81">
            <v>222.566</v>
          </cell>
        </row>
      </sheetData>
      <sheetData sheetId="1090">
        <row r="81">
          <cell r="H81">
            <v>222.566</v>
          </cell>
        </row>
      </sheetData>
      <sheetData sheetId="1091">
        <row r="81">
          <cell r="H81">
            <v>222.566</v>
          </cell>
        </row>
      </sheetData>
      <sheetData sheetId="1092">
        <row r="81">
          <cell r="H81">
            <v>222.566</v>
          </cell>
        </row>
      </sheetData>
      <sheetData sheetId="1093">
        <row r="81">
          <cell r="H81">
            <v>222.566</v>
          </cell>
        </row>
      </sheetData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>
        <row r="81">
          <cell r="H81">
            <v>222.566</v>
          </cell>
        </row>
      </sheetData>
      <sheetData sheetId="1110">
        <row r="81">
          <cell r="H81">
            <v>222.566</v>
          </cell>
        </row>
      </sheetData>
      <sheetData sheetId="1111">
        <row r="81">
          <cell r="H81">
            <v>222.566</v>
          </cell>
        </row>
      </sheetData>
      <sheetData sheetId="1112">
        <row r="81">
          <cell r="H81">
            <v>222.566</v>
          </cell>
        </row>
      </sheetData>
      <sheetData sheetId="1113">
        <row r="81">
          <cell r="H81">
            <v>222.566</v>
          </cell>
        </row>
      </sheetData>
      <sheetData sheetId="1114">
        <row r="81">
          <cell r="H81">
            <v>222.566</v>
          </cell>
        </row>
      </sheetData>
      <sheetData sheetId="1115">
        <row r="81">
          <cell r="H81">
            <v>222.566</v>
          </cell>
        </row>
      </sheetData>
      <sheetData sheetId="1116">
        <row r="81">
          <cell r="H81">
            <v>222.566</v>
          </cell>
        </row>
      </sheetData>
      <sheetData sheetId="1117">
        <row r="81">
          <cell r="H81">
            <v>222.566</v>
          </cell>
        </row>
      </sheetData>
      <sheetData sheetId="1118">
        <row r="81">
          <cell r="H81">
            <v>222.566</v>
          </cell>
        </row>
      </sheetData>
      <sheetData sheetId="1119">
        <row r="81">
          <cell r="H81">
            <v>222.566</v>
          </cell>
        </row>
      </sheetData>
      <sheetData sheetId="1120">
        <row r="81">
          <cell r="H81">
            <v>222.566</v>
          </cell>
        </row>
      </sheetData>
      <sheetData sheetId="1121">
        <row r="81">
          <cell r="H81">
            <v>222.566</v>
          </cell>
        </row>
      </sheetData>
      <sheetData sheetId="1122">
        <row r="81">
          <cell r="H81">
            <v>222.566</v>
          </cell>
        </row>
      </sheetData>
      <sheetData sheetId="1123">
        <row r="81">
          <cell r="H81">
            <v>222.566</v>
          </cell>
        </row>
      </sheetData>
      <sheetData sheetId="1124">
        <row r="81">
          <cell r="H81">
            <v>222.566</v>
          </cell>
        </row>
      </sheetData>
      <sheetData sheetId="1125">
        <row r="81">
          <cell r="H81">
            <v>222.566</v>
          </cell>
        </row>
      </sheetData>
      <sheetData sheetId="1126" refreshError="1"/>
      <sheetData sheetId="1127">
        <row r="81">
          <cell r="H81">
            <v>222.566</v>
          </cell>
        </row>
      </sheetData>
      <sheetData sheetId="1128">
        <row r="81">
          <cell r="H81">
            <v>222.566</v>
          </cell>
        </row>
      </sheetData>
      <sheetData sheetId="1129">
        <row r="81">
          <cell r="H81">
            <v>222.566</v>
          </cell>
        </row>
      </sheetData>
      <sheetData sheetId="1130">
        <row r="81">
          <cell r="H81">
            <v>222.566</v>
          </cell>
        </row>
      </sheetData>
      <sheetData sheetId="1131">
        <row r="81">
          <cell r="H81">
            <v>222.566</v>
          </cell>
        </row>
      </sheetData>
      <sheetData sheetId="1132">
        <row r="81">
          <cell r="H81">
            <v>222.566</v>
          </cell>
        </row>
      </sheetData>
      <sheetData sheetId="1133">
        <row r="81">
          <cell r="H81">
            <v>222.566</v>
          </cell>
        </row>
      </sheetData>
      <sheetData sheetId="1134">
        <row r="81">
          <cell r="H81">
            <v>222.566</v>
          </cell>
        </row>
      </sheetData>
      <sheetData sheetId="1135">
        <row r="81">
          <cell r="H81">
            <v>222.566</v>
          </cell>
        </row>
      </sheetData>
      <sheetData sheetId="1136">
        <row r="81">
          <cell r="H81">
            <v>222.566</v>
          </cell>
        </row>
      </sheetData>
      <sheetData sheetId="1137">
        <row r="81">
          <cell r="H81">
            <v>222.566</v>
          </cell>
        </row>
      </sheetData>
      <sheetData sheetId="1138">
        <row r="81">
          <cell r="H81">
            <v>222.566</v>
          </cell>
        </row>
      </sheetData>
      <sheetData sheetId="1139">
        <row r="81">
          <cell r="H81">
            <v>222.566</v>
          </cell>
        </row>
      </sheetData>
      <sheetData sheetId="1140">
        <row r="81">
          <cell r="H81">
            <v>222.566</v>
          </cell>
        </row>
      </sheetData>
      <sheetData sheetId="1141">
        <row r="81">
          <cell r="H81">
            <v>222.566</v>
          </cell>
        </row>
      </sheetData>
      <sheetData sheetId="1142">
        <row r="81">
          <cell r="H81">
            <v>222.566</v>
          </cell>
        </row>
      </sheetData>
      <sheetData sheetId="1143">
        <row r="81">
          <cell r="H81">
            <v>222.566</v>
          </cell>
        </row>
      </sheetData>
      <sheetData sheetId="1144">
        <row r="81">
          <cell r="H81">
            <v>222.566</v>
          </cell>
        </row>
      </sheetData>
      <sheetData sheetId="1145">
        <row r="81">
          <cell r="H81">
            <v>222.566</v>
          </cell>
        </row>
      </sheetData>
      <sheetData sheetId="1146">
        <row r="81">
          <cell r="H81">
            <v>222.566</v>
          </cell>
        </row>
      </sheetData>
      <sheetData sheetId="1147">
        <row r="81">
          <cell r="H81">
            <v>222.566</v>
          </cell>
        </row>
      </sheetData>
      <sheetData sheetId="1148">
        <row r="81">
          <cell r="H81">
            <v>222.566</v>
          </cell>
        </row>
      </sheetData>
      <sheetData sheetId="1149">
        <row r="81">
          <cell r="H81">
            <v>222.566</v>
          </cell>
        </row>
      </sheetData>
      <sheetData sheetId="1150">
        <row r="81">
          <cell r="H81">
            <v>222.566</v>
          </cell>
        </row>
      </sheetData>
      <sheetData sheetId="1151">
        <row r="81">
          <cell r="H81">
            <v>222.566</v>
          </cell>
        </row>
      </sheetData>
      <sheetData sheetId="1152">
        <row r="81">
          <cell r="H81">
            <v>222.566</v>
          </cell>
        </row>
      </sheetData>
      <sheetData sheetId="1153">
        <row r="81">
          <cell r="H81">
            <v>222.566</v>
          </cell>
        </row>
      </sheetData>
      <sheetData sheetId="1154">
        <row r="81">
          <cell r="H81">
            <v>222.566</v>
          </cell>
        </row>
      </sheetData>
      <sheetData sheetId="1155">
        <row r="81">
          <cell r="H81">
            <v>222.566</v>
          </cell>
        </row>
      </sheetData>
      <sheetData sheetId="1156">
        <row r="81">
          <cell r="H81">
            <v>222.566</v>
          </cell>
        </row>
      </sheetData>
      <sheetData sheetId="1157">
        <row r="81">
          <cell r="H81">
            <v>222.566</v>
          </cell>
        </row>
      </sheetData>
      <sheetData sheetId="1158">
        <row r="81">
          <cell r="H81">
            <v>222.566</v>
          </cell>
        </row>
      </sheetData>
      <sheetData sheetId="1159">
        <row r="81">
          <cell r="H81">
            <v>222.566</v>
          </cell>
        </row>
      </sheetData>
      <sheetData sheetId="1160">
        <row r="81">
          <cell r="H81">
            <v>222.566</v>
          </cell>
        </row>
      </sheetData>
      <sheetData sheetId="1161">
        <row r="81">
          <cell r="H81">
            <v>222.566</v>
          </cell>
        </row>
      </sheetData>
      <sheetData sheetId="1162">
        <row r="81">
          <cell r="H81">
            <v>222.566</v>
          </cell>
        </row>
      </sheetData>
      <sheetData sheetId="1163">
        <row r="81">
          <cell r="H81">
            <v>222.566</v>
          </cell>
        </row>
      </sheetData>
      <sheetData sheetId="1164">
        <row r="81">
          <cell r="H81">
            <v>222.566</v>
          </cell>
        </row>
      </sheetData>
      <sheetData sheetId="1165">
        <row r="81">
          <cell r="H81">
            <v>222.566</v>
          </cell>
        </row>
      </sheetData>
      <sheetData sheetId="1166">
        <row r="81">
          <cell r="H81">
            <v>222.566</v>
          </cell>
        </row>
      </sheetData>
      <sheetData sheetId="1167">
        <row r="81">
          <cell r="H81">
            <v>222.566</v>
          </cell>
        </row>
      </sheetData>
      <sheetData sheetId="1168">
        <row r="81">
          <cell r="H81">
            <v>222.566</v>
          </cell>
        </row>
      </sheetData>
      <sheetData sheetId="1169">
        <row r="81">
          <cell r="H81">
            <v>222.566</v>
          </cell>
        </row>
      </sheetData>
      <sheetData sheetId="1170">
        <row r="81">
          <cell r="H81">
            <v>222.566</v>
          </cell>
        </row>
      </sheetData>
      <sheetData sheetId="1171">
        <row r="81">
          <cell r="H81">
            <v>222.566</v>
          </cell>
        </row>
      </sheetData>
      <sheetData sheetId="1172">
        <row r="81">
          <cell r="H81">
            <v>222.566</v>
          </cell>
        </row>
      </sheetData>
      <sheetData sheetId="1173">
        <row r="81">
          <cell r="H81">
            <v>222.566</v>
          </cell>
        </row>
      </sheetData>
      <sheetData sheetId="1174">
        <row r="81">
          <cell r="H81">
            <v>222.566</v>
          </cell>
        </row>
      </sheetData>
      <sheetData sheetId="1175">
        <row r="81">
          <cell r="H81">
            <v>222.566</v>
          </cell>
        </row>
      </sheetData>
      <sheetData sheetId="1176">
        <row r="81">
          <cell r="H81">
            <v>222.566</v>
          </cell>
        </row>
      </sheetData>
      <sheetData sheetId="1177">
        <row r="81">
          <cell r="H81">
            <v>222.566</v>
          </cell>
        </row>
      </sheetData>
      <sheetData sheetId="1178">
        <row r="81">
          <cell r="H81">
            <v>222.566</v>
          </cell>
        </row>
      </sheetData>
      <sheetData sheetId="1179">
        <row r="81">
          <cell r="H81">
            <v>222.566</v>
          </cell>
        </row>
      </sheetData>
      <sheetData sheetId="1180">
        <row r="81">
          <cell r="H81">
            <v>222.566</v>
          </cell>
        </row>
      </sheetData>
      <sheetData sheetId="1181">
        <row r="81">
          <cell r="H81">
            <v>222.566</v>
          </cell>
        </row>
      </sheetData>
      <sheetData sheetId="1182">
        <row r="81">
          <cell r="H81">
            <v>222.566</v>
          </cell>
        </row>
      </sheetData>
      <sheetData sheetId="1183">
        <row r="81">
          <cell r="H81">
            <v>222.566</v>
          </cell>
        </row>
      </sheetData>
      <sheetData sheetId="1184">
        <row r="81">
          <cell r="H81">
            <v>222.566</v>
          </cell>
        </row>
      </sheetData>
      <sheetData sheetId="1185">
        <row r="81">
          <cell r="H81">
            <v>222.566</v>
          </cell>
        </row>
      </sheetData>
      <sheetData sheetId="1186">
        <row r="81">
          <cell r="H81">
            <v>222.566</v>
          </cell>
        </row>
      </sheetData>
      <sheetData sheetId="1187">
        <row r="81">
          <cell r="H81">
            <v>222.566</v>
          </cell>
        </row>
      </sheetData>
      <sheetData sheetId="1188">
        <row r="81">
          <cell r="H81">
            <v>222.566</v>
          </cell>
        </row>
      </sheetData>
      <sheetData sheetId="1189">
        <row r="81">
          <cell r="H81">
            <v>222.566</v>
          </cell>
        </row>
      </sheetData>
      <sheetData sheetId="1190">
        <row r="81">
          <cell r="H81">
            <v>222.566</v>
          </cell>
        </row>
      </sheetData>
      <sheetData sheetId="1191">
        <row r="81">
          <cell r="H81">
            <v>222.566</v>
          </cell>
        </row>
      </sheetData>
      <sheetData sheetId="1192">
        <row r="81">
          <cell r="H81">
            <v>222.566</v>
          </cell>
        </row>
      </sheetData>
      <sheetData sheetId="1193">
        <row r="81">
          <cell r="H81">
            <v>222.566</v>
          </cell>
        </row>
      </sheetData>
      <sheetData sheetId="1194">
        <row r="81">
          <cell r="H81">
            <v>222.566</v>
          </cell>
        </row>
      </sheetData>
      <sheetData sheetId="1195">
        <row r="81">
          <cell r="H81">
            <v>222.566</v>
          </cell>
        </row>
      </sheetData>
      <sheetData sheetId="1196">
        <row r="81">
          <cell r="H81">
            <v>222.566</v>
          </cell>
        </row>
      </sheetData>
      <sheetData sheetId="1197">
        <row r="81">
          <cell r="H81">
            <v>222.566</v>
          </cell>
        </row>
      </sheetData>
      <sheetData sheetId="1198">
        <row r="81">
          <cell r="H81">
            <v>222.566</v>
          </cell>
        </row>
      </sheetData>
      <sheetData sheetId="1199">
        <row r="81">
          <cell r="H81">
            <v>222.566</v>
          </cell>
        </row>
      </sheetData>
      <sheetData sheetId="1200">
        <row r="81">
          <cell r="H81">
            <v>222.566</v>
          </cell>
        </row>
      </sheetData>
      <sheetData sheetId="1201">
        <row r="81">
          <cell r="H81">
            <v>222.566</v>
          </cell>
        </row>
      </sheetData>
      <sheetData sheetId="1202">
        <row r="81">
          <cell r="H81">
            <v>222.566</v>
          </cell>
        </row>
      </sheetData>
      <sheetData sheetId="1203">
        <row r="81">
          <cell r="H81">
            <v>222.566</v>
          </cell>
        </row>
      </sheetData>
      <sheetData sheetId="1204">
        <row r="81">
          <cell r="H81">
            <v>222.566</v>
          </cell>
        </row>
      </sheetData>
      <sheetData sheetId="1205">
        <row r="81">
          <cell r="H81">
            <v>222.566</v>
          </cell>
        </row>
      </sheetData>
      <sheetData sheetId="1206">
        <row r="81">
          <cell r="H81">
            <v>222.566</v>
          </cell>
        </row>
      </sheetData>
      <sheetData sheetId="1207">
        <row r="81">
          <cell r="H81">
            <v>222.566</v>
          </cell>
        </row>
      </sheetData>
      <sheetData sheetId="1208">
        <row r="81">
          <cell r="H81">
            <v>222.566</v>
          </cell>
        </row>
      </sheetData>
      <sheetData sheetId="1209">
        <row r="81">
          <cell r="H81">
            <v>222.566</v>
          </cell>
        </row>
      </sheetData>
      <sheetData sheetId="1210">
        <row r="81">
          <cell r="H81">
            <v>222.566</v>
          </cell>
        </row>
      </sheetData>
      <sheetData sheetId="1211">
        <row r="81">
          <cell r="H81">
            <v>222.566</v>
          </cell>
        </row>
      </sheetData>
      <sheetData sheetId="1212">
        <row r="81">
          <cell r="H81">
            <v>222.566</v>
          </cell>
        </row>
      </sheetData>
      <sheetData sheetId="1213">
        <row r="81">
          <cell r="H81">
            <v>222.566</v>
          </cell>
        </row>
      </sheetData>
      <sheetData sheetId="1214">
        <row r="81">
          <cell r="H81">
            <v>222.566</v>
          </cell>
        </row>
      </sheetData>
      <sheetData sheetId="1215">
        <row r="81">
          <cell r="H81">
            <v>222.566</v>
          </cell>
        </row>
      </sheetData>
      <sheetData sheetId="1216">
        <row r="81">
          <cell r="H81">
            <v>222.566</v>
          </cell>
        </row>
      </sheetData>
      <sheetData sheetId="1217">
        <row r="81">
          <cell r="H81">
            <v>222.566</v>
          </cell>
        </row>
      </sheetData>
      <sheetData sheetId="1218">
        <row r="81">
          <cell r="H81">
            <v>222.566</v>
          </cell>
        </row>
      </sheetData>
      <sheetData sheetId="1219">
        <row r="81">
          <cell r="H81">
            <v>222.566</v>
          </cell>
        </row>
      </sheetData>
      <sheetData sheetId="1220">
        <row r="81">
          <cell r="H81">
            <v>222.566</v>
          </cell>
        </row>
      </sheetData>
      <sheetData sheetId="1221">
        <row r="81">
          <cell r="H81">
            <v>222.566</v>
          </cell>
        </row>
      </sheetData>
      <sheetData sheetId="1222">
        <row r="81">
          <cell r="H81">
            <v>222.566</v>
          </cell>
        </row>
      </sheetData>
      <sheetData sheetId="1223">
        <row r="81">
          <cell r="H81">
            <v>222.566</v>
          </cell>
        </row>
      </sheetData>
      <sheetData sheetId="1224">
        <row r="81">
          <cell r="H81">
            <v>222.566</v>
          </cell>
        </row>
      </sheetData>
      <sheetData sheetId="1225">
        <row r="81">
          <cell r="H81">
            <v>222.566</v>
          </cell>
        </row>
      </sheetData>
      <sheetData sheetId="1226">
        <row r="81">
          <cell r="H81">
            <v>222.566</v>
          </cell>
        </row>
      </sheetData>
      <sheetData sheetId="1227">
        <row r="81">
          <cell r="H81">
            <v>222.566</v>
          </cell>
        </row>
      </sheetData>
      <sheetData sheetId="1228">
        <row r="81">
          <cell r="H81">
            <v>222.566</v>
          </cell>
        </row>
      </sheetData>
      <sheetData sheetId="1229">
        <row r="81">
          <cell r="H81">
            <v>222.566</v>
          </cell>
        </row>
      </sheetData>
      <sheetData sheetId="1230">
        <row r="81">
          <cell r="H81">
            <v>222.566</v>
          </cell>
        </row>
      </sheetData>
      <sheetData sheetId="1231">
        <row r="81">
          <cell r="H81">
            <v>222.566</v>
          </cell>
        </row>
      </sheetData>
      <sheetData sheetId="1232">
        <row r="81">
          <cell r="H81">
            <v>222.566</v>
          </cell>
        </row>
      </sheetData>
      <sheetData sheetId="1233">
        <row r="81">
          <cell r="H81">
            <v>222.566</v>
          </cell>
        </row>
      </sheetData>
      <sheetData sheetId="1234">
        <row r="81">
          <cell r="H81">
            <v>222.566</v>
          </cell>
        </row>
      </sheetData>
      <sheetData sheetId="1235">
        <row r="81">
          <cell r="H81">
            <v>222.566</v>
          </cell>
        </row>
      </sheetData>
      <sheetData sheetId="1236" refreshError="1"/>
      <sheetData sheetId="1237">
        <row r="81">
          <cell r="H81">
            <v>222.566</v>
          </cell>
        </row>
      </sheetData>
      <sheetData sheetId="1238">
        <row r="81">
          <cell r="H81">
            <v>222.566</v>
          </cell>
        </row>
      </sheetData>
      <sheetData sheetId="1239">
        <row r="81">
          <cell r="H81">
            <v>222.566</v>
          </cell>
        </row>
      </sheetData>
      <sheetData sheetId="1240">
        <row r="81">
          <cell r="H81">
            <v>222.566</v>
          </cell>
        </row>
      </sheetData>
      <sheetData sheetId="1241">
        <row r="81">
          <cell r="H81">
            <v>222.566</v>
          </cell>
        </row>
      </sheetData>
      <sheetData sheetId="1242">
        <row r="81">
          <cell r="H81">
            <v>222.566</v>
          </cell>
        </row>
      </sheetData>
      <sheetData sheetId="1243">
        <row r="81">
          <cell r="H81">
            <v>222.566</v>
          </cell>
        </row>
      </sheetData>
      <sheetData sheetId="1244">
        <row r="81">
          <cell r="H81">
            <v>222.566</v>
          </cell>
        </row>
      </sheetData>
      <sheetData sheetId="1245">
        <row r="81">
          <cell r="H81">
            <v>222.566</v>
          </cell>
        </row>
      </sheetData>
      <sheetData sheetId="1246">
        <row r="81">
          <cell r="H81">
            <v>222.566</v>
          </cell>
        </row>
      </sheetData>
      <sheetData sheetId="1247">
        <row r="81">
          <cell r="H81">
            <v>222.566</v>
          </cell>
        </row>
      </sheetData>
      <sheetData sheetId="1248">
        <row r="81">
          <cell r="H81">
            <v>222.566</v>
          </cell>
        </row>
      </sheetData>
      <sheetData sheetId="1249">
        <row r="81">
          <cell r="H81">
            <v>222.566</v>
          </cell>
        </row>
      </sheetData>
      <sheetData sheetId="1250">
        <row r="81">
          <cell r="H81">
            <v>222.566</v>
          </cell>
        </row>
      </sheetData>
      <sheetData sheetId="1251">
        <row r="81">
          <cell r="H81">
            <v>222.566</v>
          </cell>
        </row>
      </sheetData>
      <sheetData sheetId="1252">
        <row r="81">
          <cell r="H81">
            <v>222.566</v>
          </cell>
        </row>
      </sheetData>
      <sheetData sheetId="1253">
        <row r="81">
          <cell r="H81">
            <v>222.566</v>
          </cell>
        </row>
      </sheetData>
      <sheetData sheetId="1254">
        <row r="81">
          <cell r="H81">
            <v>222.566</v>
          </cell>
        </row>
      </sheetData>
      <sheetData sheetId="1255">
        <row r="81">
          <cell r="H81">
            <v>222.566</v>
          </cell>
        </row>
      </sheetData>
      <sheetData sheetId="1256">
        <row r="81">
          <cell r="H81">
            <v>222.566</v>
          </cell>
        </row>
      </sheetData>
      <sheetData sheetId="1257">
        <row r="81">
          <cell r="H81">
            <v>222.566</v>
          </cell>
        </row>
      </sheetData>
      <sheetData sheetId="1258">
        <row r="81">
          <cell r="H81">
            <v>222.566</v>
          </cell>
        </row>
      </sheetData>
      <sheetData sheetId="1259">
        <row r="81">
          <cell r="H81">
            <v>222.566</v>
          </cell>
        </row>
      </sheetData>
      <sheetData sheetId="1260">
        <row r="81">
          <cell r="H81">
            <v>222.566</v>
          </cell>
        </row>
      </sheetData>
      <sheetData sheetId="1261">
        <row r="81">
          <cell r="H81">
            <v>222.566</v>
          </cell>
        </row>
      </sheetData>
      <sheetData sheetId="1262">
        <row r="81">
          <cell r="H81">
            <v>222.566</v>
          </cell>
        </row>
      </sheetData>
      <sheetData sheetId="1263">
        <row r="81">
          <cell r="H81">
            <v>222.566</v>
          </cell>
        </row>
      </sheetData>
      <sheetData sheetId="1264">
        <row r="81">
          <cell r="H81">
            <v>222.566</v>
          </cell>
        </row>
      </sheetData>
      <sheetData sheetId="1265">
        <row r="81">
          <cell r="H81">
            <v>222.566</v>
          </cell>
        </row>
      </sheetData>
      <sheetData sheetId="1266">
        <row r="81">
          <cell r="H81">
            <v>222.566</v>
          </cell>
        </row>
      </sheetData>
      <sheetData sheetId="1267">
        <row r="81">
          <cell r="H81">
            <v>222.566</v>
          </cell>
        </row>
      </sheetData>
      <sheetData sheetId="1268">
        <row r="81">
          <cell r="H81">
            <v>222.566</v>
          </cell>
        </row>
      </sheetData>
      <sheetData sheetId="1269">
        <row r="81">
          <cell r="H81">
            <v>222.566</v>
          </cell>
        </row>
      </sheetData>
      <sheetData sheetId="1270">
        <row r="81">
          <cell r="H81">
            <v>222.566</v>
          </cell>
        </row>
      </sheetData>
      <sheetData sheetId="1271">
        <row r="81">
          <cell r="H81">
            <v>222.566</v>
          </cell>
        </row>
      </sheetData>
      <sheetData sheetId="1272">
        <row r="81">
          <cell r="H81">
            <v>222.566</v>
          </cell>
        </row>
      </sheetData>
      <sheetData sheetId="1273">
        <row r="81">
          <cell r="H81">
            <v>222.566</v>
          </cell>
        </row>
      </sheetData>
      <sheetData sheetId="1274">
        <row r="81">
          <cell r="H81">
            <v>222.566</v>
          </cell>
        </row>
      </sheetData>
      <sheetData sheetId="1275">
        <row r="81">
          <cell r="H81">
            <v>222.566</v>
          </cell>
        </row>
      </sheetData>
      <sheetData sheetId="1276">
        <row r="81">
          <cell r="H81">
            <v>222.566</v>
          </cell>
        </row>
      </sheetData>
      <sheetData sheetId="1277">
        <row r="81">
          <cell r="H81">
            <v>222.566</v>
          </cell>
        </row>
      </sheetData>
      <sheetData sheetId="1278">
        <row r="81">
          <cell r="H81">
            <v>222.566</v>
          </cell>
        </row>
      </sheetData>
      <sheetData sheetId="1279">
        <row r="81">
          <cell r="H81">
            <v>222.566</v>
          </cell>
        </row>
      </sheetData>
      <sheetData sheetId="1280">
        <row r="81">
          <cell r="H81">
            <v>222.566</v>
          </cell>
        </row>
      </sheetData>
      <sheetData sheetId="1281">
        <row r="81">
          <cell r="H81">
            <v>222.566</v>
          </cell>
        </row>
      </sheetData>
      <sheetData sheetId="1282">
        <row r="81">
          <cell r="H81">
            <v>222.566</v>
          </cell>
        </row>
      </sheetData>
      <sheetData sheetId="1283">
        <row r="81">
          <cell r="H81">
            <v>222.566</v>
          </cell>
        </row>
      </sheetData>
      <sheetData sheetId="1284">
        <row r="81">
          <cell r="H81">
            <v>222.566</v>
          </cell>
        </row>
      </sheetData>
      <sheetData sheetId="1285">
        <row r="81">
          <cell r="H81">
            <v>222.566</v>
          </cell>
        </row>
      </sheetData>
      <sheetData sheetId="1286">
        <row r="81">
          <cell r="H81">
            <v>222.566</v>
          </cell>
        </row>
      </sheetData>
      <sheetData sheetId="1287">
        <row r="81">
          <cell r="H81">
            <v>222.566</v>
          </cell>
        </row>
      </sheetData>
      <sheetData sheetId="1288">
        <row r="81">
          <cell r="H81">
            <v>222.566</v>
          </cell>
        </row>
      </sheetData>
      <sheetData sheetId="1289">
        <row r="81">
          <cell r="H81">
            <v>222.566</v>
          </cell>
        </row>
      </sheetData>
      <sheetData sheetId="1290">
        <row r="81">
          <cell r="H81">
            <v>222.566</v>
          </cell>
        </row>
      </sheetData>
      <sheetData sheetId="1291">
        <row r="81">
          <cell r="H81">
            <v>222.566</v>
          </cell>
        </row>
      </sheetData>
      <sheetData sheetId="1292">
        <row r="81">
          <cell r="H81">
            <v>222.566</v>
          </cell>
        </row>
      </sheetData>
      <sheetData sheetId="1293">
        <row r="81">
          <cell r="H81">
            <v>222.566</v>
          </cell>
        </row>
      </sheetData>
      <sheetData sheetId="1294">
        <row r="81">
          <cell r="H81">
            <v>222.566</v>
          </cell>
        </row>
      </sheetData>
      <sheetData sheetId="1295">
        <row r="81">
          <cell r="H81">
            <v>222.566</v>
          </cell>
        </row>
      </sheetData>
      <sheetData sheetId="1296">
        <row r="81">
          <cell r="H81">
            <v>222.566</v>
          </cell>
        </row>
      </sheetData>
      <sheetData sheetId="1297">
        <row r="81">
          <cell r="H81">
            <v>222.566</v>
          </cell>
        </row>
      </sheetData>
      <sheetData sheetId="1298">
        <row r="81">
          <cell r="H81">
            <v>222.566</v>
          </cell>
        </row>
      </sheetData>
      <sheetData sheetId="1299">
        <row r="81">
          <cell r="H81">
            <v>222.566</v>
          </cell>
        </row>
      </sheetData>
      <sheetData sheetId="1300">
        <row r="81">
          <cell r="H81">
            <v>222.566</v>
          </cell>
        </row>
      </sheetData>
      <sheetData sheetId="1301">
        <row r="81">
          <cell r="H81">
            <v>222.566</v>
          </cell>
        </row>
      </sheetData>
      <sheetData sheetId="1302">
        <row r="81">
          <cell r="H81">
            <v>222.566</v>
          </cell>
        </row>
      </sheetData>
      <sheetData sheetId="1303">
        <row r="81">
          <cell r="H81">
            <v>222.566</v>
          </cell>
        </row>
      </sheetData>
      <sheetData sheetId="1304">
        <row r="81">
          <cell r="H81">
            <v>222.566</v>
          </cell>
        </row>
      </sheetData>
      <sheetData sheetId="1305">
        <row r="81">
          <cell r="H81">
            <v>222.566</v>
          </cell>
        </row>
      </sheetData>
      <sheetData sheetId="1306">
        <row r="81">
          <cell r="H81">
            <v>222.566</v>
          </cell>
        </row>
      </sheetData>
      <sheetData sheetId="1307">
        <row r="81">
          <cell r="H81">
            <v>222.566</v>
          </cell>
        </row>
      </sheetData>
      <sheetData sheetId="1308">
        <row r="81">
          <cell r="H81">
            <v>222.566</v>
          </cell>
        </row>
      </sheetData>
      <sheetData sheetId="1309">
        <row r="81">
          <cell r="H81">
            <v>222.566</v>
          </cell>
        </row>
      </sheetData>
      <sheetData sheetId="1310">
        <row r="81">
          <cell r="H81">
            <v>222.566</v>
          </cell>
        </row>
      </sheetData>
      <sheetData sheetId="1311">
        <row r="81">
          <cell r="H81">
            <v>222.566</v>
          </cell>
        </row>
      </sheetData>
      <sheetData sheetId="1312">
        <row r="81">
          <cell r="H81">
            <v>222.566</v>
          </cell>
        </row>
      </sheetData>
      <sheetData sheetId="1313">
        <row r="81">
          <cell r="H81">
            <v>222.566</v>
          </cell>
        </row>
      </sheetData>
      <sheetData sheetId="1314">
        <row r="81">
          <cell r="H81">
            <v>222.566</v>
          </cell>
        </row>
      </sheetData>
      <sheetData sheetId="1315">
        <row r="81">
          <cell r="H81">
            <v>222.566</v>
          </cell>
        </row>
      </sheetData>
      <sheetData sheetId="1316">
        <row r="81">
          <cell r="H81">
            <v>222.566</v>
          </cell>
        </row>
      </sheetData>
      <sheetData sheetId="1317">
        <row r="81">
          <cell r="H81">
            <v>222.566</v>
          </cell>
        </row>
      </sheetData>
      <sheetData sheetId="1318">
        <row r="81">
          <cell r="H81">
            <v>222.566</v>
          </cell>
        </row>
      </sheetData>
      <sheetData sheetId="1319">
        <row r="81">
          <cell r="H81">
            <v>222.566</v>
          </cell>
        </row>
      </sheetData>
      <sheetData sheetId="1320">
        <row r="81">
          <cell r="H81">
            <v>222.566</v>
          </cell>
        </row>
      </sheetData>
      <sheetData sheetId="1321">
        <row r="81">
          <cell r="H81">
            <v>222.566</v>
          </cell>
        </row>
      </sheetData>
      <sheetData sheetId="1322">
        <row r="81">
          <cell r="H81">
            <v>222.566</v>
          </cell>
        </row>
      </sheetData>
      <sheetData sheetId="1323">
        <row r="81">
          <cell r="H81">
            <v>222.566</v>
          </cell>
        </row>
      </sheetData>
      <sheetData sheetId="1324">
        <row r="81">
          <cell r="H81">
            <v>222.566</v>
          </cell>
        </row>
      </sheetData>
      <sheetData sheetId="1325">
        <row r="81">
          <cell r="H81">
            <v>222.566</v>
          </cell>
        </row>
      </sheetData>
      <sheetData sheetId="1326">
        <row r="81">
          <cell r="H81">
            <v>222.566</v>
          </cell>
        </row>
      </sheetData>
      <sheetData sheetId="1327">
        <row r="81">
          <cell r="H81">
            <v>222.566</v>
          </cell>
        </row>
      </sheetData>
      <sheetData sheetId="1328">
        <row r="81">
          <cell r="H81">
            <v>222.566</v>
          </cell>
        </row>
      </sheetData>
      <sheetData sheetId="1329">
        <row r="81">
          <cell r="H81">
            <v>222.566</v>
          </cell>
        </row>
      </sheetData>
      <sheetData sheetId="1330">
        <row r="81">
          <cell r="H81">
            <v>222.566</v>
          </cell>
        </row>
      </sheetData>
      <sheetData sheetId="1331">
        <row r="81">
          <cell r="H81">
            <v>222.566</v>
          </cell>
        </row>
      </sheetData>
      <sheetData sheetId="1332">
        <row r="81">
          <cell r="H81">
            <v>222.566</v>
          </cell>
        </row>
      </sheetData>
      <sheetData sheetId="1333">
        <row r="81">
          <cell r="H81">
            <v>222.566</v>
          </cell>
        </row>
      </sheetData>
      <sheetData sheetId="1334">
        <row r="81">
          <cell r="H81">
            <v>222.566</v>
          </cell>
        </row>
      </sheetData>
      <sheetData sheetId="1335">
        <row r="81">
          <cell r="H81">
            <v>222.566</v>
          </cell>
        </row>
      </sheetData>
      <sheetData sheetId="1336">
        <row r="81">
          <cell r="H81">
            <v>222.566</v>
          </cell>
        </row>
      </sheetData>
      <sheetData sheetId="1337">
        <row r="81">
          <cell r="H81">
            <v>222.566</v>
          </cell>
        </row>
      </sheetData>
      <sheetData sheetId="1338">
        <row r="81">
          <cell r="H81">
            <v>222.566</v>
          </cell>
        </row>
      </sheetData>
      <sheetData sheetId="1339">
        <row r="81">
          <cell r="H81">
            <v>222.566</v>
          </cell>
        </row>
      </sheetData>
      <sheetData sheetId="1340">
        <row r="81">
          <cell r="H81">
            <v>222.566</v>
          </cell>
        </row>
      </sheetData>
      <sheetData sheetId="1341">
        <row r="81">
          <cell r="H81">
            <v>222.566</v>
          </cell>
        </row>
      </sheetData>
      <sheetData sheetId="1342">
        <row r="81">
          <cell r="H81">
            <v>222.566</v>
          </cell>
        </row>
      </sheetData>
      <sheetData sheetId="1343">
        <row r="81">
          <cell r="H81">
            <v>222.566</v>
          </cell>
        </row>
      </sheetData>
      <sheetData sheetId="1344">
        <row r="81">
          <cell r="H81">
            <v>222.566</v>
          </cell>
        </row>
      </sheetData>
      <sheetData sheetId="1345">
        <row r="81">
          <cell r="H81">
            <v>222.566</v>
          </cell>
        </row>
      </sheetData>
      <sheetData sheetId="1346">
        <row r="81">
          <cell r="H81">
            <v>222.566</v>
          </cell>
        </row>
      </sheetData>
      <sheetData sheetId="1347">
        <row r="81">
          <cell r="H81">
            <v>222.566</v>
          </cell>
        </row>
      </sheetData>
      <sheetData sheetId="1348">
        <row r="81">
          <cell r="H81">
            <v>222.566</v>
          </cell>
        </row>
      </sheetData>
      <sheetData sheetId="1349">
        <row r="81">
          <cell r="H81">
            <v>222.566</v>
          </cell>
        </row>
      </sheetData>
      <sheetData sheetId="1350">
        <row r="81">
          <cell r="H81">
            <v>222.566</v>
          </cell>
        </row>
      </sheetData>
      <sheetData sheetId="1351">
        <row r="81">
          <cell r="H81">
            <v>222.566</v>
          </cell>
        </row>
      </sheetData>
      <sheetData sheetId="1352">
        <row r="81">
          <cell r="H81">
            <v>222.566</v>
          </cell>
        </row>
      </sheetData>
      <sheetData sheetId="1353">
        <row r="81">
          <cell r="H81">
            <v>222.566</v>
          </cell>
        </row>
      </sheetData>
      <sheetData sheetId="1354">
        <row r="81">
          <cell r="H81">
            <v>222.566</v>
          </cell>
        </row>
      </sheetData>
      <sheetData sheetId="1355">
        <row r="81">
          <cell r="H81">
            <v>222.566</v>
          </cell>
        </row>
      </sheetData>
      <sheetData sheetId="1356">
        <row r="81">
          <cell r="H81">
            <v>222.566</v>
          </cell>
        </row>
      </sheetData>
      <sheetData sheetId="1357">
        <row r="81">
          <cell r="H81">
            <v>222.566</v>
          </cell>
        </row>
      </sheetData>
      <sheetData sheetId="1358">
        <row r="81">
          <cell r="H81">
            <v>222.566</v>
          </cell>
        </row>
      </sheetData>
      <sheetData sheetId="1359">
        <row r="81">
          <cell r="H81">
            <v>222.566</v>
          </cell>
        </row>
      </sheetData>
      <sheetData sheetId="1360">
        <row r="81">
          <cell r="H81">
            <v>222.566</v>
          </cell>
        </row>
      </sheetData>
      <sheetData sheetId="1361">
        <row r="81">
          <cell r="H81">
            <v>222.566</v>
          </cell>
        </row>
      </sheetData>
      <sheetData sheetId="1362">
        <row r="81">
          <cell r="H81">
            <v>222.566</v>
          </cell>
        </row>
      </sheetData>
      <sheetData sheetId="1363">
        <row r="81">
          <cell r="H81">
            <v>222.566</v>
          </cell>
        </row>
      </sheetData>
      <sheetData sheetId="1364">
        <row r="81">
          <cell r="H81">
            <v>222.566</v>
          </cell>
        </row>
      </sheetData>
      <sheetData sheetId="1365">
        <row r="81">
          <cell r="H81">
            <v>222.566</v>
          </cell>
        </row>
      </sheetData>
      <sheetData sheetId="1366">
        <row r="81">
          <cell r="H81">
            <v>222.566</v>
          </cell>
        </row>
      </sheetData>
      <sheetData sheetId="1367">
        <row r="81">
          <cell r="H81">
            <v>222.566</v>
          </cell>
        </row>
      </sheetData>
      <sheetData sheetId="1368">
        <row r="81">
          <cell r="H81">
            <v>222.566</v>
          </cell>
        </row>
      </sheetData>
      <sheetData sheetId="1369">
        <row r="81">
          <cell r="H81">
            <v>222.566</v>
          </cell>
        </row>
      </sheetData>
      <sheetData sheetId="1370">
        <row r="81">
          <cell r="H81">
            <v>222.566</v>
          </cell>
        </row>
      </sheetData>
      <sheetData sheetId="1371">
        <row r="81">
          <cell r="H81">
            <v>222.566</v>
          </cell>
        </row>
      </sheetData>
      <sheetData sheetId="1372">
        <row r="81">
          <cell r="H81">
            <v>222.566</v>
          </cell>
        </row>
      </sheetData>
      <sheetData sheetId="1373">
        <row r="81">
          <cell r="H81">
            <v>222.566</v>
          </cell>
        </row>
      </sheetData>
      <sheetData sheetId="1374">
        <row r="81">
          <cell r="H81">
            <v>222.566</v>
          </cell>
        </row>
      </sheetData>
      <sheetData sheetId="1375">
        <row r="81">
          <cell r="H81">
            <v>222.566</v>
          </cell>
        </row>
      </sheetData>
      <sheetData sheetId="1376">
        <row r="81">
          <cell r="H81">
            <v>222.566</v>
          </cell>
        </row>
      </sheetData>
      <sheetData sheetId="1377">
        <row r="81">
          <cell r="H81">
            <v>222.566</v>
          </cell>
        </row>
      </sheetData>
      <sheetData sheetId="1378">
        <row r="81">
          <cell r="H81">
            <v>222.566</v>
          </cell>
        </row>
      </sheetData>
      <sheetData sheetId="1379">
        <row r="81">
          <cell r="H81">
            <v>222.566</v>
          </cell>
        </row>
      </sheetData>
      <sheetData sheetId="1380">
        <row r="81">
          <cell r="H81">
            <v>222.566</v>
          </cell>
        </row>
      </sheetData>
      <sheetData sheetId="1381">
        <row r="81">
          <cell r="H81">
            <v>222.566</v>
          </cell>
        </row>
      </sheetData>
      <sheetData sheetId="1382">
        <row r="81">
          <cell r="H81">
            <v>222.566</v>
          </cell>
        </row>
      </sheetData>
      <sheetData sheetId="1383">
        <row r="81">
          <cell r="H81">
            <v>222.566</v>
          </cell>
        </row>
      </sheetData>
      <sheetData sheetId="1384">
        <row r="81">
          <cell r="H81">
            <v>222.566</v>
          </cell>
        </row>
      </sheetData>
      <sheetData sheetId="1385">
        <row r="81">
          <cell r="H81">
            <v>222.566</v>
          </cell>
        </row>
      </sheetData>
      <sheetData sheetId="1386">
        <row r="81">
          <cell r="H81">
            <v>222.566</v>
          </cell>
        </row>
      </sheetData>
      <sheetData sheetId="1387">
        <row r="81">
          <cell r="H81">
            <v>222.566</v>
          </cell>
        </row>
      </sheetData>
      <sheetData sheetId="1388">
        <row r="81">
          <cell r="H81">
            <v>222.566</v>
          </cell>
        </row>
      </sheetData>
      <sheetData sheetId="1389">
        <row r="81">
          <cell r="H81">
            <v>222.566</v>
          </cell>
        </row>
      </sheetData>
      <sheetData sheetId="1390">
        <row r="81">
          <cell r="H81">
            <v>222.566</v>
          </cell>
        </row>
      </sheetData>
      <sheetData sheetId="1391">
        <row r="81">
          <cell r="H81">
            <v>222.566</v>
          </cell>
        </row>
      </sheetData>
      <sheetData sheetId="1392">
        <row r="81">
          <cell r="H81">
            <v>222.566</v>
          </cell>
        </row>
      </sheetData>
      <sheetData sheetId="1393">
        <row r="81">
          <cell r="H81">
            <v>222.566</v>
          </cell>
        </row>
      </sheetData>
      <sheetData sheetId="1394">
        <row r="81">
          <cell r="H81">
            <v>222.566</v>
          </cell>
        </row>
      </sheetData>
      <sheetData sheetId="1395">
        <row r="81">
          <cell r="H81">
            <v>222.566</v>
          </cell>
        </row>
      </sheetData>
      <sheetData sheetId="1396">
        <row r="81">
          <cell r="H81">
            <v>222.566</v>
          </cell>
        </row>
      </sheetData>
      <sheetData sheetId="1397">
        <row r="81">
          <cell r="H81">
            <v>222.566</v>
          </cell>
        </row>
      </sheetData>
      <sheetData sheetId="1398">
        <row r="81">
          <cell r="H81">
            <v>222.566</v>
          </cell>
        </row>
      </sheetData>
      <sheetData sheetId="1399">
        <row r="81">
          <cell r="H81">
            <v>222.566</v>
          </cell>
        </row>
      </sheetData>
      <sheetData sheetId="1400">
        <row r="81">
          <cell r="H81">
            <v>222.566</v>
          </cell>
        </row>
      </sheetData>
      <sheetData sheetId="1401">
        <row r="81">
          <cell r="H81">
            <v>222.566</v>
          </cell>
        </row>
      </sheetData>
      <sheetData sheetId="1402">
        <row r="81">
          <cell r="H81">
            <v>222.566</v>
          </cell>
        </row>
      </sheetData>
      <sheetData sheetId="1403">
        <row r="81">
          <cell r="H81">
            <v>222.566</v>
          </cell>
        </row>
      </sheetData>
      <sheetData sheetId="1404">
        <row r="81">
          <cell r="H81">
            <v>222.566</v>
          </cell>
        </row>
      </sheetData>
      <sheetData sheetId="1405">
        <row r="81">
          <cell r="H81">
            <v>222.566</v>
          </cell>
        </row>
      </sheetData>
      <sheetData sheetId="1406">
        <row r="81">
          <cell r="H81">
            <v>222.566</v>
          </cell>
        </row>
      </sheetData>
      <sheetData sheetId="1407">
        <row r="81">
          <cell r="H81">
            <v>222.566</v>
          </cell>
        </row>
      </sheetData>
      <sheetData sheetId="1408">
        <row r="81">
          <cell r="H81">
            <v>222.566</v>
          </cell>
        </row>
      </sheetData>
      <sheetData sheetId="1409">
        <row r="81">
          <cell r="H81">
            <v>222.566</v>
          </cell>
        </row>
      </sheetData>
      <sheetData sheetId="1410">
        <row r="81">
          <cell r="H81">
            <v>222.566</v>
          </cell>
        </row>
      </sheetData>
      <sheetData sheetId="1411">
        <row r="81">
          <cell r="H81">
            <v>222.566</v>
          </cell>
        </row>
      </sheetData>
      <sheetData sheetId="1412">
        <row r="81">
          <cell r="H81">
            <v>222.566</v>
          </cell>
        </row>
      </sheetData>
      <sheetData sheetId="1413">
        <row r="81">
          <cell r="H81">
            <v>222.566</v>
          </cell>
        </row>
      </sheetData>
      <sheetData sheetId="1414">
        <row r="81">
          <cell r="H81">
            <v>222.566</v>
          </cell>
        </row>
      </sheetData>
      <sheetData sheetId="1415">
        <row r="81">
          <cell r="H81">
            <v>222.566</v>
          </cell>
        </row>
      </sheetData>
      <sheetData sheetId="1416">
        <row r="81">
          <cell r="H81">
            <v>222.566</v>
          </cell>
        </row>
      </sheetData>
      <sheetData sheetId="1417">
        <row r="81">
          <cell r="H81">
            <v>222.566</v>
          </cell>
        </row>
      </sheetData>
      <sheetData sheetId="1418">
        <row r="81">
          <cell r="H81">
            <v>222.566</v>
          </cell>
        </row>
      </sheetData>
      <sheetData sheetId="1419">
        <row r="81">
          <cell r="H81">
            <v>222.566</v>
          </cell>
        </row>
      </sheetData>
      <sheetData sheetId="1420">
        <row r="81">
          <cell r="H81">
            <v>222.566</v>
          </cell>
        </row>
      </sheetData>
      <sheetData sheetId="1421">
        <row r="81">
          <cell r="H81">
            <v>222.566</v>
          </cell>
        </row>
      </sheetData>
      <sheetData sheetId="1422">
        <row r="81">
          <cell r="H81">
            <v>222.566</v>
          </cell>
        </row>
      </sheetData>
      <sheetData sheetId="1423">
        <row r="81">
          <cell r="H81">
            <v>222.566</v>
          </cell>
        </row>
      </sheetData>
      <sheetData sheetId="1424">
        <row r="81">
          <cell r="H81">
            <v>222.566</v>
          </cell>
        </row>
      </sheetData>
      <sheetData sheetId="1425">
        <row r="81">
          <cell r="H81">
            <v>222.566</v>
          </cell>
        </row>
      </sheetData>
      <sheetData sheetId="1426">
        <row r="81">
          <cell r="H81">
            <v>222.566</v>
          </cell>
        </row>
      </sheetData>
      <sheetData sheetId="1427">
        <row r="81">
          <cell r="H81">
            <v>222.566</v>
          </cell>
        </row>
      </sheetData>
      <sheetData sheetId="1428">
        <row r="81">
          <cell r="H81">
            <v>222.566</v>
          </cell>
        </row>
      </sheetData>
      <sheetData sheetId="1429">
        <row r="81">
          <cell r="H81">
            <v>222.566</v>
          </cell>
        </row>
      </sheetData>
      <sheetData sheetId="1430">
        <row r="81">
          <cell r="H81">
            <v>222.566</v>
          </cell>
        </row>
      </sheetData>
      <sheetData sheetId="1431">
        <row r="81">
          <cell r="H81">
            <v>222.566</v>
          </cell>
        </row>
      </sheetData>
      <sheetData sheetId="1432">
        <row r="81">
          <cell r="H81">
            <v>222.566</v>
          </cell>
        </row>
      </sheetData>
      <sheetData sheetId="1433">
        <row r="81">
          <cell r="H81">
            <v>222.566</v>
          </cell>
        </row>
      </sheetData>
      <sheetData sheetId="1434">
        <row r="81">
          <cell r="H81">
            <v>222.566</v>
          </cell>
        </row>
      </sheetData>
      <sheetData sheetId="1435">
        <row r="81">
          <cell r="H81">
            <v>222.566</v>
          </cell>
        </row>
      </sheetData>
      <sheetData sheetId="1436">
        <row r="81">
          <cell r="H81">
            <v>222.566</v>
          </cell>
        </row>
      </sheetData>
      <sheetData sheetId="1437">
        <row r="81">
          <cell r="H81">
            <v>222.566</v>
          </cell>
        </row>
      </sheetData>
      <sheetData sheetId="1438">
        <row r="81">
          <cell r="H81">
            <v>222.566</v>
          </cell>
        </row>
      </sheetData>
      <sheetData sheetId="1439">
        <row r="81">
          <cell r="H81">
            <v>222.566</v>
          </cell>
        </row>
      </sheetData>
      <sheetData sheetId="1440">
        <row r="81">
          <cell r="H81">
            <v>222.566</v>
          </cell>
        </row>
      </sheetData>
      <sheetData sheetId="1441">
        <row r="81">
          <cell r="H81">
            <v>222.566</v>
          </cell>
        </row>
      </sheetData>
      <sheetData sheetId="1442">
        <row r="81">
          <cell r="H81">
            <v>222.566</v>
          </cell>
        </row>
      </sheetData>
      <sheetData sheetId="1443">
        <row r="81">
          <cell r="H81">
            <v>222.566</v>
          </cell>
        </row>
      </sheetData>
      <sheetData sheetId="1444">
        <row r="81">
          <cell r="H81">
            <v>222.566</v>
          </cell>
        </row>
      </sheetData>
      <sheetData sheetId="1445">
        <row r="81">
          <cell r="H81">
            <v>222.566</v>
          </cell>
        </row>
      </sheetData>
      <sheetData sheetId="1446">
        <row r="81">
          <cell r="H81">
            <v>222.566</v>
          </cell>
        </row>
      </sheetData>
      <sheetData sheetId="1447">
        <row r="81">
          <cell r="H81">
            <v>222.566</v>
          </cell>
        </row>
      </sheetData>
      <sheetData sheetId="1448">
        <row r="81">
          <cell r="H81">
            <v>222.566</v>
          </cell>
        </row>
      </sheetData>
      <sheetData sheetId="1449">
        <row r="81">
          <cell r="H81">
            <v>222.566</v>
          </cell>
        </row>
      </sheetData>
      <sheetData sheetId="1450">
        <row r="81">
          <cell r="H81">
            <v>222.566</v>
          </cell>
        </row>
      </sheetData>
      <sheetData sheetId="1451">
        <row r="81">
          <cell r="H81">
            <v>222.566</v>
          </cell>
        </row>
      </sheetData>
      <sheetData sheetId="1452">
        <row r="81">
          <cell r="H81">
            <v>222.566</v>
          </cell>
        </row>
      </sheetData>
      <sheetData sheetId="1453">
        <row r="81">
          <cell r="H81">
            <v>222.566</v>
          </cell>
        </row>
      </sheetData>
      <sheetData sheetId="1454">
        <row r="81">
          <cell r="H81">
            <v>222.566</v>
          </cell>
        </row>
      </sheetData>
      <sheetData sheetId="1455">
        <row r="81">
          <cell r="H81">
            <v>222.566</v>
          </cell>
        </row>
      </sheetData>
      <sheetData sheetId="1456">
        <row r="81">
          <cell r="H81">
            <v>222.566</v>
          </cell>
        </row>
      </sheetData>
      <sheetData sheetId="1457">
        <row r="81">
          <cell r="H81">
            <v>222.566</v>
          </cell>
        </row>
      </sheetData>
      <sheetData sheetId="1458">
        <row r="81">
          <cell r="H81">
            <v>222.566</v>
          </cell>
        </row>
      </sheetData>
      <sheetData sheetId="1459">
        <row r="81">
          <cell r="H81">
            <v>222.566</v>
          </cell>
        </row>
      </sheetData>
      <sheetData sheetId="1460">
        <row r="81">
          <cell r="H81">
            <v>222.566</v>
          </cell>
        </row>
      </sheetData>
      <sheetData sheetId="1461">
        <row r="81">
          <cell r="H81">
            <v>222.566</v>
          </cell>
        </row>
      </sheetData>
      <sheetData sheetId="1462">
        <row r="81">
          <cell r="H81">
            <v>222.566</v>
          </cell>
        </row>
      </sheetData>
      <sheetData sheetId="1463">
        <row r="81">
          <cell r="H81">
            <v>222.566</v>
          </cell>
        </row>
      </sheetData>
      <sheetData sheetId="1464">
        <row r="81">
          <cell r="H81">
            <v>222.566</v>
          </cell>
        </row>
      </sheetData>
      <sheetData sheetId="1465">
        <row r="81">
          <cell r="H81">
            <v>222.566</v>
          </cell>
        </row>
      </sheetData>
      <sheetData sheetId="1466">
        <row r="81">
          <cell r="H81">
            <v>222.566</v>
          </cell>
        </row>
      </sheetData>
      <sheetData sheetId="1467">
        <row r="81">
          <cell r="H81">
            <v>222.566</v>
          </cell>
        </row>
      </sheetData>
      <sheetData sheetId="1468">
        <row r="81">
          <cell r="H81">
            <v>222.566</v>
          </cell>
        </row>
      </sheetData>
      <sheetData sheetId="1469">
        <row r="81">
          <cell r="H81">
            <v>222.566</v>
          </cell>
        </row>
      </sheetData>
      <sheetData sheetId="1470">
        <row r="81">
          <cell r="H81">
            <v>222.566</v>
          </cell>
        </row>
      </sheetData>
      <sheetData sheetId="1471">
        <row r="81">
          <cell r="H81">
            <v>222.566</v>
          </cell>
        </row>
      </sheetData>
      <sheetData sheetId="1472">
        <row r="81">
          <cell r="H81">
            <v>222.566</v>
          </cell>
        </row>
      </sheetData>
      <sheetData sheetId="1473">
        <row r="81">
          <cell r="H81">
            <v>222.566</v>
          </cell>
        </row>
      </sheetData>
      <sheetData sheetId="1474">
        <row r="81">
          <cell r="H81">
            <v>222.566</v>
          </cell>
        </row>
      </sheetData>
      <sheetData sheetId="1475">
        <row r="81">
          <cell r="H81">
            <v>222.566</v>
          </cell>
        </row>
      </sheetData>
      <sheetData sheetId="1476">
        <row r="81">
          <cell r="H81">
            <v>222.566</v>
          </cell>
        </row>
      </sheetData>
      <sheetData sheetId="1477">
        <row r="81">
          <cell r="H81">
            <v>222.566</v>
          </cell>
        </row>
      </sheetData>
      <sheetData sheetId="1478">
        <row r="81">
          <cell r="H81">
            <v>222.566</v>
          </cell>
        </row>
      </sheetData>
      <sheetData sheetId="1479">
        <row r="81">
          <cell r="H81">
            <v>222.566</v>
          </cell>
        </row>
      </sheetData>
      <sheetData sheetId="1480">
        <row r="81">
          <cell r="H81">
            <v>222.566</v>
          </cell>
        </row>
      </sheetData>
      <sheetData sheetId="1481">
        <row r="81">
          <cell r="H81">
            <v>222.566</v>
          </cell>
        </row>
      </sheetData>
      <sheetData sheetId="1482">
        <row r="81">
          <cell r="H81">
            <v>222.566</v>
          </cell>
        </row>
      </sheetData>
      <sheetData sheetId="1483">
        <row r="81">
          <cell r="H81">
            <v>222.566</v>
          </cell>
        </row>
      </sheetData>
      <sheetData sheetId="1484">
        <row r="81">
          <cell r="H81">
            <v>222.566</v>
          </cell>
        </row>
      </sheetData>
      <sheetData sheetId="1485">
        <row r="81">
          <cell r="H81">
            <v>222.566</v>
          </cell>
        </row>
      </sheetData>
      <sheetData sheetId="1486">
        <row r="81">
          <cell r="H81">
            <v>222.566</v>
          </cell>
        </row>
      </sheetData>
      <sheetData sheetId="1487">
        <row r="81">
          <cell r="H81">
            <v>222.566</v>
          </cell>
        </row>
      </sheetData>
      <sheetData sheetId="1488">
        <row r="81">
          <cell r="H81">
            <v>222.566</v>
          </cell>
        </row>
      </sheetData>
      <sheetData sheetId="1489">
        <row r="81">
          <cell r="H81">
            <v>222.566</v>
          </cell>
        </row>
      </sheetData>
      <sheetData sheetId="1490">
        <row r="81">
          <cell r="H81">
            <v>222.566</v>
          </cell>
        </row>
      </sheetData>
      <sheetData sheetId="1491">
        <row r="81">
          <cell r="H81">
            <v>222.566</v>
          </cell>
        </row>
      </sheetData>
      <sheetData sheetId="1492">
        <row r="81">
          <cell r="H81">
            <v>222.566</v>
          </cell>
        </row>
      </sheetData>
      <sheetData sheetId="1493">
        <row r="81">
          <cell r="H81">
            <v>222.566</v>
          </cell>
        </row>
      </sheetData>
      <sheetData sheetId="1494">
        <row r="81">
          <cell r="H81">
            <v>222.566</v>
          </cell>
        </row>
      </sheetData>
      <sheetData sheetId="1495">
        <row r="81">
          <cell r="H81">
            <v>222.566</v>
          </cell>
        </row>
      </sheetData>
      <sheetData sheetId="1496">
        <row r="81">
          <cell r="H81">
            <v>222.566</v>
          </cell>
        </row>
      </sheetData>
      <sheetData sheetId="1497">
        <row r="81">
          <cell r="H81">
            <v>222.566</v>
          </cell>
        </row>
      </sheetData>
      <sheetData sheetId="1498">
        <row r="81">
          <cell r="H81">
            <v>222.566</v>
          </cell>
        </row>
      </sheetData>
      <sheetData sheetId="1499">
        <row r="81">
          <cell r="H81">
            <v>222.566</v>
          </cell>
        </row>
      </sheetData>
      <sheetData sheetId="1500">
        <row r="81">
          <cell r="H81">
            <v>222.566</v>
          </cell>
        </row>
      </sheetData>
      <sheetData sheetId="1501">
        <row r="81">
          <cell r="H81">
            <v>222.566</v>
          </cell>
        </row>
      </sheetData>
      <sheetData sheetId="1502">
        <row r="81">
          <cell r="H81">
            <v>222.566</v>
          </cell>
        </row>
      </sheetData>
      <sheetData sheetId="1503">
        <row r="81">
          <cell r="H81">
            <v>222.566</v>
          </cell>
        </row>
      </sheetData>
      <sheetData sheetId="1504">
        <row r="81">
          <cell r="H81">
            <v>222.566</v>
          </cell>
        </row>
      </sheetData>
      <sheetData sheetId="1505">
        <row r="81">
          <cell r="H81">
            <v>222.566</v>
          </cell>
        </row>
      </sheetData>
      <sheetData sheetId="1506">
        <row r="81">
          <cell r="H81">
            <v>222.566</v>
          </cell>
        </row>
      </sheetData>
      <sheetData sheetId="1507">
        <row r="81">
          <cell r="H81">
            <v>222.566</v>
          </cell>
        </row>
      </sheetData>
      <sheetData sheetId="1508">
        <row r="81">
          <cell r="H81">
            <v>222.566</v>
          </cell>
        </row>
      </sheetData>
      <sheetData sheetId="1509">
        <row r="81">
          <cell r="H81">
            <v>222.566</v>
          </cell>
        </row>
      </sheetData>
      <sheetData sheetId="1510">
        <row r="81">
          <cell r="H81">
            <v>222.566</v>
          </cell>
        </row>
      </sheetData>
      <sheetData sheetId="1511">
        <row r="81">
          <cell r="H81">
            <v>222.566</v>
          </cell>
        </row>
      </sheetData>
      <sheetData sheetId="1512">
        <row r="81">
          <cell r="H81">
            <v>222.566</v>
          </cell>
        </row>
      </sheetData>
      <sheetData sheetId="1513">
        <row r="81">
          <cell r="H81">
            <v>222.566</v>
          </cell>
        </row>
      </sheetData>
      <sheetData sheetId="1514">
        <row r="81">
          <cell r="H81">
            <v>222.566</v>
          </cell>
        </row>
      </sheetData>
      <sheetData sheetId="1515">
        <row r="81">
          <cell r="H81">
            <v>222.566</v>
          </cell>
        </row>
      </sheetData>
      <sheetData sheetId="1516">
        <row r="81">
          <cell r="H81">
            <v>222.566</v>
          </cell>
        </row>
      </sheetData>
      <sheetData sheetId="1517">
        <row r="81">
          <cell r="H81">
            <v>222.566</v>
          </cell>
        </row>
      </sheetData>
      <sheetData sheetId="1518">
        <row r="81">
          <cell r="H81">
            <v>222.566</v>
          </cell>
        </row>
      </sheetData>
      <sheetData sheetId="1519">
        <row r="81">
          <cell r="H81">
            <v>222.566</v>
          </cell>
        </row>
      </sheetData>
      <sheetData sheetId="1520">
        <row r="81">
          <cell r="H81">
            <v>222.566</v>
          </cell>
        </row>
      </sheetData>
      <sheetData sheetId="1521">
        <row r="81">
          <cell r="H81">
            <v>222.566</v>
          </cell>
        </row>
      </sheetData>
      <sheetData sheetId="1522">
        <row r="81">
          <cell r="H81">
            <v>222.566</v>
          </cell>
        </row>
      </sheetData>
      <sheetData sheetId="1523">
        <row r="81">
          <cell r="H81">
            <v>222.566</v>
          </cell>
        </row>
      </sheetData>
      <sheetData sheetId="1524">
        <row r="81">
          <cell r="H81">
            <v>222.566</v>
          </cell>
        </row>
      </sheetData>
      <sheetData sheetId="1525">
        <row r="81">
          <cell r="H81">
            <v>222.566</v>
          </cell>
        </row>
      </sheetData>
      <sheetData sheetId="1526">
        <row r="81">
          <cell r="H81">
            <v>222.566</v>
          </cell>
        </row>
      </sheetData>
      <sheetData sheetId="1527">
        <row r="81">
          <cell r="H81">
            <v>222.566</v>
          </cell>
        </row>
      </sheetData>
      <sheetData sheetId="1528">
        <row r="81">
          <cell r="H81">
            <v>222.566</v>
          </cell>
        </row>
      </sheetData>
      <sheetData sheetId="1529">
        <row r="81">
          <cell r="H81">
            <v>222.566</v>
          </cell>
        </row>
      </sheetData>
      <sheetData sheetId="1530">
        <row r="81">
          <cell r="H81">
            <v>222.566</v>
          </cell>
        </row>
      </sheetData>
      <sheetData sheetId="1531">
        <row r="81">
          <cell r="H81">
            <v>222.566</v>
          </cell>
        </row>
      </sheetData>
      <sheetData sheetId="1532">
        <row r="81">
          <cell r="H81">
            <v>222.566</v>
          </cell>
        </row>
      </sheetData>
      <sheetData sheetId="1533">
        <row r="81">
          <cell r="H81">
            <v>222.566</v>
          </cell>
        </row>
      </sheetData>
      <sheetData sheetId="1534">
        <row r="81">
          <cell r="H81">
            <v>222.566</v>
          </cell>
        </row>
      </sheetData>
      <sheetData sheetId="1535">
        <row r="81">
          <cell r="H81">
            <v>222.566</v>
          </cell>
        </row>
      </sheetData>
      <sheetData sheetId="1536">
        <row r="81">
          <cell r="H81">
            <v>222.566</v>
          </cell>
        </row>
      </sheetData>
      <sheetData sheetId="1537">
        <row r="81">
          <cell r="H81">
            <v>222.566</v>
          </cell>
        </row>
      </sheetData>
      <sheetData sheetId="1538">
        <row r="81">
          <cell r="H81">
            <v>222.566</v>
          </cell>
        </row>
      </sheetData>
      <sheetData sheetId="1539">
        <row r="81">
          <cell r="H81">
            <v>222.566</v>
          </cell>
        </row>
      </sheetData>
      <sheetData sheetId="1540">
        <row r="81">
          <cell r="H81">
            <v>222.566</v>
          </cell>
        </row>
      </sheetData>
      <sheetData sheetId="1541" refreshError="1"/>
      <sheetData sheetId="1542">
        <row r="81">
          <cell r="H81">
            <v>222.566</v>
          </cell>
        </row>
      </sheetData>
      <sheetData sheetId="1543">
        <row r="81">
          <cell r="H81">
            <v>222.566</v>
          </cell>
        </row>
      </sheetData>
      <sheetData sheetId="1544">
        <row r="81">
          <cell r="H81">
            <v>222.566</v>
          </cell>
        </row>
      </sheetData>
      <sheetData sheetId="1545">
        <row r="81">
          <cell r="H81">
            <v>222.566</v>
          </cell>
        </row>
      </sheetData>
      <sheetData sheetId="1546">
        <row r="81">
          <cell r="H81">
            <v>222.566</v>
          </cell>
        </row>
      </sheetData>
      <sheetData sheetId="1547">
        <row r="81">
          <cell r="H81">
            <v>222.566</v>
          </cell>
        </row>
      </sheetData>
      <sheetData sheetId="1548">
        <row r="81">
          <cell r="H81">
            <v>222.566</v>
          </cell>
        </row>
      </sheetData>
      <sheetData sheetId="1549">
        <row r="81">
          <cell r="H81">
            <v>222.566</v>
          </cell>
        </row>
      </sheetData>
      <sheetData sheetId="1550">
        <row r="81">
          <cell r="H81">
            <v>222.566</v>
          </cell>
        </row>
      </sheetData>
      <sheetData sheetId="1551">
        <row r="81">
          <cell r="H81">
            <v>222.566</v>
          </cell>
        </row>
      </sheetData>
      <sheetData sheetId="1552">
        <row r="81">
          <cell r="H81">
            <v>222.566</v>
          </cell>
        </row>
      </sheetData>
      <sheetData sheetId="1553">
        <row r="81">
          <cell r="H81">
            <v>222.566</v>
          </cell>
        </row>
      </sheetData>
      <sheetData sheetId="1554">
        <row r="81">
          <cell r="H81">
            <v>222.566</v>
          </cell>
        </row>
      </sheetData>
      <sheetData sheetId="1555">
        <row r="81">
          <cell r="H81">
            <v>222.566</v>
          </cell>
        </row>
      </sheetData>
      <sheetData sheetId="1556">
        <row r="81">
          <cell r="H81">
            <v>222.566</v>
          </cell>
        </row>
      </sheetData>
      <sheetData sheetId="1557">
        <row r="81">
          <cell r="H81">
            <v>222.566</v>
          </cell>
        </row>
      </sheetData>
      <sheetData sheetId="1558">
        <row r="81">
          <cell r="H81">
            <v>222.566</v>
          </cell>
        </row>
      </sheetData>
      <sheetData sheetId="1559">
        <row r="81">
          <cell r="H81">
            <v>222.566</v>
          </cell>
        </row>
      </sheetData>
      <sheetData sheetId="1560">
        <row r="81">
          <cell r="H81">
            <v>222.566</v>
          </cell>
        </row>
      </sheetData>
      <sheetData sheetId="1561">
        <row r="81">
          <cell r="H81">
            <v>222.566</v>
          </cell>
        </row>
      </sheetData>
      <sheetData sheetId="1562">
        <row r="81">
          <cell r="H81">
            <v>222.566</v>
          </cell>
        </row>
      </sheetData>
      <sheetData sheetId="1563">
        <row r="81">
          <cell r="H81">
            <v>222.566</v>
          </cell>
        </row>
      </sheetData>
      <sheetData sheetId="1564">
        <row r="81">
          <cell r="H81">
            <v>222.566</v>
          </cell>
        </row>
      </sheetData>
      <sheetData sheetId="1565">
        <row r="81">
          <cell r="H81">
            <v>222.566</v>
          </cell>
        </row>
      </sheetData>
      <sheetData sheetId="1566">
        <row r="81">
          <cell r="H81">
            <v>222.566</v>
          </cell>
        </row>
      </sheetData>
      <sheetData sheetId="1567">
        <row r="81">
          <cell r="H81">
            <v>222.566</v>
          </cell>
        </row>
      </sheetData>
      <sheetData sheetId="1568">
        <row r="81">
          <cell r="H81">
            <v>222.566</v>
          </cell>
        </row>
      </sheetData>
      <sheetData sheetId="1569">
        <row r="81">
          <cell r="H81">
            <v>222.566</v>
          </cell>
        </row>
      </sheetData>
      <sheetData sheetId="1570">
        <row r="81">
          <cell r="H81">
            <v>222.566</v>
          </cell>
        </row>
      </sheetData>
      <sheetData sheetId="1571">
        <row r="81">
          <cell r="H81">
            <v>222.566</v>
          </cell>
        </row>
      </sheetData>
      <sheetData sheetId="1572">
        <row r="81">
          <cell r="H81">
            <v>222.566</v>
          </cell>
        </row>
      </sheetData>
      <sheetData sheetId="1573">
        <row r="81">
          <cell r="H81">
            <v>222.566</v>
          </cell>
        </row>
      </sheetData>
      <sheetData sheetId="1574">
        <row r="81">
          <cell r="H81">
            <v>222.566</v>
          </cell>
        </row>
      </sheetData>
      <sheetData sheetId="1575">
        <row r="81">
          <cell r="H81">
            <v>222.566</v>
          </cell>
        </row>
      </sheetData>
      <sheetData sheetId="1576">
        <row r="81">
          <cell r="H81">
            <v>222.566</v>
          </cell>
        </row>
      </sheetData>
      <sheetData sheetId="1577">
        <row r="81">
          <cell r="H81">
            <v>222.566</v>
          </cell>
        </row>
      </sheetData>
      <sheetData sheetId="1578">
        <row r="81">
          <cell r="H81">
            <v>222.566</v>
          </cell>
        </row>
      </sheetData>
      <sheetData sheetId="1579">
        <row r="81">
          <cell r="H81">
            <v>222.566</v>
          </cell>
        </row>
      </sheetData>
      <sheetData sheetId="1580">
        <row r="81">
          <cell r="H81">
            <v>222.566</v>
          </cell>
        </row>
      </sheetData>
      <sheetData sheetId="1581">
        <row r="81">
          <cell r="H81">
            <v>222.566</v>
          </cell>
        </row>
      </sheetData>
      <sheetData sheetId="1582">
        <row r="81">
          <cell r="H81">
            <v>222.566</v>
          </cell>
        </row>
      </sheetData>
      <sheetData sheetId="1583">
        <row r="81">
          <cell r="H81">
            <v>222.566</v>
          </cell>
        </row>
      </sheetData>
      <sheetData sheetId="1584">
        <row r="81">
          <cell r="H81">
            <v>222.566</v>
          </cell>
        </row>
      </sheetData>
      <sheetData sheetId="1585">
        <row r="81">
          <cell r="H81">
            <v>222.566</v>
          </cell>
        </row>
      </sheetData>
      <sheetData sheetId="1586">
        <row r="81">
          <cell r="H81">
            <v>222.566</v>
          </cell>
        </row>
      </sheetData>
      <sheetData sheetId="1587">
        <row r="81">
          <cell r="H81">
            <v>222.566</v>
          </cell>
        </row>
      </sheetData>
      <sheetData sheetId="1588">
        <row r="81">
          <cell r="H81">
            <v>222.566</v>
          </cell>
        </row>
      </sheetData>
      <sheetData sheetId="1589">
        <row r="81">
          <cell r="H81">
            <v>222.566</v>
          </cell>
        </row>
      </sheetData>
      <sheetData sheetId="1590">
        <row r="81">
          <cell r="H81">
            <v>222.566</v>
          </cell>
        </row>
      </sheetData>
      <sheetData sheetId="1591">
        <row r="81">
          <cell r="H81">
            <v>222.566</v>
          </cell>
        </row>
      </sheetData>
      <sheetData sheetId="1592">
        <row r="81">
          <cell r="H81">
            <v>222.566</v>
          </cell>
        </row>
      </sheetData>
      <sheetData sheetId="1593">
        <row r="81">
          <cell r="H81">
            <v>222.566</v>
          </cell>
        </row>
      </sheetData>
      <sheetData sheetId="1594">
        <row r="81">
          <cell r="H81">
            <v>222.566</v>
          </cell>
        </row>
      </sheetData>
      <sheetData sheetId="1595">
        <row r="81">
          <cell r="H81">
            <v>222.566</v>
          </cell>
        </row>
      </sheetData>
      <sheetData sheetId="1596">
        <row r="81">
          <cell r="H81">
            <v>222.566</v>
          </cell>
        </row>
      </sheetData>
      <sheetData sheetId="1597">
        <row r="81">
          <cell r="H81">
            <v>222.566</v>
          </cell>
        </row>
      </sheetData>
      <sheetData sheetId="1598">
        <row r="81">
          <cell r="H81">
            <v>222.566</v>
          </cell>
        </row>
      </sheetData>
      <sheetData sheetId="1599">
        <row r="944">
          <cell r="H944">
            <v>439.20800000000003</v>
          </cell>
        </row>
      </sheetData>
      <sheetData sheetId="1600">
        <row r="944">
          <cell r="H944">
            <v>439.20800000000003</v>
          </cell>
        </row>
      </sheetData>
      <sheetData sheetId="1601">
        <row r="944">
          <cell r="H944">
            <v>439.20800000000003</v>
          </cell>
        </row>
      </sheetData>
      <sheetData sheetId="1602">
        <row r="81">
          <cell r="H81">
            <v>222.566</v>
          </cell>
        </row>
      </sheetData>
      <sheetData sheetId="1603">
        <row r="81">
          <cell r="H81">
            <v>222.566</v>
          </cell>
        </row>
      </sheetData>
      <sheetData sheetId="1604">
        <row r="81">
          <cell r="H81">
            <v>222.566</v>
          </cell>
        </row>
      </sheetData>
      <sheetData sheetId="1605">
        <row r="81">
          <cell r="H81">
            <v>222.566</v>
          </cell>
        </row>
      </sheetData>
      <sheetData sheetId="1606">
        <row r="81">
          <cell r="H81">
            <v>222.566</v>
          </cell>
        </row>
      </sheetData>
      <sheetData sheetId="1607">
        <row r="81">
          <cell r="H81">
            <v>222.566</v>
          </cell>
        </row>
      </sheetData>
      <sheetData sheetId="1608">
        <row r="81">
          <cell r="H81">
            <v>222.566</v>
          </cell>
        </row>
      </sheetData>
      <sheetData sheetId="1609">
        <row r="81">
          <cell r="H81">
            <v>222.566</v>
          </cell>
        </row>
      </sheetData>
      <sheetData sheetId="1610">
        <row r="81">
          <cell r="H81">
            <v>222.566</v>
          </cell>
        </row>
      </sheetData>
      <sheetData sheetId="1611">
        <row r="944">
          <cell r="H944">
            <v>439.20800000000003</v>
          </cell>
        </row>
      </sheetData>
      <sheetData sheetId="1612">
        <row r="81">
          <cell r="H81">
            <v>222.566</v>
          </cell>
        </row>
      </sheetData>
      <sheetData sheetId="1613">
        <row r="944">
          <cell r="H944">
            <v>439.20800000000003</v>
          </cell>
        </row>
      </sheetData>
      <sheetData sheetId="1614">
        <row r="81">
          <cell r="H81">
            <v>222.566</v>
          </cell>
        </row>
      </sheetData>
      <sheetData sheetId="1615">
        <row r="81">
          <cell r="H81">
            <v>222.566</v>
          </cell>
        </row>
      </sheetData>
      <sheetData sheetId="1616">
        <row r="81">
          <cell r="H81">
            <v>222.566</v>
          </cell>
        </row>
      </sheetData>
      <sheetData sheetId="1617">
        <row r="81">
          <cell r="H81">
            <v>222.566</v>
          </cell>
        </row>
      </sheetData>
      <sheetData sheetId="1618">
        <row r="81">
          <cell r="H81">
            <v>222.566</v>
          </cell>
        </row>
      </sheetData>
      <sheetData sheetId="1619">
        <row r="81">
          <cell r="H81">
            <v>222.566</v>
          </cell>
        </row>
      </sheetData>
      <sheetData sheetId="1620">
        <row r="81">
          <cell r="H81">
            <v>222.566</v>
          </cell>
        </row>
      </sheetData>
      <sheetData sheetId="1621">
        <row r="81">
          <cell r="H81">
            <v>222.566</v>
          </cell>
        </row>
      </sheetData>
      <sheetData sheetId="1622">
        <row r="81">
          <cell r="H81">
            <v>222.566</v>
          </cell>
        </row>
      </sheetData>
      <sheetData sheetId="1623">
        <row r="81">
          <cell r="H81">
            <v>222.566</v>
          </cell>
        </row>
      </sheetData>
      <sheetData sheetId="1624">
        <row r="81">
          <cell r="H81">
            <v>222.566</v>
          </cell>
        </row>
      </sheetData>
      <sheetData sheetId="1625">
        <row r="81">
          <cell r="H81">
            <v>222.566</v>
          </cell>
        </row>
      </sheetData>
      <sheetData sheetId="1626">
        <row r="81">
          <cell r="H81">
            <v>222.566</v>
          </cell>
        </row>
      </sheetData>
      <sheetData sheetId="1627">
        <row r="81">
          <cell r="H81">
            <v>222.566</v>
          </cell>
        </row>
      </sheetData>
      <sheetData sheetId="1628">
        <row r="81">
          <cell r="H81">
            <v>222.566</v>
          </cell>
        </row>
      </sheetData>
      <sheetData sheetId="1629">
        <row r="81">
          <cell r="H81">
            <v>222.566</v>
          </cell>
        </row>
      </sheetData>
      <sheetData sheetId="1630">
        <row r="81">
          <cell r="H81">
            <v>222.566</v>
          </cell>
        </row>
      </sheetData>
      <sheetData sheetId="1631">
        <row r="81">
          <cell r="H81">
            <v>222.566</v>
          </cell>
        </row>
      </sheetData>
      <sheetData sheetId="1632">
        <row r="81">
          <cell r="H81">
            <v>222.566</v>
          </cell>
        </row>
      </sheetData>
      <sheetData sheetId="1633">
        <row r="81">
          <cell r="H81">
            <v>222.566</v>
          </cell>
        </row>
      </sheetData>
      <sheetData sheetId="1634">
        <row r="81">
          <cell r="H81">
            <v>222.566</v>
          </cell>
        </row>
      </sheetData>
      <sheetData sheetId="1635">
        <row r="81">
          <cell r="H81">
            <v>222.566</v>
          </cell>
        </row>
      </sheetData>
      <sheetData sheetId="1636">
        <row r="81">
          <cell r="H81">
            <v>222.566</v>
          </cell>
        </row>
      </sheetData>
      <sheetData sheetId="1637">
        <row r="81">
          <cell r="H81">
            <v>222.566</v>
          </cell>
        </row>
      </sheetData>
      <sheetData sheetId="1638">
        <row r="81">
          <cell r="H81">
            <v>222.566</v>
          </cell>
        </row>
      </sheetData>
      <sheetData sheetId="1639">
        <row r="81">
          <cell r="H81">
            <v>222.566</v>
          </cell>
        </row>
      </sheetData>
      <sheetData sheetId="1640">
        <row r="81">
          <cell r="H81">
            <v>222.566</v>
          </cell>
        </row>
      </sheetData>
      <sheetData sheetId="1641">
        <row r="81">
          <cell r="H81">
            <v>222.566</v>
          </cell>
        </row>
      </sheetData>
      <sheetData sheetId="1642">
        <row r="81">
          <cell r="H81">
            <v>222.566</v>
          </cell>
        </row>
      </sheetData>
      <sheetData sheetId="1643">
        <row r="81">
          <cell r="H81">
            <v>222.566</v>
          </cell>
        </row>
      </sheetData>
      <sheetData sheetId="1644">
        <row r="81">
          <cell r="H81">
            <v>222.566</v>
          </cell>
        </row>
      </sheetData>
      <sheetData sheetId="1645">
        <row r="81">
          <cell r="H81">
            <v>222.566</v>
          </cell>
        </row>
      </sheetData>
      <sheetData sheetId="1646">
        <row r="81">
          <cell r="H81">
            <v>222.566</v>
          </cell>
        </row>
      </sheetData>
      <sheetData sheetId="1647">
        <row r="81">
          <cell r="H81">
            <v>222.566</v>
          </cell>
        </row>
      </sheetData>
      <sheetData sheetId="1648">
        <row r="81">
          <cell r="H81">
            <v>222.566</v>
          </cell>
        </row>
      </sheetData>
      <sheetData sheetId="1649">
        <row r="81">
          <cell r="H81">
            <v>222.566</v>
          </cell>
        </row>
      </sheetData>
      <sheetData sheetId="1650">
        <row r="81">
          <cell r="H81">
            <v>222.566</v>
          </cell>
        </row>
      </sheetData>
      <sheetData sheetId="1651">
        <row r="81">
          <cell r="H81">
            <v>222.566</v>
          </cell>
        </row>
      </sheetData>
      <sheetData sheetId="1652">
        <row r="81">
          <cell r="H81">
            <v>222.566</v>
          </cell>
        </row>
      </sheetData>
      <sheetData sheetId="1653">
        <row r="81">
          <cell r="H81">
            <v>222.566</v>
          </cell>
        </row>
      </sheetData>
      <sheetData sheetId="1654">
        <row r="81">
          <cell r="H81">
            <v>222.566</v>
          </cell>
        </row>
      </sheetData>
      <sheetData sheetId="1655">
        <row r="81">
          <cell r="H81">
            <v>222.566</v>
          </cell>
        </row>
      </sheetData>
      <sheetData sheetId="1656">
        <row r="81">
          <cell r="H81">
            <v>222.566</v>
          </cell>
        </row>
      </sheetData>
      <sheetData sheetId="1657">
        <row r="81">
          <cell r="H81">
            <v>222.566</v>
          </cell>
        </row>
      </sheetData>
      <sheetData sheetId="1658">
        <row r="81">
          <cell r="H81">
            <v>222.566</v>
          </cell>
        </row>
      </sheetData>
      <sheetData sheetId="1659">
        <row r="81">
          <cell r="H81">
            <v>222.566</v>
          </cell>
        </row>
      </sheetData>
      <sheetData sheetId="1660">
        <row r="81">
          <cell r="H81">
            <v>222.566</v>
          </cell>
        </row>
      </sheetData>
      <sheetData sheetId="1661">
        <row r="81">
          <cell r="H81">
            <v>222.566</v>
          </cell>
        </row>
      </sheetData>
      <sheetData sheetId="1662">
        <row r="81">
          <cell r="H81">
            <v>222.566</v>
          </cell>
        </row>
      </sheetData>
      <sheetData sheetId="1663">
        <row r="81">
          <cell r="H81">
            <v>222.566</v>
          </cell>
        </row>
      </sheetData>
      <sheetData sheetId="1664">
        <row r="81">
          <cell r="H81">
            <v>222.566</v>
          </cell>
        </row>
      </sheetData>
      <sheetData sheetId="1665">
        <row r="81">
          <cell r="H81">
            <v>222.566</v>
          </cell>
        </row>
      </sheetData>
      <sheetData sheetId="1666">
        <row r="81">
          <cell r="H81">
            <v>222.566</v>
          </cell>
        </row>
      </sheetData>
      <sheetData sheetId="1667">
        <row r="81">
          <cell r="H81">
            <v>222.566</v>
          </cell>
        </row>
      </sheetData>
      <sheetData sheetId="1668">
        <row r="81">
          <cell r="H81">
            <v>222.566</v>
          </cell>
        </row>
      </sheetData>
      <sheetData sheetId="1669">
        <row r="81">
          <cell r="H81">
            <v>222.566</v>
          </cell>
        </row>
      </sheetData>
      <sheetData sheetId="1670">
        <row r="81">
          <cell r="H81">
            <v>222.566</v>
          </cell>
        </row>
      </sheetData>
      <sheetData sheetId="1671">
        <row r="81">
          <cell r="H81">
            <v>222.566</v>
          </cell>
        </row>
      </sheetData>
      <sheetData sheetId="1672">
        <row r="81">
          <cell r="H81">
            <v>222.566</v>
          </cell>
        </row>
      </sheetData>
      <sheetData sheetId="1673">
        <row r="81">
          <cell r="H81">
            <v>222.566</v>
          </cell>
        </row>
      </sheetData>
      <sheetData sheetId="1674">
        <row r="81">
          <cell r="H81">
            <v>222.566</v>
          </cell>
        </row>
      </sheetData>
      <sheetData sheetId="1675">
        <row r="81">
          <cell r="H81">
            <v>222.566</v>
          </cell>
        </row>
      </sheetData>
      <sheetData sheetId="1676">
        <row r="81">
          <cell r="H81">
            <v>222.566</v>
          </cell>
        </row>
      </sheetData>
      <sheetData sheetId="1677">
        <row r="81">
          <cell r="H81">
            <v>222.566</v>
          </cell>
        </row>
      </sheetData>
      <sheetData sheetId="1678">
        <row r="81">
          <cell r="H81">
            <v>222.566</v>
          </cell>
        </row>
      </sheetData>
      <sheetData sheetId="1679">
        <row r="81">
          <cell r="H81">
            <v>222.566</v>
          </cell>
        </row>
      </sheetData>
      <sheetData sheetId="1680">
        <row r="81">
          <cell r="H81">
            <v>222.566</v>
          </cell>
        </row>
      </sheetData>
      <sheetData sheetId="1681">
        <row r="81">
          <cell r="H81">
            <v>222.566</v>
          </cell>
        </row>
      </sheetData>
      <sheetData sheetId="1682">
        <row r="81">
          <cell r="H81">
            <v>222.566</v>
          </cell>
        </row>
      </sheetData>
      <sheetData sheetId="1683">
        <row r="81">
          <cell r="H81">
            <v>222.566</v>
          </cell>
        </row>
      </sheetData>
      <sheetData sheetId="1684">
        <row r="81">
          <cell r="H81">
            <v>222.566</v>
          </cell>
        </row>
      </sheetData>
      <sheetData sheetId="1685">
        <row r="81">
          <cell r="H81">
            <v>222.566</v>
          </cell>
        </row>
      </sheetData>
      <sheetData sheetId="1686">
        <row r="81">
          <cell r="H81">
            <v>222.566</v>
          </cell>
        </row>
      </sheetData>
      <sheetData sheetId="1687">
        <row r="81">
          <cell r="H81">
            <v>222.566</v>
          </cell>
        </row>
      </sheetData>
      <sheetData sheetId="1688">
        <row r="81">
          <cell r="H81">
            <v>222.566</v>
          </cell>
        </row>
      </sheetData>
      <sheetData sheetId="1689">
        <row r="81">
          <cell r="H81">
            <v>222.566</v>
          </cell>
        </row>
      </sheetData>
      <sheetData sheetId="1690">
        <row r="81">
          <cell r="H81">
            <v>222.566</v>
          </cell>
        </row>
      </sheetData>
      <sheetData sheetId="1691">
        <row r="81">
          <cell r="H81">
            <v>222.566</v>
          </cell>
        </row>
      </sheetData>
      <sheetData sheetId="1692">
        <row r="81">
          <cell r="H81">
            <v>222.566</v>
          </cell>
        </row>
      </sheetData>
      <sheetData sheetId="1693">
        <row r="81">
          <cell r="H81">
            <v>222.566</v>
          </cell>
        </row>
      </sheetData>
      <sheetData sheetId="1694">
        <row r="81">
          <cell r="H81">
            <v>222.566</v>
          </cell>
        </row>
      </sheetData>
      <sheetData sheetId="1695">
        <row r="81">
          <cell r="H81">
            <v>222.566</v>
          </cell>
        </row>
      </sheetData>
      <sheetData sheetId="1696">
        <row r="81">
          <cell r="H81">
            <v>222.566</v>
          </cell>
        </row>
      </sheetData>
      <sheetData sheetId="1697">
        <row r="81">
          <cell r="H81">
            <v>222.566</v>
          </cell>
        </row>
      </sheetData>
      <sheetData sheetId="1698">
        <row r="81">
          <cell r="H81">
            <v>222.566</v>
          </cell>
        </row>
      </sheetData>
      <sheetData sheetId="1699">
        <row r="81">
          <cell r="H81">
            <v>222.566</v>
          </cell>
        </row>
      </sheetData>
      <sheetData sheetId="1700">
        <row r="81">
          <cell r="H81">
            <v>222.566</v>
          </cell>
        </row>
      </sheetData>
      <sheetData sheetId="1701">
        <row r="81">
          <cell r="H81">
            <v>222.566</v>
          </cell>
        </row>
      </sheetData>
      <sheetData sheetId="1702">
        <row r="81">
          <cell r="H81">
            <v>222.566</v>
          </cell>
        </row>
      </sheetData>
      <sheetData sheetId="1703">
        <row r="81">
          <cell r="H81">
            <v>222.566</v>
          </cell>
        </row>
      </sheetData>
      <sheetData sheetId="1704">
        <row r="81">
          <cell r="H81">
            <v>222.566</v>
          </cell>
        </row>
      </sheetData>
      <sheetData sheetId="1705">
        <row r="81">
          <cell r="H81">
            <v>222.566</v>
          </cell>
        </row>
      </sheetData>
      <sheetData sheetId="1706">
        <row r="81">
          <cell r="H81">
            <v>222.566</v>
          </cell>
        </row>
      </sheetData>
      <sheetData sheetId="1707">
        <row r="81">
          <cell r="H81">
            <v>222.566</v>
          </cell>
        </row>
      </sheetData>
      <sheetData sheetId="1708">
        <row r="81">
          <cell r="H81">
            <v>222.566</v>
          </cell>
        </row>
      </sheetData>
      <sheetData sheetId="1709">
        <row r="81">
          <cell r="H81">
            <v>222.566</v>
          </cell>
        </row>
      </sheetData>
      <sheetData sheetId="1710">
        <row r="81">
          <cell r="H81">
            <v>222.566</v>
          </cell>
        </row>
      </sheetData>
      <sheetData sheetId="1711">
        <row r="81">
          <cell r="H81">
            <v>222.566</v>
          </cell>
        </row>
      </sheetData>
      <sheetData sheetId="1712">
        <row r="81">
          <cell r="H81">
            <v>222.566</v>
          </cell>
        </row>
      </sheetData>
      <sheetData sheetId="1713">
        <row r="81">
          <cell r="H81">
            <v>222.566</v>
          </cell>
        </row>
      </sheetData>
      <sheetData sheetId="1714">
        <row r="81">
          <cell r="H81">
            <v>222.566</v>
          </cell>
        </row>
      </sheetData>
      <sheetData sheetId="1715">
        <row r="81">
          <cell r="H81">
            <v>222.566</v>
          </cell>
        </row>
      </sheetData>
      <sheetData sheetId="1716">
        <row r="81">
          <cell r="H81">
            <v>222.566</v>
          </cell>
        </row>
      </sheetData>
      <sheetData sheetId="1717">
        <row r="81">
          <cell r="H81">
            <v>222.566</v>
          </cell>
        </row>
      </sheetData>
      <sheetData sheetId="1718">
        <row r="81">
          <cell r="H81">
            <v>222.566</v>
          </cell>
        </row>
      </sheetData>
      <sheetData sheetId="1719">
        <row r="81">
          <cell r="H81">
            <v>222.566</v>
          </cell>
        </row>
      </sheetData>
      <sheetData sheetId="1720">
        <row r="81">
          <cell r="H81">
            <v>222.566</v>
          </cell>
        </row>
      </sheetData>
      <sheetData sheetId="1721">
        <row r="81">
          <cell r="H81">
            <v>222.566</v>
          </cell>
        </row>
      </sheetData>
      <sheetData sheetId="1722">
        <row r="81">
          <cell r="H81">
            <v>222.566</v>
          </cell>
        </row>
      </sheetData>
      <sheetData sheetId="1723">
        <row r="81">
          <cell r="H81">
            <v>222.566</v>
          </cell>
        </row>
      </sheetData>
      <sheetData sheetId="1724">
        <row r="81">
          <cell r="H81">
            <v>222.566</v>
          </cell>
        </row>
      </sheetData>
      <sheetData sheetId="1725">
        <row r="81">
          <cell r="H81">
            <v>222.566</v>
          </cell>
        </row>
      </sheetData>
      <sheetData sheetId="1726">
        <row r="81">
          <cell r="H81">
            <v>222.566</v>
          </cell>
        </row>
      </sheetData>
      <sheetData sheetId="1727">
        <row r="81">
          <cell r="H81">
            <v>222.566</v>
          </cell>
        </row>
      </sheetData>
      <sheetData sheetId="1728">
        <row r="81">
          <cell r="H81">
            <v>222.566</v>
          </cell>
        </row>
      </sheetData>
      <sheetData sheetId="1729">
        <row r="81">
          <cell r="H81">
            <v>222.566</v>
          </cell>
        </row>
      </sheetData>
      <sheetData sheetId="1730">
        <row r="81">
          <cell r="H81">
            <v>222.566</v>
          </cell>
        </row>
      </sheetData>
      <sheetData sheetId="1731">
        <row r="81">
          <cell r="H81">
            <v>222.566</v>
          </cell>
        </row>
      </sheetData>
      <sheetData sheetId="1732">
        <row r="81">
          <cell r="H81">
            <v>222.566</v>
          </cell>
        </row>
      </sheetData>
      <sheetData sheetId="1733">
        <row r="81">
          <cell r="H81">
            <v>222.566</v>
          </cell>
        </row>
      </sheetData>
      <sheetData sheetId="1734">
        <row r="81">
          <cell r="H81">
            <v>222.566</v>
          </cell>
        </row>
      </sheetData>
      <sheetData sheetId="1735">
        <row r="944">
          <cell r="H944">
            <v>439.20800000000003</v>
          </cell>
        </row>
      </sheetData>
      <sheetData sheetId="1736">
        <row r="944">
          <cell r="H944">
            <v>439.20800000000003</v>
          </cell>
        </row>
      </sheetData>
      <sheetData sheetId="1737">
        <row r="81">
          <cell r="H81">
            <v>222.566</v>
          </cell>
        </row>
      </sheetData>
      <sheetData sheetId="1738">
        <row r="81">
          <cell r="H81">
            <v>222.566</v>
          </cell>
        </row>
      </sheetData>
      <sheetData sheetId="1739">
        <row r="81">
          <cell r="H81">
            <v>222.566</v>
          </cell>
        </row>
      </sheetData>
      <sheetData sheetId="1740">
        <row r="944">
          <cell r="H944">
            <v>439.20800000000003</v>
          </cell>
        </row>
      </sheetData>
      <sheetData sheetId="1741">
        <row r="81">
          <cell r="H81">
            <v>222.566</v>
          </cell>
        </row>
      </sheetData>
      <sheetData sheetId="1742">
        <row r="81">
          <cell r="H81">
            <v>222.566</v>
          </cell>
        </row>
      </sheetData>
      <sheetData sheetId="1743">
        <row r="81">
          <cell r="H81">
            <v>222.566</v>
          </cell>
        </row>
      </sheetData>
      <sheetData sheetId="1744">
        <row r="81">
          <cell r="H81">
            <v>222.566</v>
          </cell>
        </row>
      </sheetData>
      <sheetData sheetId="1745">
        <row r="81">
          <cell r="H81">
            <v>222.566</v>
          </cell>
        </row>
      </sheetData>
      <sheetData sheetId="1746">
        <row r="81">
          <cell r="H81">
            <v>222.566</v>
          </cell>
        </row>
      </sheetData>
      <sheetData sheetId="1747">
        <row r="81">
          <cell r="H81">
            <v>222.566</v>
          </cell>
        </row>
      </sheetData>
      <sheetData sheetId="1748">
        <row r="81">
          <cell r="H81">
            <v>222.566</v>
          </cell>
        </row>
      </sheetData>
      <sheetData sheetId="1749">
        <row r="81">
          <cell r="H81">
            <v>222.566</v>
          </cell>
        </row>
      </sheetData>
      <sheetData sheetId="1750">
        <row r="81">
          <cell r="H81">
            <v>222.566</v>
          </cell>
        </row>
      </sheetData>
      <sheetData sheetId="1751">
        <row r="81">
          <cell r="H81">
            <v>222.566</v>
          </cell>
        </row>
      </sheetData>
      <sheetData sheetId="1752">
        <row r="81">
          <cell r="H81">
            <v>222.566</v>
          </cell>
        </row>
      </sheetData>
      <sheetData sheetId="1753">
        <row r="81">
          <cell r="H81">
            <v>222.566</v>
          </cell>
        </row>
      </sheetData>
      <sheetData sheetId="1754">
        <row r="81">
          <cell r="H81">
            <v>222.566</v>
          </cell>
        </row>
      </sheetData>
      <sheetData sheetId="1755">
        <row r="81">
          <cell r="H81">
            <v>222.566</v>
          </cell>
        </row>
      </sheetData>
      <sheetData sheetId="1756">
        <row r="81">
          <cell r="H81">
            <v>222.566</v>
          </cell>
        </row>
      </sheetData>
      <sheetData sheetId="1757">
        <row r="81">
          <cell r="H81">
            <v>222.566</v>
          </cell>
        </row>
      </sheetData>
      <sheetData sheetId="1758">
        <row r="81">
          <cell r="H81">
            <v>222.566</v>
          </cell>
        </row>
      </sheetData>
      <sheetData sheetId="1759">
        <row r="81">
          <cell r="H81">
            <v>222.566</v>
          </cell>
        </row>
      </sheetData>
      <sheetData sheetId="1760">
        <row r="81">
          <cell r="H81">
            <v>222.566</v>
          </cell>
        </row>
      </sheetData>
      <sheetData sheetId="1761">
        <row r="81">
          <cell r="H81">
            <v>222.566</v>
          </cell>
        </row>
      </sheetData>
      <sheetData sheetId="1762">
        <row r="81">
          <cell r="H81">
            <v>222.566</v>
          </cell>
        </row>
      </sheetData>
      <sheetData sheetId="1763">
        <row r="81">
          <cell r="H81">
            <v>222.566</v>
          </cell>
        </row>
      </sheetData>
      <sheetData sheetId="1764">
        <row r="944">
          <cell r="H944">
            <v>439.20800000000003</v>
          </cell>
        </row>
      </sheetData>
      <sheetData sheetId="1765">
        <row r="81">
          <cell r="H81">
            <v>222.566</v>
          </cell>
        </row>
      </sheetData>
      <sheetData sheetId="1766">
        <row r="81">
          <cell r="H81">
            <v>222.566</v>
          </cell>
        </row>
      </sheetData>
      <sheetData sheetId="1767">
        <row r="81">
          <cell r="H81">
            <v>222.566</v>
          </cell>
        </row>
      </sheetData>
      <sheetData sheetId="1768">
        <row r="81">
          <cell r="H81">
            <v>222.566</v>
          </cell>
        </row>
      </sheetData>
      <sheetData sheetId="1769">
        <row r="81">
          <cell r="H81">
            <v>222.566</v>
          </cell>
        </row>
      </sheetData>
      <sheetData sheetId="1770">
        <row r="81">
          <cell r="H81">
            <v>222.566</v>
          </cell>
        </row>
      </sheetData>
      <sheetData sheetId="1771">
        <row r="81">
          <cell r="H81">
            <v>222.566</v>
          </cell>
        </row>
      </sheetData>
      <sheetData sheetId="1772">
        <row r="81">
          <cell r="H81">
            <v>222.566</v>
          </cell>
        </row>
      </sheetData>
      <sheetData sheetId="1773">
        <row r="81">
          <cell r="H81">
            <v>222.566</v>
          </cell>
        </row>
      </sheetData>
      <sheetData sheetId="1774">
        <row r="81">
          <cell r="H81">
            <v>222.566</v>
          </cell>
        </row>
      </sheetData>
      <sheetData sheetId="1775">
        <row r="81">
          <cell r="H81">
            <v>222.566</v>
          </cell>
        </row>
      </sheetData>
      <sheetData sheetId="1776">
        <row r="81">
          <cell r="H81">
            <v>222.566</v>
          </cell>
        </row>
      </sheetData>
      <sheetData sheetId="1777">
        <row r="81">
          <cell r="H81">
            <v>222.566</v>
          </cell>
        </row>
      </sheetData>
      <sheetData sheetId="1778">
        <row r="81">
          <cell r="H81">
            <v>222.566</v>
          </cell>
        </row>
      </sheetData>
      <sheetData sheetId="1779">
        <row r="81">
          <cell r="H81">
            <v>222.566</v>
          </cell>
        </row>
      </sheetData>
      <sheetData sheetId="1780">
        <row r="81">
          <cell r="H81">
            <v>222.566</v>
          </cell>
        </row>
      </sheetData>
      <sheetData sheetId="1781">
        <row r="81">
          <cell r="H81">
            <v>222.566</v>
          </cell>
        </row>
      </sheetData>
      <sheetData sheetId="1782">
        <row r="81">
          <cell r="H81">
            <v>222.566</v>
          </cell>
        </row>
      </sheetData>
      <sheetData sheetId="1783">
        <row r="81">
          <cell r="H81">
            <v>222.566</v>
          </cell>
        </row>
      </sheetData>
      <sheetData sheetId="1784">
        <row r="81">
          <cell r="H81">
            <v>222.566</v>
          </cell>
        </row>
      </sheetData>
      <sheetData sheetId="1785">
        <row r="81">
          <cell r="H81">
            <v>222.566</v>
          </cell>
        </row>
      </sheetData>
      <sheetData sheetId="1786">
        <row r="81">
          <cell r="H81">
            <v>222.566</v>
          </cell>
        </row>
      </sheetData>
      <sheetData sheetId="1787">
        <row r="81">
          <cell r="H81">
            <v>222.566</v>
          </cell>
        </row>
      </sheetData>
      <sheetData sheetId="1788">
        <row r="81">
          <cell r="H81">
            <v>222.566</v>
          </cell>
        </row>
      </sheetData>
      <sheetData sheetId="1789">
        <row r="81">
          <cell r="H81">
            <v>222.566</v>
          </cell>
        </row>
      </sheetData>
      <sheetData sheetId="1790">
        <row r="944">
          <cell r="H944">
            <v>439.20800000000003</v>
          </cell>
        </row>
      </sheetData>
      <sheetData sheetId="1791">
        <row r="944">
          <cell r="H944">
            <v>439.20800000000003</v>
          </cell>
        </row>
      </sheetData>
      <sheetData sheetId="1792">
        <row r="81">
          <cell r="H81">
            <v>222.566</v>
          </cell>
        </row>
      </sheetData>
      <sheetData sheetId="1793">
        <row r="81">
          <cell r="H81">
            <v>222.566</v>
          </cell>
        </row>
      </sheetData>
      <sheetData sheetId="1794">
        <row r="81">
          <cell r="H81">
            <v>222.566</v>
          </cell>
        </row>
      </sheetData>
      <sheetData sheetId="1795">
        <row r="81">
          <cell r="H81">
            <v>222.566</v>
          </cell>
        </row>
      </sheetData>
      <sheetData sheetId="1796">
        <row r="81">
          <cell r="H81">
            <v>222.566</v>
          </cell>
        </row>
      </sheetData>
      <sheetData sheetId="1797">
        <row r="81">
          <cell r="H81">
            <v>222.566</v>
          </cell>
        </row>
      </sheetData>
      <sheetData sheetId="1798">
        <row r="81">
          <cell r="H81">
            <v>222.566</v>
          </cell>
        </row>
      </sheetData>
      <sheetData sheetId="1799">
        <row r="81">
          <cell r="H81">
            <v>222.566</v>
          </cell>
        </row>
      </sheetData>
      <sheetData sheetId="1800">
        <row r="81">
          <cell r="H81">
            <v>222.566</v>
          </cell>
        </row>
      </sheetData>
      <sheetData sheetId="1801">
        <row r="81">
          <cell r="H81">
            <v>222.566</v>
          </cell>
        </row>
      </sheetData>
      <sheetData sheetId="1802">
        <row r="81">
          <cell r="H81">
            <v>222.566</v>
          </cell>
        </row>
      </sheetData>
      <sheetData sheetId="1803">
        <row r="81">
          <cell r="H81">
            <v>222.566</v>
          </cell>
        </row>
      </sheetData>
      <sheetData sheetId="1804">
        <row r="81">
          <cell r="H81">
            <v>222.566</v>
          </cell>
        </row>
      </sheetData>
      <sheetData sheetId="1805">
        <row r="81">
          <cell r="H81">
            <v>222.566</v>
          </cell>
        </row>
      </sheetData>
      <sheetData sheetId="1806">
        <row r="81">
          <cell r="H81">
            <v>222.566</v>
          </cell>
        </row>
      </sheetData>
      <sheetData sheetId="1807">
        <row r="81">
          <cell r="H81">
            <v>222.566</v>
          </cell>
        </row>
      </sheetData>
      <sheetData sheetId="1808">
        <row r="81">
          <cell r="H81">
            <v>222.566</v>
          </cell>
        </row>
      </sheetData>
      <sheetData sheetId="1809">
        <row r="81">
          <cell r="H81">
            <v>222.566</v>
          </cell>
        </row>
      </sheetData>
      <sheetData sheetId="1810">
        <row r="81">
          <cell r="H81">
            <v>222.566</v>
          </cell>
        </row>
      </sheetData>
      <sheetData sheetId="1811">
        <row r="81">
          <cell r="H81">
            <v>222.566</v>
          </cell>
        </row>
      </sheetData>
      <sheetData sheetId="1812">
        <row r="81">
          <cell r="H81">
            <v>222.566</v>
          </cell>
        </row>
      </sheetData>
      <sheetData sheetId="1813">
        <row r="81">
          <cell r="H81">
            <v>222.566</v>
          </cell>
        </row>
      </sheetData>
      <sheetData sheetId="1814">
        <row r="81">
          <cell r="H81">
            <v>222.566</v>
          </cell>
        </row>
      </sheetData>
      <sheetData sheetId="1815">
        <row r="944">
          <cell r="H944">
            <v>439.20800000000003</v>
          </cell>
        </row>
      </sheetData>
      <sheetData sheetId="1816"/>
      <sheetData sheetId="1817">
        <row r="81">
          <cell r="H81">
            <v>222.566</v>
          </cell>
        </row>
      </sheetData>
      <sheetData sheetId="1818">
        <row r="81">
          <cell r="H81">
            <v>222.566</v>
          </cell>
        </row>
      </sheetData>
      <sheetData sheetId="1819">
        <row r="81">
          <cell r="H81">
            <v>222.566</v>
          </cell>
        </row>
      </sheetData>
      <sheetData sheetId="1820">
        <row r="81">
          <cell r="H81">
            <v>222.566</v>
          </cell>
        </row>
      </sheetData>
      <sheetData sheetId="1821">
        <row r="81">
          <cell r="H81">
            <v>222.566</v>
          </cell>
        </row>
      </sheetData>
      <sheetData sheetId="1822">
        <row r="81">
          <cell r="H81">
            <v>222.566</v>
          </cell>
        </row>
      </sheetData>
      <sheetData sheetId="1823">
        <row r="81">
          <cell r="H81">
            <v>222.566</v>
          </cell>
        </row>
      </sheetData>
      <sheetData sheetId="1824">
        <row r="81">
          <cell r="H81">
            <v>222.566</v>
          </cell>
        </row>
      </sheetData>
      <sheetData sheetId="1825">
        <row r="81">
          <cell r="H81">
            <v>222.566</v>
          </cell>
        </row>
      </sheetData>
      <sheetData sheetId="1826">
        <row r="81">
          <cell r="H81">
            <v>222.566</v>
          </cell>
        </row>
      </sheetData>
      <sheetData sheetId="1827">
        <row r="81">
          <cell r="H81">
            <v>222.566</v>
          </cell>
        </row>
      </sheetData>
      <sheetData sheetId="1828">
        <row r="81">
          <cell r="H81">
            <v>222.566</v>
          </cell>
        </row>
      </sheetData>
      <sheetData sheetId="1829">
        <row r="81">
          <cell r="H81">
            <v>222.566</v>
          </cell>
        </row>
      </sheetData>
      <sheetData sheetId="1830">
        <row r="81">
          <cell r="H81">
            <v>222.566</v>
          </cell>
        </row>
      </sheetData>
      <sheetData sheetId="1831">
        <row r="81">
          <cell r="H81">
            <v>222.566</v>
          </cell>
        </row>
      </sheetData>
      <sheetData sheetId="1832">
        <row r="81">
          <cell r="H81">
            <v>222.566</v>
          </cell>
        </row>
      </sheetData>
      <sheetData sheetId="1833">
        <row r="81">
          <cell r="H81">
            <v>222.566</v>
          </cell>
        </row>
      </sheetData>
      <sheetData sheetId="1834">
        <row r="81">
          <cell r="H81">
            <v>222.566</v>
          </cell>
        </row>
      </sheetData>
      <sheetData sheetId="1835">
        <row r="81">
          <cell r="H81">
            <v>222.566</v>
          </cell>
        </row>
      </sheetData>
      <sheetData sheetId="1836">
        <row r="81">
          <cell r="H81">
            <v>222.566</v>
          </cell>
        </row>
      </sheetData>
      <sheetData sheetId="1837">
        <row r="81">
          <cell r="H81">
            <v>222.566</v>
          </cell>
        </row>
      </sheetData>
      <sheetData sheetId="1838">
        <row r="81">
          <cell r="H81">
            <v>222.566</v>
          </cell>
        </row>
      </sheetData>
      <sheetData sheetId="1839">
        <row r="81">
          <cell r="H81">
            <v>222.566</v>
          </cell>
        </row>
      </sheetData>
      <sheetData sheetId="1840">
        <row r="81">
          <cell r="H81">
            <v>222.566</v>
          </cell>
        </row>
      </sheetData>
      <sheetData sheetId="1841">
        <row r="81">
          <cell r="H81">
            <v>222.566</v>
          </cell>
        </row>
      </sheetData>
      <sheetData sheetId="1842">
        <row r="81">
          <cell r="H81">
            <v>222.566</v>
          </cell>
        </row>
      </sheetData>
      <sheetData sheetId="1843">
        <row r="81">
          <cell r="H81">
            <v>222.566</v>
          </cell>
        </row>
      </sheetData>
      <sheetData sheetId="1844">
        <row r="81">
          <cell r="H81">
            <v>222.566</v>
          </cell>
        </row>
      </sheetData>
      <sheetData sheetId="1845">
        <row r="81">
          <cell r="H81">
            <v>222.566</v>
          </cell>
        </row>
      </sheetData>
      <sheetData sheetId="1846">
        <row r="81">
          <cell r="H81">
            <v>222.566</v>
          </cell>
        </row>
      </sheetData>
      <sheetData sheetId="1847">
        <row r="81">
          <cell r="H81">
            <v>222.566</v>
          </cell>
        </row>
      </sheetData>
      <sheetData sheetId="1848">
        <row r="81">
          <cell r="H81">
            <v>222.566</v>
          </cell>
        </row>
      </sheetData>
      <sheetData sheetId="1849">
        <row r="81">
          <cell r="H81">
            <v>222.566</v>
          </cell>
        </row>
      </sheetData>
      <sheetData sheetId="1850">
        <row r="81">
          <cell r="H81">
            <v>222.566</v>
          </cell>
        </row>
      </sheetData>
      <sheetData sheetId="1851">
        <row r="81">
          <cell r="H81">
            <v>222.566</v>
          </cell>
        </row>
      </sheetData>
      <sheetData sheetId="1852">
        <row r="81">
          <cell r="H81">
            <v>222.566</v>
          </cell>
        </row>
      </sheetData>
      <sheetData sheetId="1853">
        <row r="81">
          <cell r="H81">
            <v>222.566</v>
          </cell>
        </row>
      </sheetData>
      <sheetData sheetId="1854">
        <row r="81">
          <cell r="H81">
            <v>222.566</v>
          </cell>
        </row>
      </sheetData>
      <sheetData sheetId="1855">
        <row r="81">
          <cell r="H81">
            <v>222.566</v>
          </cell>
        </row>
      </sheetData>
      <sheetData sheetId="1856">
        <row r="81">
          <cell r="H81">
            <v>222.566</v>
          </cell>
        </row>
      </sheetData>
      <sheetData sheetId="1857">
        <row r="81">
          <cell r="H81">
            <v>222.566</v>
          </cell>
        </row>
      </sheetData>
      <sheetData sheetId="1858">
        <row r="81">
          <cell r="H81">
            <v>222.566</v>
          </cell>
        </row>
      </sheetData>
      <sheetData sheetId="1859">
        <row r="81">
          <cell r="H81">
            <v>222.566</v>
          </cell>
        </row>
      </sheetData>
      <sheetData sheetId="1860">
        <row r="81">
          <cell r="H81">
            <v>222.566</v>
          </cell>
        </row>
      </sheetData>
      <sheetData sheetId="1861">
        <row r="81">
          <cell r="H81">
            <v>222.566</v>
          </cell>
        </row>
      </sheetData>
      <sheetData sheetId="1862">
        <row r="81">
          <cell r="H81">
            <v>222.566</v>
          </cell>
        </row>
      </sheetData>
      <sheetData sheetId="1863">
        <row r="81">
          <cell r="H81">
            <v>222.566</v>
          </cell>
        </row>
      </sheetData>
      <sheetData sheetId="1864">
        <row r="81">
          <cell r="H81">
            <v>222.566</v>
          </cell>
        </row>
      </sheetData>
      <sheetData sheetId="1865">
        <row r="81">
          <cell r="H81">
            <v>222.566</v>
          </cell>
        </row>
      </sheetData>
      <sheetData sheetId="1866">
        <row r="81">
          <cell r="H81">
            <v>222.566</v>
          </cell>
        </row>
      </sheetData>
      <sheetData sheetId="1867">
        <row r="81">
          <cell r="H81">
            <v>222.566</v>
          </cell>
        </row>
      </sheetData>
      <sheetData sheetId="1868">
        <row r="81">
          <cell r="H81">
            <v>222.566</v>
          </cell>
        </row>
      </sheetData>
      <sheetData sheetId="1869">
        <row r="81">
          <cell r="H81">
            <v>222.566</v>
          </cell>
        </row>
      </sheetData>
      <sheetData sheetId="1870">
        <row r="81">
          <cell r="H81">
            <v>222.566</v>
          </cell>
        </row>
      </sheetData>
      <sheetData sheetId="1871">
        <row r="81">
          <cell r="H81">
            <v>222.566</v>
          </cell>
        </row>
      </sheetData>
      <sheetData sheetId="1872">
        <row r="81">
          <cell r="H81">
            <v>222.566</v>
          </cell>
        </row>
      </sheetData>
      <sheetData sheetId="1873">
        <row r="81">
          <cell r="H81">
            <v>222.566</v>
          </cell>
        </row>
      </sheetData>
      <sheetData sheetId="1874">
        <row r="81">
          <cell r="H81">
            <v>222.566</v>
          </cell>
        </row>
      </sheetData>
      <sheetData sheetId="1875">
        <row r="81">
          <cell r="H81">
            <v>222.566</v>
          </cell>
        </row>
      </sheetData>
      <sheetData sheetId="1876">
        <row r="81">
          <cell r="H81">
            <v>222.566</v>
          </cell>
        </row>
      </sheetData>
      <sheetData sheetId="1877">
        <row r="81">
          <cell r="H81">
            <v>222.566</v>
          </cell>
        </row>
      </sheetData>
      <sheetData sheetId="1878">
        <row r="81">
          <cell r="H81">
            <v>222.566</v>
          </cell>
        </row>
      </sheetData>
      <sheetData sheetId="1879">
        <row r="81">
          <cell r="H81">
            <v>222.566</v>
          </cell>
        </row>
      </sheetData>
      <sheetData sheetId="1880">
        <row r="81">
          <cell r="H81">
            <v>222.566</v>
          </cell>
        </row>
      </sheetData>
      <sheetData sheetId="1881">
        <row r="81">
          <cell r="H81">
            <v>222.566</v>
          </cell>
        </row>
      </sheetData>
      <sheetData sheetId="1882">
        <row r="81">
          <cell r="H81">
            <v>222.566</v>
          </cell>
        </row>
      </sheetData>
      <sheetData sheetId="1883">
        <row r="81">
          <cell r="H81">
            <v>222.566</v>
          </cell>
        </row>
      </sheetData>
      <sheetData sheetId="1884">
        <row r="81">
          <cell r="H81">
            <v>222.566</v>
          </cell>
        </row>
      </sheetData>
      <sheetData sheetId="1885">
        <row r="81">
          <cell r="H81">
            <v>222.566</v>
          </cell>
        </row>
      </sheetData>
      <sheetData sheetId="1886">
        <row r="81">
          <cell r="H81">
            <v>222.566</v>
          </cell>
        </row>
      </sheetData>
      <sheetData sheetId="1887">
        <row r="81">
          <cell r="H81">
            <v>222.566</v>
          </cell>
        </row>
      </sheetData>
      <sheetData sheetId="1888">
        <row r="81">
          <cell r="H81">
            <v>222.566</v>
          </cell>
        </row>
      </sheetData>
      <sheetData sheetId="1889">
        <row r="81">
          <cell r="H81">
            <v>222.566</v>
          </cell>
        </row>
      </sheetData>
      <sheetData sheetId="1890">
        <row r="81">
          <cell r="H81">
            <v>222.566</v>
          </cell>
        </row>
      </sheetData>
      <sheetData sheetId="1891">
        <row r="81">
          <cell r="H81">
            <v>222.566</v>
          </cell>
        </row>
      </sheetData>
      <sheetData sheetId="1892">
        <row r="81">
          <cell r="H81">
            <v>222.566</v>
          </cell>
        </row>
      </sheetData>
      <sheetData sheetId="1893">
        <row r="81">
          <cell r="H81">
            <v>222.566</v>
          </cell>
        </row>
      </sheetData>
      <sheetData sheetId="1894">
        <row r="81">
          <cell r="H81">
            <v>222.566</v>
          </cell>
        </row>
      </sheetData>
      <sheetData sheetId="1895">
        <row r="81">
          <cell r="H81">
            <v>222.566</v>
          </cell>
        </row>
      </sheetData>
      <sheetData sheetId="1896">
        <row r="81">
          <cell r="H81">
            <v>222.566</v>
          </cell>
        </row>
      </sheetData>
      <sheetData sheetId="1897">
        <row r="81">
          <cell r="H81">
            <v>222.566</v>
          </cell>
        </row>
      </sheetData>
      <sheetData sheetId="1898">
        <row r="81">
          <cell r="H81">
            <v>222.566</v>
          </cell>
        </row>
      </sheetData>
      <sheetData sheetId="1899">
        <row r="81">
          <cell r="H81">
            <v>222.566</v>
          </cell>
        </row>
      </sheetData>
      <sheetData sheetId="1900">
        <row r="81">
          <cell r="H81">
            <v>222.566</v>
          </cell>
        </row>
      </sheetData>
      <sheetData sheetId="1901">
        <row r="81">
          <cell r="H81">
            <v>222.566</v>
          </cell>
        </row>
      </sheetData>
      <sheetData sheetId="1902">
        <row r="81">
          <cell r="H81">
            <v>222.566</v>
          </cell>
        </row>
      </sheetData>
      <sheetData sheetId="1903">
        <row r="81">
          <cell r="H81">
            <v>222.566</v>
          </cell>
        </row>
      </sheetData>
      <sheetData sheetId="1904">
        <row r="81">
          <cell r="H81">
            <v>222.566</v>
          </cell>
        </row>
      </sheetData>
      <sheetData sheetId="1905">
        <row r="81">
          <cell r="H81">
            <v>222.566</v>
          </cell>
        </row>
      </sheetData>
      <sheetData sheetId="1906">
        <row r="81">
          <cell r="H81">
            <v>222.566</v>
          </cell>
        </row>
      </sheetData>
      <sheetData sheetId="1907">
        <row r="81">
          <cell r="H81">
            <v>222.566</v>
          </cell>
        </row>
      </sheetData>
      <sheetData sheetId="1908">
        <row r="81">
          <cell r="H81">
            <v>222.566</v>
          </cell>
        </row>
      </sheetData>
      <sheetData sheetId="1909">
        <row r="81">
          <cell r="H81">
            <v>222.566</v>
          </cell>
        </row>
      </sheetData>
      <sheetData sheetId="1910">
        <row r="81">
          <cell r="H81">
            <v>222.566</v>
          </cell>
        </row>
      </sheetData>
      <sheetData sheetId="1911">
        <row r="81">
          <cell r="H81">
            <v>222.566</v>
          </cell>
        </row>
      </sheetData>
      <sheetData sheetId="1912">
        <row r="81">
          <cell r="H81">
            <v>222.566</v>
          </cell>
        </row>
      </sheetData>
      <sheetData sheetId="1913">
        <row r="81">
          <cell r="H81">
            <v>222.566</v>
          </cell>
        </row>
      </sheetData>
      <sheetData sheetId="1914">
        <row r="81">
          <cell r="H81">
            <v>222.566</v>
          </cell>
        </row>
      </sheetData>
      <sheetData sheetId="1915">
        <row r="81">
          <cell r="H81">
            <v>222.566</v>
          </cell>
        </row>
      </sheetData>
      <sheetData sheetId="1916">
        <row r="81">
          <cell r="H81">
            <v>222.566</v>
          </cell>
        </row>
      </sheetData>
      <sheetData sheetId="1917">
        <row r="81">
          <cell r="H81">
            <v>222.566</v>
          </cell>
        </row>
      </sheetData>
      <sheetData sheetId="1918">
        <row r="81">
          <cell r="H81">
            <v>222.566</v>
          </cell>
        </row>
      </sheetData>
      <sheetData sheetId="1919">
        <row r="81">
          <cell r="H81">
            <v>222.566</v>
          </cell>
        </row>
      </sheetData>
      <sheetData sheetId="1920">
        <row r="81">
          <cell r="H81">
            <v>222.566</v>
          </cell>
        </row>
      </sheetData>
      <sheetData sheetId="1921">
        <row r="81">
          <cell r="H81">
            <v>222.566</v>
          </cell>
        </row>
      </sheetData>
      <sheetData sheetId="1922">
        <row r="81">
          <cell r="H81">
            <v>222.566</v>
          </cell>
        </row>
      </sheetData>
      <sheetData sheetId="1923">
        <row r="81">
          <cell r="H81">
            <v>222.566</v>
          </cell>
        </row>
      </sheetData>
      <sheetData sheetId="1924">
        <row r="81">
          <cell r="H81">
            <v>222.566</v>
          </cell>
        </row>
      </sheetData>
      <sheetData sheetId="1925">
        <row r="81">
          <cell r="H81">
            <v>222.566</v>
          </cell>
        </row>
      </sheetData>
      <sheetData sheetId="1926">
        <row r="81">
          <cell r="H81">
            <v>222.566</v>
          </cell>
        </row>
      </sheetData>
      <sheetData sheetId="1927">
        <row r="81">
          <cell r="H81">
            <v>222.566</v>
          </cell>
        </row>
      </sheetData>
      <sheetData sheetId="1928">
        <row r="81">
          <cell r="H81">
            <v>222.566</v>
          </cell>
        </row>
      </sheetData>
      <sheetData sheetId="1929">
        <row r="81">
          <cell r="H81">
            <v>222.566</v>
          </cell>
        </row>
      </sheetData>
      <sheetData sheetId="1930">
        <row r="81">
          <cell r="H81">
            <v>222.566</v>
          </cell>
        </row>
      </sheetData>
      <sheetData sheetId="1931">
        <row r="81">
          <cell r="H81">
            <v>222.566</v>
          </cell>
        </row>
      </sheetData>
      <sheetData sheetId="1932">
        <row r="81">
          <cell r="H81">
            <v>222.566</v>
          </cell>
        </row>
      </sheetData>
      <sheetData sheetId="1933">
        <row r="81">
          <cell r="H81">
            <v>222.566</v>
          </cell>
        </row>
      </sheetData>
      <sheetData sheetId="1934">
        <row r="81">
          <cell r="H81">
            <v>222.566</v>
          </cell>
        </row>
      </sheetData>
      <sheetData sheetId="1935">
        <row r="81">
          <cell r="H81">
            <v>222.566</v>
          </cell>
        </row>
      </sheetData>
      <sheetData sheetId="1936">
        <row r="81">
          <cell r="H81">
            <v>222.566</v>
          </cell>
        </row>
      </sheetData>
      <sheetData sheetId="1937">
        <row r="81">
          <cell r="H81">
            <v>222.566</v>
          </cell>
        </row>
      </sheetData>
      <sheetData sheetId="1938">
        <row r="81">
          <cell r="H81">
            <v>222.566</v>
          </cell>
        </row>
      </sheetData>
      <sheetData sheetId="1939">
        <row r="81">
          <cell r="H81">
            <v>222.566</v>
          </cell>
        </row>
      </sheetData>
      <sheetData sheetId="1940">
        <row r="81">
          <cell r="H81">
            <v>222.566</v>
          </cell>
        </row>
      </sheetData>
      <sheetData sheetId="1941">
        <row r="81">
          <cell r="H81">
            <v>222.566</v>
          </cell>
        </row>
      </sheetData>
      <sheetData sheetId="1942">
        <row r="81">
          <cell r="H81">
            <v>222.566</v>
          </cell>
        </row>
      </sheetData>
      <sheetData sheetId="1943">
        <row r="81">
          <cell r="H81">
            <v>222.566</v>
          </cell>
        </row>
      </sheetData>
      <sheetData sheetId="1944">
        <row r="81">
          <cell r="H81">
            <v>222.566</v>
          </cell>
        </row>
      </sheetData>
      <sheetData sheetId="1945">
        <row r="81">
          <cell r="H81">
            <v>222.566</v>
          </cell>
        </row>
      </sheetData>
      <sheetData sheetId="1946">
        <row r="81">
          <cell r="H81">
            <v>222.566</v>
          </cell>
        </row>
      </sheetData>
      <sheetData sheetId="1947">
        <row r="81">
          <cell r="H81">
            <v>222.566</v>
          </cell>
        </row>
      </sheetData>
      <sheetData sheetId="1948">
        <row r="81">
          <cell r="H81">
            <v>222.566</v>
          </cell>
        </row>
      </sheetData>
      <sheetData sheetId="1949">
        <row r="81">
          <cell r="H81">
            <v>222.566</v>
          </cell>
        </row>
      </sheetData>
      <sheetData sheetId="1950">
        <row r="81">
          <cell r="H81">
            <v>222.566</v>
          </cell>
        </row>
      </sheetData>
      <sheetData sheetId="1951">
        <row r="81">
          <cell r="H81">
            <v>222.566</v>
          </cell>
        </row>
      </sheetData>
      <sheetData sheetId="1952">
        <row r="81">
          <cell r="H81">
            <v>222.566</v>
          </cell>
        </row>
      </sheetData>
      <sheetData sheetId="1953">
        <row r="81">
          <cell r="H81">
            <v>222.566</v>
          </cell>
        </row>
      </sheetData>
      <sheetData sheetId="1954">
        <row r="81">
          <cell r="H81">
            <v>222.566</v>
          </cell>
        </row>
      </sheetData>
      <sheetData sheetId="1955">
        <row r="81">
          <cell r="H81">
            <v>222.566</v>
          </cell>
        </row>
      </sheetData>
      <sheetData sheetId="1956">
        <row r="81">
          <cell r="H81">
            <v>222.566</v>
          </cell>
        </row>
      </sheetData>
      <sheetData sheetId="1957">
        <row r="81">
          <cell r="H81">
            <v>222.566</v>
          </cell>
        </row>
      </sheetData>
      <sheetData sheetId="1958">
        <row r="81">
          <cell r="H81">
            <v>222.566</v>
          </cell>
        </row>
      </sheetData>
      <sheetData sheetId="1959">
        <row r="81">
          <cell r="H81">
            <v>222.566</v>
          </cell>
        </row>
      </sheetData>
      <sheetData sheetId="1960">
        <row r="81">
          <cell r="H81">
            <v>222.566</v>
          </cell>
        </row>
      </sheetData>
      <sheetData sheetId="1961">
        <row r="81">
          <cell r="H81">
            <v>222.566</v>
          </cell>
        </row>
      </sheetData>
      <sheetData sheetId="1962">
        <row r="81">
          <cell r="H81">
            <v>222.566</v>
          </cell>
        </row>
      </sheetData>
      <sheetData sheetId="1963">
        <row r="81">
          <cell r="H81">
            <v>222.566</v>
          </cell>
        </row>
      </sheetData>
      <sheetData sheetId="1964">
        <row r="81">
          <cell r="H81">
            <v>222.566</v>
          </cell>
        </row>
      </sheetData>
      <sheetData sheetId="1965">
        <row r="81">
          <cell r="H81">
            <v>222.566</v>
          </cell>
        </row>
      </sheetData>
      <sheetData sheetId="1966">
        <row r="81">
          <cell r="H81">
            <v>222.566</v>
          </cell>
        </row>
      </sheetData>
      <sheetData sheetId="1967">
        <row r="81">
          <cell r="H81">
            <v>222.566</v>
          </cell>
        </row>
      </sheetData>
      <sheetData sheetId="1968">
        <row r="81">
          <cell r="H81">
            <v>222.566</v>
          </cell>
        </row>
      </sheetData>
      <sheetData sheetId="1969">
        <row r="81">
          <cell r="H81">
            <v>222.566</v>
          </cell>
        </row>
      </sheetData>
      <sheetData sheetId="1970">
        <row r="81">
          <cell r="H81">
            <v>222.566</v>
          </cell>
        </row>
      </sheetData>
      <sheetData sheetId="1971">
        <row r="81">
          <cell r="H81">
            <v>222.566</v>
          </cell>
        </row>
      </sheetData>
      <sheetData sheetId="1972">
        <row r="81">
          <cell r="H81">
            <v>222.566</v>
          </cell>
        </row>
      </sheetData>
      <sheetData sheetId="1973">
        <row r="81">
          <cell r="H81">
            <v>222.566</v>
          </cell>
        </row>
      </sheetData>
      <sheetData sheetId="1974">
        <row r="81">
          <cell r="H81">
            <v>222.566</v>
          </cell>
        </row>
      </sheetData>
      <sheetData sheetId="1975">
        <row r="81">
          <cell r="H81">
            <v>222.566</v>
          </cell>
        </row>
      </sheetData>
      <sheetData sheetId="1976">
        <row r="81">
          <cell r="H81">
            <v>222.566</v>
          </cell>
        </row>
      </sheetData>
      <sheetData sheetId="1977">
        <row r="81">
          <cell r="H81">
            <v>222.566</v>
          </cell>
        </row>
      </sheetData>
      <sheetData sheetId="1978">
        <row r="81">
          <cell r="H81">
            <v>222.566</v>
          </cell>
        </row>
      </sheetData>
      <sheetData sheetId="1979">
        <row r="81">
          <cell r="H81">
            <v>222.566</v>
          </cell>
        </row>
      </sheetData>
      <sheetData sheetId="1980">
        <row r="81">
          <cell r="H81">
            <v>222.566</v>
          </cell>
        </row>
      </sheetData>
      <sheetData sheetId="1981">
        <row r="81">
          <cell r="H81">
            <v>222.566</v>
          </cell>
        </row>
      </sheetData>
      <sheetData sheetId="1982">
        <row r="81">
          <cell r="H81">
            <v>222.566</v>
          </cell>
        </row>
      </sheetData>
      <sheetData sheetId="1983">
        <row r="81">
          <cell r="H81">
            <v>222.566</v>
          </cell>
        </row>
      </sheetData>
      <sheetData sheetId="1984">
        <row r="81">
          <cell r="H81">
            <v>222.566</v>
          </cell>
        </row>
      </sheetData>
      <sheetData sheetId="1985">
        <row r="81">
          <cell r="H81">
            <v>222.566</v>
          </cell>
        </row>
      </sheetData>
      <sheetData sheetId="1986">
        <row r="81">
          <cell r="H81">
            <v>222.566</v>
          </cell>
        </row>
      </sheetData>
      <sheetData sheetId="1987">
        <row r="81">
          <cell r="H81">
            <v>222.566</v>
          </cell>
        </row>
      </sheetData>
      <sheetData sheetId="1988">
        <row r="81">
          <cell r="H81">
            <v>222.566</v>
          </cell>
        </row>
      </sheetData>
      <sheetData sheetId="1989">
        <row r="81">
          <cell r="H81">
            <v>222.566</v>
          </cell>
        </row>
      </sheetData>
      <sheetData sheetId="1990">
        <row r="81">
          <cell r="H81">
            <v>222.566</v>
          </cell>
        </row>
      </sheetData>
      <sheetData sheetId="1991">
        <row r="81">
          <cell r="H81">
            <v>222.566</v>
          </cell>
        </row>
      </sheetData>
      <sheetData sheetId="1992">
        <row r="81">
          <cell r="H81">
            <v>222.566</v>
          </cell>
        </row>
      </sheetData>
      <sheetData sheetId="1993">
        <row r="81">
          <cell r="H81">
            <v>222.566</v>
          </cell>
        </row>
      </sheetData>
      <sheetData sheetId="1994">
        <row r="81">
          <cell r="H81">
            <v>222.566</v>
          </cell>
        </row>
      </sheetData>
      <sheetData sheetId="1995">
        <row r="81">
          <cell r="H81">
            <v>222.566</v>
          </cell>
        </row>
      </sheetData>
      <sheetData sheetId="1996">
        <row r="81">
          <cell r="H81">
            <v>222.566</v>
          </cell>
        </row>
      </sheetData>
      <sheetData sheetId="1997">
        <row r="81">
          <cell r="H81">
            <v>222.566</v>
          </cell>
        </row>
      </sheetData>
      <sheetData sheetId="1998">
        <row r="81">
          <cell r="H81">
            <v>222.566</v>
          </cell>
        </row>
      </sheetData>
      <sheetData sheetId="1999">
        <row r="81">
          <cell r="H81">
            <v>222.566</v>
          </cell>
        </row>
      </sheetData>
      <sheetData sheetId="2000">
        <row r="81">
          <cell r="H81">
            <v>222.566</v>
          </cell>
        </row>
      </sheetData>
      <sheetData sheetId="2001">
        <row r="81">
          <cell r="H81">
            <v>222.566</v>
          </cell>
        </row>
      </sheetData>
      <sheetData sheetId="2002">
        <row r="81">
          <cell r="H81">
            <v>222.566</v>
          </cell>
        </row>
      </sheetData>
      <sheetData sheetId="2003">
        <row r="81">
          <cell r="H81">
            <v>222.566</v>
          </cell>
        </row>
      </sheetData>
      <sheetData sheetId="2004">
        <row r="81">
          <cell r="H81">
            <v>222.566</v>
          </cell>
        </row>
      </sheetData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>
        <row r="81">
          <cell r="H81">
            <v>222.566</v>
          </cell>
        </row>
      </sheetData>
      <sheetData sheetId="2072">
        <row r="81">
          <cell r="H81">
            <v>222.566</v>
          </cell>
        </row>
      </sheetData>
      <sheetData sheetId="2073">
        <row r="81">
          <cell r="H81">
            <v>222.566</v>
          </cell>
        </row>
      </sheetData>
      <sheetData sheetId="2074">
        <row r="81">
          <cell r="H81">
            <v>222.566</v>
          </cell>
        </row>
      </sheetData>
      <sheetData sheetId="2075">
        <row r="81">
          <cell r="H81">
            <v>222.566</v>
          </cell>
        </row>
      </sheetData>
      <sheetData sheetId="2076">
        <row r="81">
          <cell r="H81">
            <v>222.566</v>
          </cell>
        </row>
      </sheetData>
      <sheetData sheetId="2077" refreshError="1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/>
      <sheetData sheetId="2088"/>
      <sheetData sheetId="2089"/>
      <sheetData sheetId="2090">
        <row r="81">
          <cell r="H81">
            <v>222.566</v>
          </cell>
        </row>
      </sheetData>
      <sheetData sheetId="2091">
        <row r="81">
          <cell r="H81">
            <v>222.566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 refreshError="1"/>
      <sheetData sheetId="2114" refreshError="1"/>
      <sheetData sheetId="2115" refreshError="1"/>
      <sheetData sheetId="2116"/>
      <sheetData sheetId="2117">
        <row r="81">
          <cell r="H81">
            <v>222.566</v>
          </cell>
        </row>
      </sheetData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>
        <row r="81">
          <cell r="H81">
            <v>222.566</v>
          </cell>
        </row>
      </sheetData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>
        <row r="81">
          <cell r="H81">
            <v>222.566</v>
          </cell>
        </row>
      </sheetData>
      <sheetData sheetId="2225">
        <row r="81">
          <cell r="H81">
            <v>222.566</v>
          </cell>
        </row>
      </sheetData>
      <sheetData sheetId="2226" refreshError="1"/>
      <sheetData sheetId="2227">
        <row r="81">
          <cell r="H81">
            <v>222.566</v>
          </cell>
        </row>
      </sheetData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>
        <row r="81">
          <cell r="H81">
            <v>222.566</v>
          </cell>
        </row>
      </sheetData>
      <sheetData sheetId="2266">
        <row r="81">
          <cell r="H81">
            <v>222.566</v>
          </cell>
        </row>
      </sheetData>
      <sheetData sheetId="2267">
        <row r="81">
          <cell r="H81">
            <v>222.566</v>
          </cell>
        </row>
      </sheetData>
      <sheetData sheetId="2268">
        <row r="81">
          <cell r="H81">
            <v>222.566</v>
          </cell>
        </row>
      </sheetData>
      <sheetData sheetId="2269">
        <row r="81">
          <cell r="H81">
            <v>222.566</v>
          </cell>
        </row>
      </sheetData>
      <sheetData sheetId="2270">
        <row r="81">
          <cell r="H81">
            <v>222.566</v>
          </cell>
        </row>
      </sheetData>
      <sheetData sheetId="2271" refreshError="1"/>
      <sheetData sheetId="2272">
        <row r="81">
          <cell r="H81">
            <v>222.566</v>
          </cell>
        </row>
      </sheetData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>
        <row r="81">
          <cell r="H81">
            <v>222.566</v>
          </cell>
        </row>
      </sheetData>
      <sheetData sheetId="2321">
        <row r="81">
          <cell r="H81">
            <v>222.566</v>
          </cell>
        </row>
      </sheetData>
      <sheetData sheetId="2322">
        <row r="81">
          <cell r="H81">
            <v>222.566</v>
          </cell>
        </row>
      </sheetData>
      <sheetData sheetId="2323">
        <row r="81">
          <cell r="H81">
            <v>222.566</v>
          </cell>
        </row>
      </sheetData>
      <sheetData sheetId="2324">
        <row r="81">
          <cell r="H81">
            <v>222.566</v>
          </cell>
        </row>
      </sheetData>
      <sheetData sheetId="2325">
        <row r="81">
          <cell r="H81">
            <v>222.566</v>
          </cell>
        </row>
      </sheetData>
      <sheetData sheetId="2326">
        <row r="81">
          <cell r="H81">
            <v>222.566</v>
          </cell>
        </row>
      </sheetData>
      <sheetData sheetId="2327">
        <row r="81">
          <cell r="H81">
            <v>222.566</v>
          </cell>
        </row>
      </sheetData>
      <sheetData sheetId="2328">
        <row r="81">
          <cell r="H81">
            <v>222.566</v>
          </cell>
        </row>
      </sheetData>
      <sheetData sheetId="2329">
        <row r="81">
          <cell r="H81">
            <v>222.566</v>
          </cell>
        </row>
      </sheetData>
      <sheetData sheetId="2330">
        <row r="81">
          <cell r="H81">
            <v>222.566</v>
          </cell>
        </row>
      </sheetData>
      <sheetData sheetId="2331">
        <row r="81">
          <cell r="H81">
            <v>222.566</v>
          </cell>
        </row>
      </sheetData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>
        <row r="81">
          <cell r="H81">
            <v>222.566</v>
          </cell>
        </row>
      </sheetData>
      <sheetData sheetId="2343">
        <row r="81">
          <cell r="H81">
            <v>222.566</v>
          </cell>
        </row>
      </sheetData>
      <sheetData sheetId="2344">
        <row r="81">
          <cell r="H81">
            <v>222.566</v>
          </cell>
        </row>
      </sheetData>
      <sheetData sheetId="2345">
        <row r="81">
          <cell r="H81">
            <v>222.566</v>
          </cell>
        </row>
      </sheetData>
      <sheetData sheetId="2346">
        <row r="81">
          <cell r="H81">
            <v>222.566</v>
          </cell>
        </row>
      </sheetData>
      <sheetData sheetId="2347">
        <row r="81">
          <cell r="H81">
            <v>222.566</v>
          </cell>
        </row>
      </sheetData>
      <sheetData sheetId="2348">
        <row r="81">
          <cell r="H81">
            <v>222.566</v>
          </cell>
        </row>
      </sheetData>
      <sheetData sheetId="2349">
        <row r="81">
          <cell r="H81">
            <v>222.566</v>
          </cell>
        </row>
      </sheetData>
      <sheetData sheetId="2350">
        <row r="81">
          <cell r="H81">
            <v>222.566</v>
          </cell>
        </row>
      </sheetData>
      <sheetData sheetId="2351">
        <row r="81">
          <cell r="H81">
            <v>222.566</v>
          </cell>
        </row>
      </sheetData>
      <sheetData sheetId="2352">
        <row r="81">
          <cell r="H81">
            <v>222.566</v>
          </cell>
        </row>
      </sheetData>
      <sheetData sheetId="2353">
        <row r="81">
          <cell r="H81">
            <v>222.566</v>
          </cell>
        </row>
      </sheetData>
      <sheetData sheetId="2354">
        <row r="81">
          <cell r="H81">
            <v>222.566</v>
          </cell>
        </row>
      </sheetData>
      <sheetData sheetId="2355">
        <row r="81">
          <cell r="H81">
            <v>222.566</v>
          </cell>
        </row>
      </sheetData>
      <sheetData sheetId="2356">
        <row r="81">
          <cell r="H81">
            <v>222.566</v>
          </cell>
        </row>
      </sheetData>
      <sheetData sheetId="2357">
        <row r="81">
          <cell r="H81">
            <v>222.566</v>
          </cell>
        </row>
      </sheetData>
      <sheetData sheetId="2358">
        <row r="81">
          <cell r="H81">
            <v>222.566</v>
          </cell>
        </row>
      </sheetData>
      <sheetData sheetId="2359">
        <row r="81">
          <cell r="H81">
            <v>222.566</v>
          </cell>
        </row>
      </sheetData>
      <sheetData sheetId="2360">
        <row r="81">
          <cell r="H81">
            <v>222.566</v>
          </cell>
        </row>
      </sheetData>
      <sheetData sheetId="2361">
        <row r="81">
          <cell r="H81">
            <v>222.566</v>
          </cell>
        </row>
      </sheetData>
      <sheetData sheetId="2362">
        <row r="81">
          <cell r="H81">
            <v>222.566</v>
          </cell>
        </row>
      </sheetData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>
        <row r="81">
          <cell r="H81">
            <v>222.566</v>
          </cell>
        </row>
      </sheetData>
      <sheetData sheetId="2370" refreshError="1"/>
      <sheetData sheetId="2371" refreshError="1"/>
      <sheetData sheetId="2372" refreshError="1"/>
      <sheetData sheetId="2373">
        <row r="81">
          <cell r="H81">
            <v>222.566</v>
          </cell>
        </row>
      </sheetData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>
        <row r="81">
          <cell r="H81">
            <v>222.566</v>
          </cell>
        </row>
      </sheetData>
      <sheetData sheetId="2475">
        <row r="81">
          <cell r="H81">
            <v>222.566</v>
          </cell>
        </row>
      </sheetData>
      <sheetData sheetId="2476">
        <row r="81">
          <cell r="H81">
            <v>222.566</v>
          </cell>
        </row>
      </sheetData>
      <sheetData sheetId="2477">
        <row r="81">
          <cell r="H81">
            <v>222.566</v>
          </cell>
        </row>
      </sheetData>
      <sheetData sheetId="2478">
        <row r="81">
          <cell r="H81">
            <v>222.566</v>
          </cell>
        </row>
      </sheetData>
      <sheetData sheetId="2479">
        <row r="81">
          <cell r="H81">
            <v>222.566</v>
          </cell>
        </row>
      </sheetData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>
        <row r="81">
          <cell r="H81">
            <v>222.566</v>
          </cell>
        </row>
      </sheetData>
      <sheetData sheetId="2520"/>
      <sheetData sheetId="2521"/>
      <sheetData sheetId="2522">
        <row r="81">
          <cell r="H81">
            <v>222.566</v>
          </cell>
        </row>
      </sheetData>
      <sheetData sheetId="2523">
        <row r="81">
          <cell r="H81">
            <v>222.566</v>
          </cell>
        </row>
      </sheetData>
      <sheetData sheetId="2524">
        <row r="81">
          <cell r="H81">
            <v>222.566</v>
          </cell>
        </row>
      </sheetData>
      <sheetData sheetId="2525">
        <row r="81">
          <cell r="H81">
            <v>222.566</v>
          </cell>
        </row>
      </sheetData>
      <sheetData sheetId="2526">
        <row r="81">
          <cell r="H81">
            <v>222.566</v>
          </cell>
        </row>
      </sheetData>
      <sheetData sheetId="2527"/>
      <sheetData sheetId="2528"/>
      <sheetData sheetId="2529"/>
      <sheetData sheetId="2530">
        <row r="81">
          <cell r="H81">
            <v>222.566</v>
          </cell>
        </row>
      </sheetData>
      <sheetData sheetId="2531">
        <row r="81">
          <cell r="H81">
            <v>222.566</v>
          </cell>
        </row>
      </sheetData>
      <sheetData sheetId="2532">
        <row r="81">
          <cell r="H81">
            <v>222.566</v>
          </cell>
        </row>
      </sheetData>
      <sheetData sheetId="2533"/>
      <sheetData sheetId="2534">
        <row r="81">
          <cell r="H81">
            <v>222.566</v>
          </cell>
        </row>
      </sheetData>
      <sheetData sheetId="2535"/>
      <sheetData sheetId="2536"/>
      <sheetData sheetId="2537"/>
      <sheetData sheetId="2538"/>
      <sheetData sheetId="2539"/>
      <sheetData sheetId="2540">
        <row r="81">
          <cell r="H81">
            <v>222.566</v>
          </cell>
        </row>
      </sheetData>
      <sheetData sheetId="2541"/>
      <sheetData sheetId="2542"/>
      <sheetData sheetId="2543"/>
      <sheetData sheetId="2544">
        <row r="81">
          <cell r="H81">
            <v>222.566</v>
          </cell>
        </row>
      </sheetData>
      <sheetData sheetId="2545"/>
      <sheetData sheetId="2546"/>
      <sheetData sheetId="2547"/>
      <sheetData sheetId="2548"/>
      <sheetData sheetId="2549">
        <row r="81">
          <cell r="H81">
            <v>222.566</v>
          </cell>
        </row>
      </sheetData>
      <sheetData sheetId="2550">
        <row r="81">
          <cell r="H81">
            <v>222.566</v>
          </cell>
        </row>
      </sheetData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>
        <row r="81">
          <cell r="H81">
            <v>222.566</v>
          </cell>
        </row>
      </sheetData>
      <sheetData sheetId="2560"/>
      <sheetData sheetId="2561"/>
      <sheetData sheetId="2562"/>
      <sheetData sheetId="2563">
        <row r="81">
          <cell r="H81">
            <v>222.566</v>
          </cell>
        </row>
      </sheetData>
      <sheetData sheetId="2564"/>
      <sheetData sheetId="2565"/>
      <sheetData sheetId="2566">
        <row r="81">
          <cell r="H81">
            <v>222.566</v>
          </cell>
        </row>
      </sheetData>
      <sheetData sheetId="2567"/>
      <sheetData sheetId="2568"/>
      <sheetData sheetId="2569"/>
      <sheetData sheetId="2570">
        <row r="81">
          <cell r="H81">
            <v>222.566</v>
          </cell>
        </row>
      </sheetData>
      <sheetData sheetId="2571">
        <row r="81">
          <cell r="H81">
            <v>222.566</v>
          </cell>
        </row>
      </sheetData>
      <sheetData sheetId="2572"/>
      <sheetData sheetId="2573">
        <row r="81">
          <cell r="H81">
            <v>222.566</v>
          </cell>
        </row>
      </sheetData>
      <sheetData sheetId="2574">
        <row r="81">
          <cell r="H81">
            <v>222.566</v>
          </cell>
        </row>
      </sheetData>
      <sheetData sheetId="2575">
        <row r="81">
          <cell r="H81">
            <v>222.566</v>
          </cell>
        </row>
      </sheetData>
      <sheetData sheetId="2576"/>
      <sheetData sheetId="2577">
        <row r="81">
          <cell r="H81">
            <v>222.566</v>
          </cell>
        </row>
      </sheetData>
      <sheetData sheetId="2578">
        <row r="81">
          <cell r="H81">
            <v>222.566</v>
          </cell>
        </row>
      </sheetData>
      <sheetData sheetId="2579">
        <row r="81">
          <cell r="H81">
            <v>222.566</v>
          </cell>
        </row>
      </sheetData>
      <sheetData sheetId="2580"/>
      <sheetData sheetId="2581"/>
      <sheetData sheetId="2582"/>
      <sheetData sheetId="2583">
        <row r="81">
          <cell r="H81">
            <v>222.566</v>
          </cell>
        </row>
      </sheetData>
      <sheetData sheetId="2584">
        <row r="81">
          <cell r="H81">
            <v>222.566</v>
          </cell>
        </row>
      </sheetData>
      <sheetData sheetId="2585">
        <row r="81">
          <cell r="H81">
            <v>222.566</v>
          </cell>
        </row>
      </sheetData>
      <sheetData sheetId="2586"/>
      <sheetData sheetId="2587"/>
      <sheetData sheetId="2588">
        <row r="81">
          <cell r="H81">
            <v>222.566</v>
          </cell>
        </row>
      </sheetData>
      <sheetData sheetId="2589">
        <row r="944">
          <cell r="H944">
            <v>439.20800000000003</v>
          </cell>
        </row>
      </sheetData>
      <sheetData sheetId="2590"/>
      <sheetData sheetId="2591">
        <row r="81">
          <cell r="H81">
            <v>222.566</v>
          </cell>
        </row>
      </sheetData>
      <sheetData sheetId="2592">
        <row r="81">
          <cell r="H81">
            <v>222.566</v>
          </cell>
        </row>
      </sheetData>
      <sheetData sheetId="2593"/>
      <sheetData sheetId="2594">
        <row r="81">
          <cell r="H81">
            <v>222.566</v>
          </cell>
        </row>
      </sheetData>
      <sheetData sheetId="2595">
        <row r="81">
          <cell r="H81">
            <v>222.566</v>
          </cell>
        </row>
      </sheetData>
      <sheetData sheetId="2596">
        <row r="81">
          <cell r="H81">
            <v>222.566</v>
          </cell>
        </row>
      </sheetData>
      <sheetData sheetId="2597">
        <row r="81">
          <cell r="H81">
            <v>222.566</v>
          </cell>
        </row>
      </sheetData>
      <sheetData sheetId="2598"/>
      <sheetData sheetId="2599">
        <row r="81">
          <cell r="H81">
            <v>222.566</v>
          </cell>
        </row>
      </sheetData>
      <sheetData sheetId="2600">
        <row r="81">
          <cell r="H81">
            <v>222.566</v>
          </cell>
        </row>
      </sheetData>
      <sheetData sheetId="2601">
        <row r="81">
          <cell r="H81">
            <v>222.566</v>
          </cell>
        </row>
      </sheetData>
      <sheetData sheetId="2602">
        <row r="81">
          <cell r="H81">
            <v>222.566</v>
          </cell>
        </row>
      </sheetData>
      <sheetData sheetId="2603">
        <row r="81">
          <cell r="H81">
            <v>222.566</v>
          </cell>
        </row>
      </sheetData>
      <sheetData sheetId="2604">
        <row r="81">
          <cell r="H81">
            <v>222.566</v>
          </cell>
        </row>
      </sheetData>
      <sheetData sheetId="2605"/>
      <sheetData sheetId="2606"/>
      <sheetData sheetId="2607"/>
      <sheetData sheetId="2608">
        <row r="81">
          <cell r="H81">
            <v>222.566</v>
          </cell>
        </row>
      </sheetData>
      <sheetData sheetId="2609"/>
      <sheetData sheetId="2610"/>
      <sheetData sheetId="2611"/>
      <sheetData sheetId="2612"/>
      <sheetData sheetId="2613"/>
      <sheetData sheetId="2614"/>
      <sheetData sheetId="2615">
        <row r="81">
          <cell r="H81">
            <v>222.566</v>
          </cell>
        </row>
      </sheetData>
      <sheetData sheetId="2616">
        <row r="81">
          <cell r="H81">
            <v>222.566</v>
          </cell>
        </row>
      </sheetData>
      <sheetData sheetId="2617">
        <row r="81">
          <cell r="H81">
            <v>222.566</v>
          </cell>
        </row>
      </sheetData>
      <sheetData sheetId="2618">
        <row r="81">
          <cell r="H81">
            <v>222.566</v>
          </cell>
        </row>
      </sheetData>
      <sheetData sheetId="2619"/>
      <sheetData sheetId="2620"/>
      <sheetData sheetId="2621"/>
      <sheetData sheetId="2622"/>
      <sheetData sheetId="2623"/>
      <sheetData sheetId="2624">
        <row r="81">
          <cell r="H81">
            <v>222.566</v>
          </cell>
        </row>
      </sheetData>
      <sheetData sheetId="2625">
        <row r="81">
          <cell r="H81">
            <v>222.566</v>
          </cell>
        </row>
      </sheetData>
      <sheetData sheetId="2626">
        <row r="81">
          <cell r="H81">
            <v>222.566</v>
          </cell>
        </row>
      </sheetData>
      <sheetData sheetId="2627"/>
      <sheetData sheetId="2628"/>
      <sheetData sheetId="2629"/>
      <sheetData sheetId="2630">
        <row r="944">
          <cell r="H944">
            <v>439.20800000000003</v>
          </cell>
        </row>
      </sheetData>
      <sheetData sheetId="2631">
        <row r="81">
          <cell r="H81">
            <v>222.566</v>
          </cell>
        </row>
      </sheetData>
      <sheetData sheetId="2632">
        <row r="81">
          <cell r="H81">
            <v>222.566</v>
          </cell>
        </row>
      </sheetData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>
        <row r="81">
          <cell r="H81">
            <v>222.566</v>
          </cell>
        </row>
      </sheetData>
      <sheetData sheetId="2653"/>
      <sheetData sheetId="2654"/>
      <sheetData sheetId="2655"/>
      <sheetData sheetId="2656">
        <row r="81">
          <cell r="H81">
            <v>222.566</v>
          </cell>
        </row>
      </sheetData>
      <sheetData sheetId="2657"/>
      <sheetData sheetId="2658">
        <row r="81">
          <cell r="H81">
            <v>222.566</v>
          </cell>
        </row>
      </sheetData>
      <sheetData sheetId="2659">
        <row r="81">
          <cell r="H81">
            <v>222.566</v>
          </cell>
        </row>
      </sheetData>
      <sheetData sheetId="2660"/>
      <sheetData sheetId="2661"/>
      <sheetData sheetId="2662">
        <row r="81">
          <cell r="H81">
            <v>222.566</v>
          </cell>
        </row>
      </sheetData>
      <sheetData sheetId="2663"/>
      <sheetData sheetId="2664"/>
      <sheetData sheetId="2665">
        <row r="81">
          <cell r="H81">
            <v>222.566</v>
          </cell>
        </row>
      </sheetData>
      <sheetData sheetId="2666">
        <row r="81">
          <cell r="H81">
            <v>222.566</v>
          </cell>
        </row>
      </sheetData>
      <sheetData sheetId="2667">
        <row r="81">
          <cell r="H81">
            <v>222.566</v>
          </cell>
        </row>
      </sheetData>
      <sheetData sheetId="2668">
        <row r="81">
          <cell r="H81">
            <v>222.566</v>
          </cell>
        </row>
      </sheetData>
      <sheetData sheetId="2669"/>
      <sheetData sheetId="2670"/>
      <sheetData sheetId="2671">
        <row r="81">
          <cell r="H81">
            <v>222.566</v>
          </cell>
        </row>
      </sheetData>
      <sheetData sheetId="2672">
        <row r="81">
          <cell r="H81">
            <v>222.566</v>
          </cell>
        </row>
      </sheetData>
      <sheetData sheetId="2673"/>
      <sheetData sheetId="2674"/>
      <sheetData sheetId="2675"/>
      <sheetData sheetId="2676"/>
      <sheetData sheetId="2677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>
        <row r="81">
          <cell r="H81">
            <v>222.566</v>
          </cell>
        </row>
      </sheetData>
      <sheetData sheetId="2708">
        <row r="81">
          <cell r="H81">
            <v>222.566</v>
          </cell>
        </row>
      </sheetData>
      <sheetData sheetId="2709">
        <row r="81">
          <cell r="H81">
            <v>222.566</v>
          </cell>
        </row>
      </sheetData>
      <sheetData sheetId="2710">
        <row r="81">
          <cell r="H81">
            <v>222.566</v>
          </cell>
        </row>
      </sheetData>
      <sheetData sheetId="2711">
        <row r="81">
          <cell r="H81">
            <v>222.566</v>
          </cell>
        </row>
      </sheetData>
      <sheetData sheetId="2712">
        <row r="81">
          <cell r="H81">
            <v>222.566</v>
          </cell>
        </row>
      </sheetData>
      <sheetData sheetId="2713">
        <row r="81">
          <cell r="H81">
            <v>222.566</v>
          </cell>
        </row>
      </sheetData>
      <sheetData sheetId="2714">
        <row r="81">
          <cell r="H81">
            <v>222.566</v>
          </cell>
        </row>
      </sheetData>
      <sheetData sheetId="2715">
        <row r="81">
          <cell r="H81">
            <v>222.566</v>
          </cell>
        </row>
      </sheetData>
      <sheetData sheetId="2716">
        <row r="81">
          <cell r="H81">
            <v>222.566</v>
          </cell>
        </row>
      </sheetData>
      <sheetData sheetId="2717">
        <row r="81">
          <cell r="H81">
            <v>222.566</v>
          </cell>
        </row>
      </sheetData>
      <sheetData sheetId="2718">
        <row r="81">
          <cell r="H81">
            <v>222.566</v>
          </cell>
        </row>
      </sheetData>
      <sheetData sheetId="2719">
        <row r="81">
          <cell r="H81">
            <v>222.566</v>
          </cell>
        </row>
      </sheetData>
      <sheetData sheetId="2720">
        <row r="81">
          <cell r="H81">
            <v>222.566</v>
          </cell>
        </row>
      </sheetData>
      <sheetData sheetId="2721">
        <row r="81">
          <cell r="H81">
            <v>222.566</v>
          </cell>
        </row>
      </sheetData>
      <sheetData sheetId="2722">
        <row r="81">
          <cell r="H81">
            <v>222.566</v>
          </cell>
        </row>
      </sheetData>
      <sheetData sheetId="2723">
        <row r="81">
          <cell r="H81">
            <v>222.566</v>
          </cell>
        </row>
      </sheetData>
      <sheetData sheetId="2724">
        <row r="81">
          <cell r="H81">
            <v>222.566</v>
          </cell>
        </row>
      </sheetData>
      <sheetData sheetId="2725">
        <row r="81">
          <cell r="H81">
            <v>222.566</v>
          </cell>
        </row>
      </sheetData>
      <sheetData sheetId="2726">
        <row r="81">
          <cell r="H81">
            <v>222.566</v>
          </cell>
        </row>
      </sheetData>
      <sheetData sheetId="2727">
        <row r="81">
          <cell r="H81">
            <v>222.566</v>
          </cell>
        </row>
      </sheetData>
      <sheetData sheetId="2728">
        <row r="81">
          <cell r="H81">
            <v>222.566</v>
          </cell>
        </row>
      </sheetData>
      <sheetData sheetId="2729">
        <row r="81">
          <cell r="H81">
            <v>222.566</v>
          </cell>
        </row>
      </sheetData>
      <sheetData sheetId="2730">
        <row r="81">
          <cell r="H81">
            <v>222.566</v>
          </cell>
        </row>
      </sheetData>
      <sheetData sheetId="2731">
        <row r="81">
          <cell r="H81">
            <v>222.566</v>
          </cell>
        </row>
      </sheetData>
      <sheetData sheetId="2732">
        <row r="81">
          <cell r="H81">
            <v>222.566</v>
          </cell>
        </row>
      </sheetData>
      <sheetData sheetId="2733">
        <row r="81">
          <cell r="H81">
            <v>222.566</v>
          </cell>
        </row>
      </sheetData>
      <sheetData sheetId="2734">
        <row r="81">
          <cell r="H81">
            <v>222.566</v>
          </cell>
        </row>
      </sheetData>
      <sheetData sheetId="2735">
        <row r="81">
          <cell r="H81">
            <v>222.566</v>
          </cell>
        </row>
      </sheetData>
      <sheetData sheetId="2736">
        <row r="81">
          <cell r="H81">
            <v>222.566</v>
          </cell>
        </row>
      </sheetData>
      <sheetData sheetId="2737">
        <row r="81">
          <cell r="H81">
            <v>222.566</v>
          </cell>
        </row>
      </sheetData>
      <sheetData sheetId="2738">
        <row r="81">
          <cell r="H81">
            <v>222.566</v>
          </cell>
        </row>
      </sheetData>
      <sheetData sheetId="2739">
        <row r="81">
          <cell r="H81">
            <v>222.566</v>
          </cell>
        </row>
      </sheetData>
      <sheetData sheetId="2740">
        <row r="81">
          <cell r="H81">
            <v>222.566</v>
          </cell>
        </row>
      </sheetData>
      <sheetData sheetId="2741">
        <row r="81">
          <cell r="H81">
            <v>222.566</v>
          </cell>
        </row>
      </sheetData>
      <sheetData sheetId="2742"/>
      <sheetData sheetId="2743"/>
      <sheetData sheetId="2744"/>
      <sheetData sheetId="2745"/>
      <sheetData sheetId="2746">
        <row r="81">
          <cell r="H81">
            <v>222.566</v>
          </cell>
        </row>
      </sheetData>
      <sheetData sheetId="2747"/>
      <sheetData sheetId="2748"/>
      <sheetData sheetId="2749" refreshError="1"/>
      <sheetData sheetId="2750">
        <row r="81">
          <cell r="H81">
            <v>222.566</v>
          </cell>
        </row>
      </sheetData>
      <sheetData sheetId="2751"/>
      <sheetData sheetId="2752"/>
      <sheetData sheetId="2753">
        <row r="81">
          <cell r="H81">
            <v>222.566</v>
          </cell>
        </row>
      </sheetData>
      <sheetData sheetId="2754"/>
      <sheetData sheetId="2755">
        <row r="81">
          <cell r="H81">
            <v>222.566</v>
          </cell>
        </row>
      </sheetData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>
        <row r="81">
          <cell r="H81">
            <v>222.566</v>
          </cell>
        </row>
      </sheetData>
      <sheetData sheetId="2767"/>
      <sheetData sheetId="2768">
        <row r="81">
          <cell r="H81">
            <v>222.566</v>
          </cell>
        </row>
      </sheetData>
      <sheetData sheetId="2769">
        <row r="81">
          <cell r="H81">
            <v>222.566</v>
          </cell>
        </row>
      </sheetData>
      <sheetData sheetId="2770">
        <row r="81">
          <cell r="H81">
            <v>222.566</v>
          </cell>
        </row>
      </sheetData>
      <sheetData sheetId="2771">
        <row r="81">
          <cell r="H81">
            <v>222.566</v>
          </cell>
        </row>
      </sheetData>
      <sheetData sheetId="2772">
        <row r="81">
          <cell r="H81">
            <v>222.566</v>
          </cell>
        </row>
      </sheetData>
      <sheetData sheetId="2773">
        <row r="81">
          <cell r="H81">
            <v>222.566</v>
          </cell>
        </row>
      </sheetData>
      <sheetData sheetId="2774">
        <row r="81">
          <cell r="H81">
            <v>222.566</v>
          </cell>
        </row>
      </sheetData>
      <sheetData sheetId="2775">
        <row r="81">
          <cell r="H81">
            <v>222.566</v>
          </cell>
        </row>
      </sheetData>
      <sheetData sheetId="2776">
        <row r="81">
          <cell r="H81">
            <v>222.566</v>
          </cell>
        </row>
      </sheetData>
      <sheetData sheetId="2777">
        <row r="81">
          <cell r="H81">
            <v>222.566</v>
          </cell>
        </row>
      </sheetData>
      <sheetData sheetId="2778">
        <row r="81">
          <cell r="H81">
            <v>222.566</v>
          </cell>
        </row>
      </sheetData>
      <sheetData sheetId="2779">
        <row r="81">
          <cell r="H81">
            <v>222.566</v>
          </cell>
        </row>
      </sheetData>
      <sheetData sheetId="2780">
        <row r="81">
          <cell r="H81">
            <v>222.566</v>
          </cell>
        </row>
      </sheetData>
      <sheetData sheetId="2781">
        <row r="81">
          <cell r="H81">
            <v>222.566</v>
          </cell>
        </row>
      </sheetData>
      <sheetData sheetId="2782">
        <row r="81">
          <cell r="H81">
            <v>222.566</v>
          </cell>
        </row>
      </sheetData>
      <sheetData sheetId="2783">
        <row r="81">
          <cell r="H81">
            <v>222.566</v>
          </cell>
        </row>
      </sheetData>
      <sheetData sheetId="2784">
        <row r="81">
          <cell r="H81">
            <v>222.566</v>
          </cell>
        </row>
      </sheetData>
      <sheetData sheetId="2785">
        <row r="81">
          <cell r="H81">
            <v>222.566</v>
          </cell>
        </row>
      </sheetData>
      <sheetData sheetId="2786">
        <row r="81">
          <cell r="H81">
            <v>222.566</v>
          </cell>
        </row>
      </sheetData>
      <sheetData sheetId="2787">
        <row r="81">
          <cell r="H81">
            <v>222.566</v>
          </cell>
        </row>
      </sheetData>
      <sheetData sheetId="2788">
        <row r="81">
          <cell r="H81">
            <v>222.566</v>
          </cell>
        </row>
      </sheetData>
      <sheetData sheetId="2789"/>
      <sheetData sheetId="2790"/>
      <sheetData sheetId="2791"/>
      <sheetData sheetId="2792"/>
      <sheetData sheetId="2793"/>
      <sheetData sheetId="2794">
        <row r="81">
          <cell r="H81">
            <v>222.566</v>
          </cell>
        </row>
      </sheetData>
      <sheetData sheetId="2795">
        <row r="944">
          <cell r="H944">
            <v>439.20800000000003</v>
          </cell>
        </row>
      </sheetData>
      <sheetData sheetId="2796">
        <row r="81">
          <cell r="H81">
            <v>222.566</v>
          </cell>
        </row>
      </sheetData>
      <sheetData sheetId="2797">
        <row r="81">
          <cell r="H81">
            <v>222.566</v>
          </cell>
        </row>
      </sheetData>
      <sheetData sheetId="2798">
        <row r="81">
          <cell r="H81">
            <v>222.566</v>
          </cell>
        </row>
      </sheetData>
      <sheetData sheetId="2799">
        <row r="944">
          <cell r="H944">
            <v>439.20800000000003</v>
          </cell>
        </row>
      </sheetData>
      <sheetData sheetId="2800">
        <row r="81">
          <cell r="H81">
            <v>222.566</v>
          </cell>
        </row>
      </sheetData>
      <sheetData sheetId="2801">
        <row r="81">
          <cell r="H81">
            <v>222.566</v>
          </cell>
        </row>
      </sheetData>
      <sheetData sheetId="2802">
        <row r="81">
          <cell r="H81">
            <v>222.566</v>
          </cell>
        </row>
      </sheetData>
      <sheetData sheetId="2803">
        <row r="944">
          <cell r="H944">
            <v>439.20800000000003</v>
          </cell>
        </row>
      </sheetData>
      <sheetData sheetId="2804">
        <row r="81">
          <cell r="H81">
            <v>222.566</v>
          </cell>
        </row>
      </sheetData>
      <sheetData sheetId="2805">
        <row r="81">
          <cell r="H81">
            <v>222.566</v>
          </cell>
        </row>
      </sheetData>
      <sheetData sheetId="2806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/>
      <sheetData sheetId="2829"/>
      <sheetData sheetId="2830">
        <row r="81">
          <cell r="H81">
            <v>222.566</v>
          </cell>
        </row>
      </sheetData>
      <sheetData sheetId="2831"/>
      <sheetData sheetId="2832"/>
      <sheetData sheetId="2833"/>
      <sheetData sheetId="2834"/>
      <sheetData sheetId="2835">
        <row r="81">
          <cell r="H81">
            <v>222.566</v>
          </cell>
        </row>
      </sheetData>
      <sheetData sheetId="2836"/>
      <sheetData sheetId="2837"/>
      <sheetData sheetId="2838"/>
      <sheetData sheetId="2839" refreshError="1"/>
      <sheetData sheetId="2840"/>
      <sheetData sheetId="2841">
        <row r="81">
          <cell r="H81">
            <v>222.566</v>
          </cell>
        </row>
      </sheetData>
      <sheetData sheetId="2842">
        <row r="81">
          <cell r="H81">
            <v>222.566</v>
          </cell>
        </row>
      </sheetData>
      <sheetData sheetId="2843">
        <row r="81">
          <cell r="H81">
            <v>222.566</v>
          </cell>
        </row>
      </sheetData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>
        <row r="81">
          <cell r="H81">
            <v>222.566</v>
          </cell>
        </row>
      </sheetData>
      <sheetData sheetId="2898">
        <row r="81">
          <cell r="H81">
            <v>222.566</v>
          </cell>
        </row>
      </sheetData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81">
          <cell r="H81">
            <v>222.566</v>
          </cell>
        </row>
      </sheetData>
      <sheetData sheetId="2913">
        <row r="81">
          <cell r="H81">
            <v>222.566</v>
          </cell>
        </row>
      </sheetData>
      <sheetData sheetId="2914"/>
      <sheetData sheetId="2915"/>
      <sheetData sheetId="2916"/>
      <sheetData sheetId="2917"/>
      <sheetData sheetId="2918"/>
      <sheetData sheetId="2919"/>
      <sheetData sheetId="2920">
        <row r="81">
          <cell r="H81">
            <v>222.566</v>
          </cell>
        </row>
      </sheetData>
      <sheetData sheetId="2921">
        <row r="81">
          <cell r="H81">
            <v>222.566</v>
          </cell>
        </row>
      </sheetData>
      <sheetData sheetId="2922"/>
      <sheetData sheetId="2923"/>
      <sheetData sheetId="2924"/>
      <sheetData sheetId="2925">
        <row r="81">
          <cell r="H81">
            <v>222.566</v>
          </cell>
        </row>
      </sheetData>
      <sheetData sheetId="2926">
        <row r="81">
          <cell r="H81">
            <v>222.566</v>
          </cell>
        </row>
      </sheetData>
      <sheetData sheetId="2927">
        <row r="81">
          <cell r="H81">
            <v>222.566</v>
          </cell>
        </row>
      </sheetData>
      <sheetData sheetId="2928">
        <row r="81">
          <cell r="H81">
            <v>222.566</v>
          </cell>
        </row>
      </sheetData>
      <sheetData sheetId="2929">
        <row r="81">
          <cell r="H81">
            <v>222.566</v>
          </cell>
        </row>
      </sheetData>
      <sheetData sheetId="2930">
        <row r="81">
          <cell r="H81">
            <v>222.566</v>
          </cell>
        </row>
      </sheetData>
      <sheetData sheetId="2931"/>
      <sheetData sheetId="2932">
        <row r="81">
          <cell r="H81">
            <v>222.566</v>
          </cell>
        </row>
      </sheetData>
      <sheetData sheetId="2933">
        <row r="81">
          <cell r="H81">
            <v>222.566</v>
          </cell>
        </row>
      </sheetData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/>
      <sheetData sheetId="2961"/>
      <sheetData sheetId="2962" refreshError="1"/>
      <sheetData sheetId="2963" refreshError="1"/>
      <sheetData sheetId="2964" refreshError="1"/>
      <sheetData sheetId="2965" refreshError="1"/>
      <sheetData sheetId="2966">
        <row r="81">
          <cell r="H81">
            <v>222.566</v>
          </cell>
        </row>
      </sheetData>
      <sheetData sheetId="2967"/>
      <sheetData sheetId="2968">
        <row r="944">
          <cell r="H944">
            <v>439.20800000000003</v>
          </cell>
        </row>
      </sheetData>
      <sheetData sheetId="2969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K27"/>
  <sheetViews>
    <sheetView tabSelected="1" view="pageBreakPreview" topLeftCell="D7" zoomScaleNormal="100" zoomScaleSheetLayoutView="100" workbookViewId="0">
      <selection activeCell="G32" sqref="G32"/>
    </sheetView>
  </sheetViews>
  <sheetFormatPr defaultRowHeight="14.5"/>
  <cols>
    <col min="2" max="2" width="46.36328125" customWidth="1"/>
    <col min="3" max="5" width="22" style="465" customWidth="1"/>
    <col min="6" max="8" width="18.1796875" style="465" customWidth="1"/>
    <col min="9" max="9" width="3.36328125" customWidth="1"/>
    <col min="10" max="10" width="20.90625" customWidth="1"/>
  </cols>
  <sheetData>
    <row r="1" spans="1:11">
      <c r="A1" t="s">
        <v>882</v>
      </c>
    </row>
    <row r="2" spans="1:11" s="106" customFormat="1">
      <c r="C2" s="466"/>
      <c r="D2" s="466"/>
      <c r="E2" s="466"/>
      <c r="F2" s="466"/>
      <c r="H2" s="538">
        <v>44896</v>
      </c>
    </row>
    <row r="4" spans="1:11">
      <c r="J4" s="615"/>
    </row>
    <row r="5" spans="1:11" s="467" customFormat="1" ht="28.25" customHeight="1">
      <c r="A5" s="471" t="s">
        <v>823</v>
      </c>
      <c r="B5" s="471" t="s">
        <v>0</v>
      </c>
      <c r="C5" s="537" t="s">
        <v>25</v>
      </c>
      <c r="D5" s="769" t="s">
        <v>1111</v>
      </c>
      <c r="E5" s="769" t="s">
        <v>1110</v>
      </c>
      <c r="F5" s="537" t="s">
        <v>529</v>
      </c>
      <c r="G5" s="537" t="s">
        <v>765</v>
      </c>
      <c r="H5" s="537" t="s">
        <v>1109</v>
      </c>
    </row>
    <row r="6" spans="1:11">
      <c r="A6" s="468"/>
      <c r="B6" s="468"/>
      <c r="C6" s="470"/>
      <c r="D6" s="470"/>
      <c r="E6" s="470"/>
      <c r="F6" s="470"/>
      <c r="G6" s="470"/>
      <c r="H6" s="470"/>
      <c r="J6" s="467"/>
    </row>
    <row r="7" spans="1:11" ht="15" thickBot="1">
      <c r="A7" s="469">
        <v>1</v>
      </c>
      <c r="B7" s="670" t="s">
        <v>820</v>
      </c>
      <c r="C7" s="671">
        <f>'Guest Room Summary'!G89</f>
        <v>14192642.749999998</v>
      </c>
      <c r="D7" s="671">
        <v>11495377</v>
      </c>
      <c r="E7" s="671">
        <f>C7-D7</f>
        <v>2697265.7499999981</v>
      </c>
      <c r="F7" s="671">
        <v>2018527.7337038834</v>
      </c>
      <c r="G7" s="671">
        <f>H7-F7</f>
        <v>155333.13692854531</v>
      </c>
      <c r="H7" s="671">
        <f>'Guest Room Summary'!N89-D7</f>
        <v>2173860.8706324287</v>
      </c>
      <c r="J7" s="1043">
        <f>E7-H7</f>
        <v>523404.87936756946</v>
      </c>
    </row>
    <row r="8" spans="1:11" s="106" customFormat="1">
      <c r="A8" s="472"/>
      <c r="B8" s="672" t="s">
        <v>1017</v>
      </c>
      <c r="C8" s="673">
        <f>SUM(C7:C7)</f>
        <v>14192642.749999998</v>
      </c>
      <c r="D8" s="673">
        <v>11495377</v>
      </c>
      <c r="E8" s="673">
        <f>SUM(E7)</f>
        <v>2697265.7499999981</v>
      </c>
      <c r="F8" s="673">
        <f>SUM(F7:F7)</f>
        <v>2018527.7337038834</v>
      </c>
      <c r="G8" s="673">
        <f>SUM(G7:G7)</f>
        <v>155333.13692854531</v>
      </c>
      <c r="H8" s="673">
        <f>SUM(H7:H7)</f>
        <v>2173860.8706324287</v>
      </c>
      <c r="J8" s="616">
        <f>(H8+H16)/(E8+E16)</f>
        <v>0.79278373807889768</v>
      </c>
      <c r="K8" s="616"/>
    </row>
    <row r="9" spans="1:11">
      <c r="A9" s="927" t="s">
        <v>1300</v>
      </c>
      <c r="B9" s="468"/>
      <c r="C9" s="470"/>
      <c r="D9" s="470"/>
      <c r="E9" s="470"/>
      <c r="F9" s="470"/>
      <c r="G9" s="470"/>
      <c r="H9" s="470"/>
    </row>
    <row r="10" spans="1:11">
      <c r="A10" s="469">
        <v>2</v>
      </c>
      <c r="B10" s="468" t="s">
        <v>1012</v>
      </c>
      <c r="C10" s="470">
        <v>-698968</v>
      </c>
      <c r="D10" s="470">
        <v>-698968</v>
      </c>
      <c r="E10" s="470">
        <f>C10-D10</f>
        <v>0</v>
      </c>
      <c r="F10" s="470">
        <v>0</v>
      </c>
      <c r="G10" s="470">
        <f>H10-F10</f>
        <v>0</v>
      </c>
      <c r="H10" s="470">
        <v>0</v>
      </c>
    </row>
    <row r="11" spans="1:11">
      <c r="A11" s="469">
        <v>3</v>
      </c>
      <c r="B11" s="468" t="s">
        <v>1013</v>
      </c>
      <c r="C11" s="470">
        <v>-461231</v>
      </c>
      <c r="D11" s="470">
        <v>-461231</v>
      </c>
      <c r="E11" s="470">
        <f t="shared" ref="E11:E15" si="0">C11-D11</f>
        <v>0</v>
      </c>
      <c r="F11" s="470">
        <v>0</v>
      </c>
      <c r="G11" s="470">
        <f t="shared" ref="G11:G15" si="1">H11-F11</f>
        <v>0</v>
      </c>
      <c r="H11" s="470">
        <v>0</v>
      </c>
    </row>
    <row r="12" spans="1:11">
      <c r="A12" s="469">
        <v>4</v>
      </c>
      <c r="B12" s="468" t="s">
        <v>821</v>
      </c>
      <c r="C12" s="470">
        <v>1084943</v>
      </c>
      <c r="D12" s="470">
        <v>1084943</v>
      </c>
      <c r="E12" s="470">
        <f t="shared" si="0"/>
        <v>0</v>
      </c>
      <c r="F12" s="470">
        <v>0</v>
      </c>
      <c r="G12" s="470">
        <f t="shared" si="1"/>
        <v>0</v>
      </c>
      <c r="H12" s="470">
        <v>0</v>
      </c>
      <c r="J12" s="467"/>
    </row>
    <row r="13" spans="1:11">
      <c r="A13" s="469">
        <v>5</v>
      </c>
      <c r="B13" s="468" t="s">
        <v>1014</v>
      </c>
      <c r="C13" s="470">
        <v>746070</v>
      </c>
      <c r="D13" s="470">
        <v>0</v>
      </c>
      <c r="E13" s="470">
        <f t="shared" si="0"/>
        <v>746070</v>
      </c>
      <c r="F13" s="470">
        <v>401042.35999999993</v>
      </c>
      <c r="G13" s="470">
        <f t="shared" si="1"/>
        <v>69696.20000000007</v>
      </c>
      <c r="H13" s="470">
        <f>+'7A &amp; 15A'!R187</f>
        <v>470738.56</v>
      </c>
      <c r="J13" s="467"/>
    </row>
    <row r="14" spans="1:11">
      <c r="A14" s="469">
        <v>6</v>
      </c>
      <c r="B14" s="670" t="s">
        <v>1015</v>
      </c>
      <c r="C14" s="671">
        <f>Corridor!L47</f>
        <v>1644447.65</v>
      </c>
      <c r="D14" s="671">
        <v>835600</v>
      </c>
      <c r="E14" s="470">
        <f t="shared" si="0"/>
        <v>808847.64999999991</v>
      </c>
      <c r="F14" s="671">
        <v>695104.6819999998</v>
      </c>
      <c r="G14" s="671">
        <f t="shared" si="1"/>
        <v>31176.27500000014</v>
      </c>
      <c r="H14" s="671">
        <f>+Corridor!P47-'DAR Summary'!D14</f>
        <v>726280.95699999994</v>
      </c>
      <c r="J14" s="539"/>
    </row>
    <row r="15" spans="1:11" ht="15" thickBot="1">
      <c r="A15" s="469">
        <v>7</v>
      </c>
      <c r="B15" s="468" t="s">
        <v>1016</v>
      </c>
      <c r="C15" s="470">
        <v>-7905</v>
      </c>
      <c r="D15" s="470">
        <v>0</v>
      </c>
      <c r="E15" s="470">
        <f t="shared" si="0"/>
        <v>-7905</v>
      </c>
      <c r="F15" s="470">
        <v>-5572.669631095896</v>
      </c>
      <c r="G15" s="470">
        <f t="shared" si="1"/>
        <v>-512.82260181110087</v>
      </c>
      <c r="H15" s="470">
        <f>E15*(SUM(H10:H14)/SUM(E10:E14))</f>
        <v>-6085.4922329069968</v>
      </c>
    </row>
    <row r="16" spans="1:11">
      <c r="A16" s="469"/>
      <c r="B16" s="672" t="s">
        <v>1018</v>
      </c>
      <c r="C16" s="673">
        <f t="shared" ref="C16:E16" si="2">SUM(C10:C15)</f>
        <v>2307356.65</v>
      </c>
      <c r="D16" s="673">
        <f t="shared" si="2"/>
        <v>760344</v>
      </c>
      <c r="E16" s="673">
        <f t="shared" si="2"/>
        <v>1547012.65</v>
      </c>
      <c r="F16" s="673">
        <f>SUM(F10:F15)</f>
        <v>1090574.3723689038</v>
      </c>
      <c r="G16" s="673">
        <f>SUM(G10:G15)</f>
        <v>100359.65239818911</v>
      </c>
      <c r="H16" s="673">
        <f>SUM(H10:H15)</f>
        <v>1190934.0247670929</v>
      </c>
      <c r="J16" s="616"/>
    </row>
    <row r="17" spans="1:10">
      <c r="A17" s="469"/>
      <c r="B17" s="924"/>
      <c r="C17" s="925"/>
      <c r="D17" s="925"/>
      <c r="E17" s="925"/>
      <c r="F17" s="925"/>
      <c r="G17" s="925"/>
      <c r="H17" s="925"/>
      <c r="J17" s="616"/>
    </row>
    <row r="18" spans="1:10">
      <c r="A18" s="926" t="s">
        <v>1299</v>
      </c>
      <c r="B18" s="924"/>
      <c r="C18" s="925"/>
      <c r="D18" s="925"/>
      <c r="E18" s="925"/>
      <c r="F18" s="925"/>
      <c r="G18" s="925"/>
      <c r="H18" s="925"/>
      <c r="J18" s="616"/>
    </row>
    <row r="19" spans="1:10">
      <c r="A19" s="469">
        <v>8</v>
      </c>
      <c r="B19" s="928" t="s">
        <v>1301</v>
      </c>
      <c r="C19" s="925"/>
      <c r="D19" s="925"/>
      <c r="E19" s="929">
        <f>+'VO Summary'!C5</f>
        <v>617777</v>
      </c>
      <c r="F19" s="929">
        <v>322803.68378012476</v>
      </c>
      <c r="G19" s="929">
        <f>H19-F19</f>
        <v>62060.324869013857</v>
      </c>
      <c r="H19" s="929">
        <f>+'VO Summary'!E5</f>
        <v>384864.00864913862</v>
      </c>
      <c r="J19" s="616"/>
    </row>
    <row r="20" spans="1:10" ht="15" thickBot="1">
      <c r="A20" s="469">
        <v>9</v>
      </c>
      <c r="B20" s="928" t="s">
        <v>1302</v>
      </c>
      <c r="C20" s="925"/>
      <c r="D20" s="925"/>
      <c r="E20" s="929">
        <f>+'VO Summary'!C6</f>
        <v>5502.33</v>
      </c>
      <c r="F20" s="929">
        <v>5502.33</v>
      </c>
      <c r="G20" s="929">
        <f>H20-F20</f>
        <v>0</v>
      </c>
      <c r="H20" s="929">
        <f>+'VO Summary'!E6</f>
        <v>5502.33</v>
      </c>
      <c r="J20" s="616"/>
    </row>
    <row r="21" spans="1:10">
      <c r="A21" s="469"/>
      <c r="B21" s="672" t="s">
        <v>1018</v>
      </c>
      <c r="C21" s="673"/>
      <c r="D21" s="673"/>
      <c r="E21" s="673">
        <f>SUM(E19:E20)</f>
        <v>623279.32999999996</v>
      </c>
      <c r="F21" s="673">
        <f t="shared" ref="F21:H21" si="3">SUM(F19:F20)</f>
        <v>328306.01378012478</v>
      </c>
      <c r="G21" s="673">
        <f t="shared" si="3"/>
        <v>62060.324869013857</v>
      </c>
      <c r="H21" s="673">
        <f t="shared" si="3"/>
        <v>390366.33864913863</v>
      </c>
      <c r="J21" s="616"/>
    </row>
    <row r="22" spans="1:10">
      <c r="A22" s="469"/>
      <c r="B22" s="928"/>
      <c r="C22" s="925"/>
      <c r="D22" s="925"/>
      <c r="E22" s="929"/>
      <c r="F22" s="929"/>
      <c r="G22" s="929"/>
      <c r="H22" s="929"/>
      <c r="J22" s="616"/>
    </row>
    <row r="23" spans="1:10" ht="18" customHeight="1">
      <c r="A23" s="469"/>
      <c r="B23" s="468"/>
      <c r="C23" s="470"/>
      <c r="D23" s="470"/>
      <c r="E23" s="470"/>
      <c r="F23" s="470"/>
      <c r="G23" s="470"/>
      <c r="H23" s="470"/>
    </row>
    <row r="24" spans="1:10" ht="15" thickBot="1">
      <c r="A24" s="469">
        <v>10</v>
      </c>
      <c r="B24" s="468" t="s">
        <v>747</v>
      </c>
      <c r="C24" s="470"/>
      <c r="D24" s="470">
        <v>132458</v>
      </c>
      <c r="E24" s="470">
        <f>-D24</f>
        <v>-132458</v>
      </c>
      <c r="F24" s="470">
        <v>-97030.733602722525</v>
      </c>
      <c r="G24" s="470">
        <f>H24-F24</f>
        <v>-7979.8147757320985</v>
      </c>
      <c r="H24" s="470">
        <f>J8*E24</f>
        <v>-105010.54837845462</v>
      </c>
    </row>
    <row r="25" spans="1:10">
      <c r="A25" s="469"/>
      <c r="B25" s="672" t="s">
        <v>1019</v>
      </c>
      <c r="C25" s="673">
        <f>+C24</f>
        <v>0</v>
      </c>
      <c r="D25" s="673">
        <v>132458</v>
      </c>
      <c r="E25" s="673">
        <f>SUM(E24)</f>
        <v>-132458</v>
      </c>
      <c r="F25" s="673">
        <f>+F24</f>
        <v>-97030.733602722525</v>
      </c>
      <c r="G25" s="673">
        <f t="shared" ref="G25" si="4">+G24</f>
        <v>-7979.8147757320985</v>
      </c>
      <c r="H25" s="673">
        <f>+H24</f>
        <v>-105010.54837845462</v>
      </c>
    </row>
    <row r="26" spans="1:10">
      <c r="A26" s="469"/>
      <c r="B26" s="468"/>
      <c r="C26" s="470"/>
      <c r="D26" s="470"/>
      <c r="E26" s="470"/>
      <c r="F26" s="470"/>
      <c r="G26" s="470"/>
      <c r="H26" s="470"/>
    </row>
    <row r="27" spans="1:10" s="106" customFormat="1">
      <c r="A27" s="472"/>
      <c r="B27" s="471" t="s">
        <v>822</v>
      </c>
      <c r="C27" s="666">
        <f>+C25+C16+C8</f>
        <v>16499999.399999999</v>
      </c>
      <c r="D27" s="666">
        <v>12388179</v>
      </c>
      <c r="E27" s="666">
        <f>+E25+E16+E8</f>
        <v>4111820.399999998</v>
      </c>
      <c r="F27" s="666">
        <f>+F16+F8+F25+F21</f>
        <v>3340377.3862501895</v>
      </c>
      <c r="G27" s="666">
        <f>+G16+G8+G25+G21</f>
        <v>309773.29942001618</v>
      </c>
      <c r="H27" s="666">
        <f>+H16+H8+H25+H21</f>
        <v>3650150.6856702059</v>
      </c>
      <c r="I27" s="616"/>
    </row>
  </sheetData>
  <pageMargins left="0.7" right="0.7" top="0.75" bottom="0.75" header="0.3" footer="0.3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B89"/>
  <sheetViews>
    <sheetView view="pageBreakPreview" zoomScale="85" zoomScaleSheetLayoutView="85" workbookViewId="0">
      <pane xSplit="4" ySplit="5" topLeftCell="E6" activePane="bottomRight" state="frozen"/>
      <selection pane="topRight" activeCell="F1" sqref="F1"/>
      <selection pane="bottomLeft" activeCell="A4" sqref="A4"/>
      <selection pane="bottomRight" activeCell="U68" sqref="U68"/>
    </sheetView>
  </sheetViews>
  <sheetFormatPr defaultColWidth="8.90625" defaultRowHeight="15.5"/>
  <cols>
    <col min="1" max="1" width="8.90625" style="399"/>
    <col min="2" max="2" width="18.54296875" style="399" bestFit="1" customWidth="1"/>
    <col min="3" max="3" width="26.1796875" style="399" customWidth="1"/>
    <col min="4" max="4" width="14" style="399" customWidth="1"/>
    <col min="5" max="7" width="10.90625" style="399" customWidth="1"/>
    <col min="8" max="23" width="10.90625" style="400" customWidth="1"/>
    <col min="24" max="24" width="8.90625" style="401"/>
    <col min="25" max="25" width="12.6328125" style="400" customWidth="1"/>
    <col min="26" max="16384" width="8.90625" style="399"/>
  </cols>
  <sheetData>
    <row r="1" spans="1:25" ht="17.5">
      <c r="A1" s="445" t="s">
        <v>750</v>
      </c>
    </row>
    <row r="3" spans="1:25" s="442" customFormat="1" ht="18">
      <c r="A3" s="473" t="s">
        <v>751</v>
      </c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4"/>
      <c r="Y3" s="443"/>
    </row>
    <row r="4" spans="1:25" s="440" customFormat="1" ht="17" customHeight="1">
      <c r="A4" s="1134" t="s">
        <v>741</v>
      </c>
      <c r="B4" s="1134" t="s">
        <v>602</v>
      </c>
      <c r="C4" s="1134" t="s">
        <v>603</v>
      </c>
      <c r="D4" s="439"/>
      <c r="E4" s="1133" t="s">
        <v>740</v>
      </c>
      <c r="F4" s="1133" t="s">
        <v>739</v>
      </c>
      <c r="G4" s="1133" t="s">
        <v>738</v>
      </c>
      <c r="H4" s="1133" t="s">
        <v>737</v>
      </c>
      <c r="I4" s="1133" t="s">
        <v>736</v>
      </c>
      <c r="J4" s="1133" t="s">
        <v>735</v>
      </c>
      <c r="K4" s="1133" t="s">
        <v>734</v>
      </c>
      <c r="L4" s="1133" t="s">
        <v>733</v>
      </c>
      <c r="M4" s="1133" t="s">
        <v>732</v>
      </c>
      <c r="N4" s="1133" t="s">
        <v>731</v>
      </c>
      <c r="O4" s="1133" t="s">
        <v>730</v>
      </c>
      <c r="P4" s="1133" t="s">
        <v>729</v>
      </c>
      <c r="Q4" s="1133" t="s">
        <v>728</v>
      </c>
      <c r="R4" s="1133" t="s">
        <v>727</v>
      </c>
      <c r="S4" s="1133" t="s">
        <v>726</v>
      </c>
      <c r="T4" s="1133" t="s">
        <v>725</v>
      </c>
      <c r="U4" s="1133" t="s">
        <v>724</v>
      </c>
      <c r="V4" s="1133" t="s">
        <v>723</v>
      </c>
      <c r="W4" s="1133" t="s">
        <v>722</v>
      </c>
      <c r="X4" s="1134" t="s">
        <v>12</v>
      </c>
      <c r="Y4" s="441"/>
    </row>
    <row r="5" spans="1:25" s="437" customFormat="1" ht="17" customHeight="1">
      <c r="A5" s="1134"/>
      <c r="B5" s="1134"/>
      <c r="C5" s="1134"/>
      <c r="D5" s="439" t="s">
        <v>721</v>
      </c>
      <c r="E5" s="1133"/>
      <c r="F5" s="1133"/>
      <c r="G5" s="1133"/>
      <c r="H5" s="1133"/>
      <c r="I5" s="1133"/>
      <c r="J5" s="1133"/>
      <c r="K5" s="1133"/>
      <c r="L5" s="1133"/>
      <c r="M5" s="1133"/>
      <c r="N5" s="1133"/>
      <c r="O5" s="1133"/>
      <c r="P5" s="1133"/>
      <c r="Q5" s="1133"/>
      <c r="R5" s="1133"/>
      <c r="S5" s="1133"/>
      <c r="T5" s="1133"/>
      <c r="U5" s="1133"/>
      <c r="V5" s="1133"/>
      <c r="W5" s="1133"/>
      <c r="X5" s="1134"/>
      <c r="Y5" s="438"/>
    </row>
    <row r="6" spans="1:25" s="423" customFormat="1" ht="16.25" customHeight="1">
      <c r="A6" s="474" t="s">
        <v>720</v>
      </c>
      <c r="B6" s="426"/>
      <c r="C6" s="426"/>
      <c r="D6" s="426"/>
      <c r="E6" s="426"/>
      <c r="F6" s="426"/>
      <c r="G6" s="426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6"/>
      <c r="Y6" s="424"/>
    </row>
    <row r="7" spans="1:25" ht="16.25" customHeight="1">
      <c r="A7" s="421">
        <v>1</v>
      </c>
      <c r="B7" s="421" t="s">
        <v>719</v>
      </c>
      <c r="C7" s="421" t="s">
        <v>688</v>
      </c>
      <c r="D7" s="422">
        <v>3</v>
      </c>
      <c r="E7" s="421">
        <v>1</v>
      </c>
      <c r="F7" s="421">
        <v>1</v>
      </c>
      <c r="G7" s="421">
        <v>1</v>
      </c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419"/>
      <c r="V7" s="419"/>
      <c r="W7" s="419">
        <f t="shared" ref="W7:W19" si="0">SUM(E7:M7)</f>
        <v>3</v>
      </c>
      <c r="X7" s="420" t="s">
        <v>704</v>
      </c>
    </row>
    <row r="8" spans="1:25" ht="16.25" customHeight="1">
      <c r="A8" s="417">
        <v>2</v>
      </c>
      <c r="B8" s="417" t="s">
        <v>658</v>
      </c>
      <c r="C8" s="417" t="s">
        <v>688</v>
      </c>
      <c r="D8" s="422">
        <v>9</v>
      </c>
      <c r="E8" s="421">
        <v>3</v>
      </c>
      <c r="F8" s="421">
        <v>3</v>
      </c>
      <c r="G8" s="421">
        <v>3</v>
      </c>
      <c r="H8" s="416"/>
      <c r="I8" s="416"/>
      <c r="J8" s="416"/>
      <c r="K8" s="416"/>
      <c r="L8" s="416"/>
      <c r="M8" s="416"/>
      <c r="N8" s="419"/>
      <c r="O8" s="419"/>
      <c r="P8" s="419"/>
      <c r="Q8" s="419"/>
      <c r="R8" s="419"/>
      <c r="S8" s="419"/>
      <c r="T8" s="419"/>
      <c r="U8" s="419"/>
      <c r="V8" s="419"/>
      <c r="W8" s="419">
        <f t="shared" si="0"/>
        <v>9</v>
      </c>
      <c r="X8" s="408" t="s">
        <v>704</v>
      </c>
    </row>
    <row r="9" spans="1:25" ht="16.25" customHeight="1">
      <c r="A9" s="421">
        <v>3</v>
      </c>
      <c r="B9" s="417" t="s">
        <v>658</v>
      </c>
      <c r="C9" s="417" t="s">
        <v>689</v>
      </c>
      <c r="D9" s="418">
        <v>9</v>
      </c>
      <c r="E9" s="417">
        <v>3</v>
      </c>
      <c r="F9" s="417">
        <v>3</v>
      </c>
      <c r="G9" s="417">
        <v>3</v>
      </c>
      <c r="H9" s="416"/>
      <c r="I9" s="416"/>
      <c r="J9" s="416"/>
      <c r="K9" s="416"/>
      <c r="L9" s="416"/>
      <c r="M9" s="416"/>
      <c r="N9" s="419"/>
      <c r="O9" s="419"/>
      <c r="P9" s="419"/>
      <c r="Q9" s="419"/>
      <c r="R9" s="419"/>
      <c r="S9" s="419"/>
      <c r="T9" s="419"/>
      <c r="U9" s="419"/>
      <c r="V9" s="419"/>
      <c r="W9" s="419">
        <f t="shared" si="0"/>
        <v>9</v>
      </c>
      <c r="X9" s="408" t="s">
        <v>704</v>
      </c>
    </row>
    <row r="10" spans="1:25" ht="16.25" customHeight="1">
      <c r="A10" s="417">
        <v>4</v>
      </c>
      <c r="B10" s="417" t="s">
        <v>660</v>
      </c>
      <c r="C10" s="417" t="s">
        <v>688</v>
      </c>
      <c r="D10" s="418">
        <v>6</v>
      </c>
      <c r="E10" s="417">
        <v>2</v>
      </c>
      <c r="F10" s="417">
        <v>2</v>
      </c>
      <c r="G10" s="417">
        <v>2</v>
      </c>
      <c r="H10" s="416"/>
      <c r="I10" s="416"/>
      <c r="J10" s="416"/>
      <c r="K10" s="416"/>
      <c r="L10" s="416"/>
      <c r="M10" s="416"/>
      <c r="N10" s="419"/>
      <c r="O10" s="419"/>
      <c r="P10" s="419"/>
      <c r="Q10" s="419"/>
      <c r="R10" s="419"/>
      <c r="S10" s="419"/>
      <c r="T10" s="419"/>
      <c r="U10" s="419"/>
      <c r="V10" s="419"/>
      <c r="W10" s="419">
        <f t="shared" si="0"/>
        <v>6</v>
      </c>
      <c r="X10" s="408" t="s">
        <v>704</v>
      </c>
    </row>
    <row r="11" spans="1:25" ht="16.25" customHeight="1">
      <c r="A11" s="421">
        <v>5</v>
      </c>
      <c r="B11" s="417" t="s">
        <v>662</v>
      </c>
      <c r="C11" s="417" t="s">
        <v>688</v>
      </c>
      <c r="D11" s="418">
        <v>3</v>
      </c>
      <c r="E11" s="417">
        <v>1</v>
      </c>
      <c r="F11" s="417">
        <v>1</v>
      </c>
      <c r="G11" s="417">
        <v>1</v>
      </c>
      <c r="H11" s="416"/>
      <c r="I11" s="416"/>
      <c r="J11" s="416"/>
      <c r="K11" s="416"/>
      <c r="L11" s="416"/>
      <c r="M11" s="416"/>
      <c r="N11" s="419"/>
      <c r="O11" s="419"/>
      <c r="P11" s="419"/>
      <c r="Q11" s="419"/>
      <c r="R11" s="419"/>
      <c r="S11" s="419"/>
      <c r="T11" s="419"/>
      <c r="U11" s="419"/>
      <c r="V11" s="419"/>
      <c r="W11" s="419">
        <f t="shared" si="0"/>
        <v>3</v>
      </c>
      <c r="X11" s="408" t="s">
        <v>704</v>
      </c>
    </row>
    <row r="12" spans="1:25" ht="16.25" customHeight="1">
      <c r="A12" s="417">
        <v>6</v>
      </c>
      <c r="B12" s="417" t="s">
        <v>565</v>
      </c>
      <c r="C12" s="417" t="s">
        <v>688</v>
      </c>
      <c r="D12" s="418">
        <v>3</v>
      </c>
      <c r="E12" s="417">
        <v>1</v>
      </c>
      <c r="F12" s="417">
        <v>1</v>
      </c>
      <c r="G12" s="417">
        <v>1</v>
      </c>
      <c r="H12" s="416"/>
      <c r="I12" s="416"/>
      <c r="J12" s="416"/>
      <c r="K12" s="416"/>
      <c r="L12" s="416"/>
      <c r="M12" s="416"/>
      <c r="N12" s="419"/>
      <c r="O12" s="419"/>
      <c r="P12" s="419"/>
      <c r="Q12" s="419"/>
      <c r="R12" s="419"/>
      <c r="S12" s="419"/>
      <c r="T12" s="419"/>
      <c r="U12" s="419"/>
      <c r="V12" s="419"/>
      <c r="W12" s="419">
        <f t="shared" si="0"/>
        <v>3</v>
      </c>
      <c r="X12" s="408" t="s">
        <v>704</v>
      </c>
    </row>
    <row r="13" spans="1:25" ht="16.25" customHeight="1">
      <c r="A13" s="421">
        <v>7</v>
      </c>
      <c r="B13" s="417" t="s">
        <v>565</v>
      </c>
      <c r="C13" s="417" t="s">
        <v>688</v>
      </c>
      <c r="D13" s="418">
        <v>3</v>
      </c>
      <c r="E13" s="417">
        <v>1</v>
      </c>
      <c r="F13" s="417">
        <v>1</v>
      </c>
      <c r="G13" s="417">
        <v>1</v>
      </c>
      <c r="H13" s="416"/>
      <c r="I13" s="416"/>
      <c r="J13" s="416"/>
      <c r="K13" s="416"/>
      <c r="L13" s="416"/>
      <c r="M13" s="416"/>
      <c r="N13" s="419"/>
      <c r="O13" s="419"/>
      <c r="P13" s="419"/>
      <c r="Q13" s="419"/>
      <c r="R13" s="419"/>
      <c r="S13" s="419"/>
      <c r="T13" s="419"/>
      <c r="U13" s="419"/>
      <c r="V13" s="419"/>
      <c r="W13" s="419">
        <f t="shared" si="0"/>
        <v>3</v>
      </c>
      <c r="X13" s="408" t="s">
        <v>704</v>
      </c>
    </row>
    <row r="14" spans="1:25" ht="16.25" customHeight="1">
      <c r="A14" s="417">
        <v>8</v>
      </c>
      <c r="B14" s="417" t="s">
        <v>566</v>
      </c>
      <c r="C14" s="417" t="s">
        <v>688</v>
      </c>
      <c r="D14" s="418">
        <v>1</v>
      </c>
      <c r="E14" s="417"/>
      <c r="F14" s="417">
        <v>1</v>
      </c>
      <c r="G14" s="417"/>
      <c r="H14" s="416"/>
      <c r="I14" s="416"/>
      <c r="J14" s="416"/>
      <c r="K14" s="416"/>
      <c r="L14" s="416"/>
      <c r="M14" s="416"/>
      <c r="N14" s="419"/>
      <c r="O14" s="419"/>
      <c r="P14" s="419"/>
      <c r="Q14" s="419"/>
      <c r="R14" s="419"/>
      <c r="S14" s="419"/>
      <c r="T14" s="419"/>
      <c r="U14" s="419"/>
      <c r="V14" s="419"/>
      <c r="W14" s="419">
        <f t="shared" si="0"/>
        <v>1</v>
      </c>
      <c r="X14" s="408" t="s">
        <v>704</v>
      </c>
    </row>
    <row r="15" spans="1:25" ht="16.25" customHeight="1">
      <c r="A15" s="421">
        <v>9</v>
      </c>
      <c r="B15" s="417" t="s">
        <v>566</v>
      </c>
      <c r="C15" s="417" t="s">
        <v>689</v>
      </c>
      <c r="D15" s="418">
        <v>1</v>
      </c>
      <c r="E15" s="417"/>
      <c r="F15" s="417">
        <v>1</v>
      </c>
      <c r="G15" s="417"/>
      <c r="H15" s="416"/>
      <c r="I15" s="416"/>
      <c r="J15" s="416"/>
      <c r="K15" s="416"/>
      <c r="L15" s="416"/>
      <c r="M15" s="416"/>
      <c r="N15" s="419"/>
      <c r="O15" s="419"/>
      <c r="P15" s="419"/>
      <c r="Q15" s="419"/>
      <c r="R15" s="419"/>
      <c r="S15" s="419"/>
      <c r="T15" s="419"/>
      <c r="U15" s="419"/>
      <c r="V15" s="419"/>
      <c r="W15" s="419">
        <f t="shared" si="0"/>
        <v>1</v>
      </c>
      <c r="X15" s="408" t="s">
        <v>704</v>
      </c>
    </row>
    <row r="16" spans="1:25" ht="16.25" customHeight="1">
      <c r="A16" s="417">
        <v>10</v>
      </c>
      <c r="B16" s="417" t="s">
        <v>566</v>
      </c>
      <c r="C16" s="417" t="s">
        <v>688</v>
      </c>
      <c r="D16" s="418">
        <v>1</v>
      </c>
      <c r="E16" s="417"/>
      <c r="F16" s="417">
        <v>1</v>
      </c>
      <c r="G16" s="417"/>
      <c r="H16" s="416"/>
      <c r="I16" s="416"/>
      <c r="J16" s="416"/>
      <c r="K16" s="416"/>
      <c r="L16" s="416"/>
      <c r="M16" s="416"/>
      <c r="N16" s="419"/>
      <c r="O16" s="419"/>
      <c r="P16" s="419"/>
      <c r="Q16" s="419"/>
      <c r="R16" s="419"/>
      <c r="S16" s="419"/>
      <c r="T16" s="419"/>
      <c r="U16" s="419"/>
      <c r="V16" s="419"/>
      <c r="W16" s="419">
        <f t="shared" si="0"/>
        <v>1</v>
      </c>
      <c r="X16" s="408" t="s">
        <v>704</v>
      </c>
    </row>
    <row r="17" spans="1:25" ht="16.25" customHeight="1">
      <c r="A17" s="421">
        <v>11</v>
      </c>
      <c r="B17" s="417" t="s">
        <v>567</v>
      </c>
      <c r="C17" s="417" t="s">
        <v>688</v>
      </c>
      <c r="D17" s="418">
        <v>1</v>
      </c>
      <c r="E17" s="417"/>
      <c r="F17" s="417">
        <v>1</v>
      </c>
      <c r="G17" s="417"/>
      <c r="H17" s="416"/>
      <c r="I17" s="416"/>
      <c r="J17" s="416"/>
      <c r="K17" s="416"/>
      <c r="L17" s="416"/>
      <c r="M17" s="416"/>
      <c r="N17" s="419"/>
      <c r="O17" s="419"/>
      <c r="P17" s="419"/>
      <c r="Q17" s="419"/>
      <c r="R17" s="419"/>
      <c r="S17" s="419"/>
      <c r="T17" s="419"/>
      <c r="U17" s="419"/>
      <c r="V17" s="419"/>
      <c r="W17" s="419">
        <f t="shared" si="0"/>
        <v>1</v>
      </c>
      <c r="X17" s="408" t="s">
        <v>704</v>
      </c>
    </row>
    <row r="18" spans="1:25" ht="16.25" customHeight="1">
      <c r="A18" s="417">
        <v>12</v>
      </c>
      <c r="B18" s="417" t="s">
        <v>567</v>
      </c>
      <c r="C18" s="417" t="s">
        <v>689</v>
      </c>
      <c r="D18" s="418">
        <v>1</v>
      </c>
      <c r="E18" s="417"/>
      <c r="F18" s="417">
        <v>1</v>
      </c>
      <c r="G18" s="417"/>
      <c r="H18" s="416"/>
      <c r="I18" s="416"/>
      <c r="J18" s="416"/>
      <c r="K18" s="416"/>
      <c r="L18" s="416"/>
      <c r="M18" s="416"/>
      <c r="N18" s="419"/>
      <c r="O18" s="419"/>
      <c r="P18" s="419"/>
      <c r="Q18" s="419"/>
      <c r="R18" s="419"/>
      <c r="S18" s="419"/>
      <c r="T18" s="419"/>
      <c r="U18" s="419"/>
      <c r="V18" s="419"/>
      <c r="W18" s="419">
        <f t="shared" si="0"/>
        <v>1</v>
      </c>
      <c r="X18" s="408" t="s">
        <v>704</v>
      </c>
    </row>
    <row r="19" spans="1:25" ht="16.25" customHeight="1">
      <c r="A19" s="436">
        <v>13</v>
      </c>
      <c r="B19" s="434" t="s">
        <v>567</v>
      </c>
      <c r="C19" s="434" t="s">
        <v>688</v>
      </c>
      <c r="D19" s="435">
        <v>1</v>
      </c>
      <c r="E19" s="434"/>
      <c r="F19" s="434">
        <v>1</v>
      </c>
      <c r="G19" s="434"/>
      <c r="H19" s="431"/>
      <c r="I19" s="431"/>
      <c r="J19" s="431"/>
      <c r="K19" s="431"/>
      <c r="L19" s="431"/>
      <c r="M19" s="431"/>
      <c r="N19" s="433"/>
      <c r="O19" s="433"/>
      <c r="P19" s="433"/>
      <c r="Q19" s="433"/>
      <c r="R19" s="433"/>
      <c r="S19" s="433"/>
      <c r="T19" s="433"/>
      <c r="U19" s="433"/>
      <c r="V19" s="433"/>
      <c r="W19" s="433">
        <f t="shared" si="0"/>
        <v>1</v>
      </c>
      <c r="X19" s="432" t="s">
        <v>704</v>
      </c>
    </row>
    <row r="20" spans="1:25" ht="13.25" customHeight="1">
      <c r="A20" s="411"/>
      <c r="B20" s="411"/>
      <c r="C20" s="411"/>
      <c r="D20" s="411"/>
      <c r="E20" s="411"/>
      <c r="F20" s="411"/>
      <c r="G20" s="411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10"/>
      <c r="Y20" s="404"/>
    </row>
    <row r="21" spans="1:25" ht="13.25" customHeight="1">
      <c r="A21" s="430"/>
      <c r="B21" s="429"/>
      <c r="C21" s="429"/>
      <c r="D21" s="429"/>
      <c r="E21" s="429"/>
      <c r="F21" s="429"/>
      <c r="G21" s="429"/>
      <c r="H21" s="427"/>
      <c r="I21" s="427"/>
      <c r="J21" s="427"/>
      <c r="K21" s="427"/>
      <c r="L21" s="427"/>
      <c r="M21" s="427"/>
      <c r="N21" s="427"/>
      <c r="O21" s="427"/>
      <c r="P21" s="427"/>
      <c r="Q21" s="427"/>
      <c r="R21" s="427"/>
      <c r="S21" s="427"/>
      <c r="T21" s="427"/>
      <c r="U21" s="427"/>
      <c r="V21" s="427"/>
      <c r="W21" s="427"/>
      <c r="X21" s="428"/>
    </row>
    <row r="22" spans="1:25" s="423" customFormat="1" ht="16.25" customHeight="1">
      <c r="A22" s="474" t="s">
        <v>718</v>
      </c>
      <c r="B22" s="426"/>
      <c r="C22" s="426"/>
      <c r="D22" s="426"/>
      <c r="E22" s="426"/>
      <c r="F22" s="426"/>
      <c r="G22" s="426"/>
      <c r="H22" s="425"/>
      <c r="I22" s="425"/>
      <c r="J22" s="425"/>
      <c r="K22" s="425"/>
      <c r="L22" s="425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6"/>
      <c r="Y22" s="424"/>
    </row>
    <row r="23" spans="1:25" ht="16.25" customHeight="1">
      <c r="A23" s="421">
        <v>1</v>
      </c>
      <c r="B23" s="421" t="s">
        <v>715</v>
      </c>
      <c r="C23" s="421" t="s">
        <v>688</v>
      </c>
      <c r="D23" s="422">
        <v>2</v>
      </c>
      <c r="E23" s="421"/>
      <c r="F23" s="421"/>
      <c r="G23" s="421"/>
      <c r="H23" s="419"/>
      <c r="I23" s="419"/>
      <c r="J23" s="419"/>
      <c r="K23" s="419">
        <v>1</v>
      </c>
      <c r="L23" s="419">
        <v>1</v>
      </c>
      <c r="M23" s="419"/>
      <c r="N23" s="419"/>
      <c r="O23" s="419"/>
      <c r="P23" s="419"/>
      <c r="Q23" s="419"/>
      <c r="R23" s="419"/>
      <c r="S23" s="419"/>
      <c r="T23" s="419"/>
      <c r="U23" s="419"/>
      <c r="V23" s="419"/>
      <c r="W23" s="419">
        <f t="shared" ref="W23:W50" si="1">SUM(H23:M23)</f>
        <v>2</v>
      </c>
      <c r="X23" s="420" t="s">
        <v>704</v>
      </c>
    </row>
    <row r="24" spans="1:25" ht="16.25" customHeight="1">
      <c r="A24" s="417">
        <v>2</v>
      </c>
      <c r="B24" s="417" t="s">
        <v>717</v>
      </c>
      <c r="C24" s="417" t="s">
        <v>688</v>
      </c>
      <c r="D24" s="418">
        <v>4</v>
      </c>
      <c r="E24" s="417"/>
      <c r="F24" s="417"/>
      <c r="G24" s="417"/>
      <c r="H24" s="416">
        <v>1</v>
      </c>
      <c r="I24" s="416">
        <v>1</v>
      </c>
      <c r="J24" s="416">
        <v>1</v>
      </c>
      <c r="K24" s="416"/>
      <c r="L24" s="416"/>
      <c r="M24" s="416">
        <v>1</v>
      </c>
      <c r="N24" s="416"/>
      <c r="O24" s="416"/>
      <c r="P24" s="416"/>
      <c r="Q24" s="416"/>
      <c r="R24" s="416"/>
      <c r="S24" s="416"/>
      <c r="T24" s="416"/>
      <c r="U24" s="416"/>
      <c r="V24" s="416"/>
      <c r="W24" s="416">
        <f t="shared" si="1"/>
        <v>4</v>
      </c>
      <c r="X24" s="408" t="s">
        <v>704</v>
      </c>
    </row>
    <row r="25" spans="1:25" ht="16.25" customHeight="1">
      <c r="A25" s="417">
        <v>3</v>
      </c>
      <c r="B25" s="417" t="s">
        <v>658</v>
      </c>
      <c r="C25" s="417" t="s">
        <v>688</v>
      </c>
      <c r="D25" s="418">
        <v>18</v>
      </c>
      <c r="E25" s="417"/>
      <c r="F25" s="417"/>
      <c r="G25" s="417"/>
      <c r="H25" s="416">
        <v>3</v>
      </c>
      <c r="I25" s="416">
        <v>3</v>
      </c>
      <c r="J25" s="416">
        <v>3</v>
      </c>
      <c r="K25" s="416">
        <v>3</v>
      </c>
      <c r="L25" s="416">
        <v>3</v>
      </c>
      <c r="M25" s="416">
        <v>3</v>
      </c>
      <c r="N25" s="416"/>
      <c r="O25" s="416"/>
      <c r="P25" s="416"/>
      <c r="Q25" s="416"/>
      <c r="R25" s="416"/>
      <c r="S25" s="416"/>
      <c r="T25" s="416"/>
      <c r="U25" s="416"/>
      <c r="V25" s="416"/>
      <c r="W25" s="416">
        <f t="shared" si="1"/>
        <v>18</v>
      </c>
      <c r="X25" s="408" t="s">
        <v>704</v>
      </c>
    </row>
    <row r="26" spans="1:25" ht="16.25" customHeight="1">
      <c r="A26" s="417">
        <v>4</v>
      </c>
      <c r="B26" s="417" t="s">
        <v>658</v>
      </c>
      <c r="C26" s="417" t="s">
        <v>689</v>
      </c>
      <c r="D26" s="418">
        <v>18</v>
      </c>
      <c r="E26" s="417"/>
      <c r="F26" s="417"/>
      <c r="G26" s="417"/>
      <c r="H26" s="416">
        <v>3</v>
      </c>
      <c r="I26" s="416">
        <v>3</v>
      </c>
      <c r="J26" s="416">
        <v>3</v>
      </c>
      <c r="K26" s="416">
        <v>3</v>
      </c>
      <c r="L26" s="416">
        <v>3</v>
      </c>
      <c r="M26" s="416">
        <v>3</v>
      </c>
      <c r="N26" s="416"/>
      <c r="O26" s="416"/>
      <c r="P26" s="416"/>
      <c r="Q26" s="416"/>
      <c r="R26" s="416"/>
      <c r="S26" s="416"/>
      <c r="T26" s="416"/>
      <c r="U26" s="416"/>
      <c r="V26" s="416"/>
      <c r="W26" s="416">
        <f t="shared" si="1"/>
        <v>18</v>
      </c>
      <c r="X26" s="408" t="s">
        <v>704</v>
      </c>
    </row>
    <row r="27" spans="1:25" ht="16.25" customHeight="1">
      <c r="A27" s="417">
        <v>5</v>
      </c>
      <c r="B27" s="417" t="s">
        <v>659</v>
      </c>
      <c r="C27" s="417" t="s">
        <v>688</v>
      </c>
      <c r="D27" s="418">
        <v>15</v>
      </c>
      <c r="E27" s="417"/>
      <c r="F27" s="417"/>
      <c r="G27" s="417"/>
      <c r="H27" s="416"/>
      <c r="I27" s="416">
        <v>3</v>
      </c>
      <c r="J27" s="416">
        <v>3</v>
      </c>
      <c r="K27" s="416">
        <v>3</v>
      </c>
      <c r="L27" s="416">
        <v>3</v>
      </c>
      <c r="M27" s="416">
        <v>3</v>
      </c>
      <c r="N27" s="416"/>
      <c r="O27" s="416"/>
      <c r="P27" s="416"/>
      <c r="Q27" s="416"/>
      <c r="R27" s="416"/>
      <c r="S27" s="416"/>
      <c r="T27" s="416"/>
      <c r="U27" s="416"/>
      <c r="V27" s="416"/>
      <c r="W27" s="416">
        <f t="shared" si="1"/>
        <v>15</v>
      </c>
      <c r="X27" s="408" t="s">
        <v>704</v>
      </c>
    </row>
    <row r="28" spans="1:25" ht="16.25" customHeight="1">
      <c r="A28" s="417">
        <v>6</v>
      </c>
      <c r="B28" s="417" t="s">
        <v>659</v>
      </c>
      <c r="C28" s="417" t="s">
        <v>689</v>
      </c>
      <c r="D28" s="418">
        <v>15</v>
      </c>
      <c r="E28" s="417"/>
      <c r="F28" s="417"/>
      <c r="G28" s="417"/>
      <c r="H28" s="416"/>
      <c r="I28" s="416">
        <v>3</v>
      </c>
      <c r="J28" s="416">
        <v>3</v>
      </c>
      <c r="K28" s="416">
        <v>3</v>
      </c>
      <c r="L28" s="416">
        <v>3</v>
      </c>
      <c r="M28" s="416">
        <v>3</v>
      </c>
      <c r="N28" s="416"/>
      <c r="O28" s="416"/>
      <c r="P28" s="416"/>
      <c r="Q28" s="416"/>
      <c r="R28" s="416"/>
      <c r="S28" s="416"/>
      <c r="T28" s="416"/>
      <c r="U28" s="416"/>
      <c r="V28" s="416"/>
      <c r="W28" s="416">
        <f t="shared" si="1"/>
        <v>15</v>
      </c>
      <c r="X28" s="408" t="s">
        <v>704</v>
      </c>
    </row>
    <row r="29" spans="1:25" ht="16.25" customHeight="1">
      <c r="A29" s="417">
        <v>7</v>
      </c>
      <c r="B29" s="417" t="s">
        <v>660</v>
      </c>
      <c r="C29" s="417" t="s">
        <v>688</v>
      </c>
      <c r="D29" s="418">
        <v>17</v>
      </c>
      <c r="E29" s="417"/>
      <c r="F29" s="417"/>
      <c r="G29" s="417"/>
      <c r="H29" s="416">
        <v>2</v>
      </c>
      <c r="I29" s="416">
        <v>3</v>
      </c>
      <c r="J29" s="416">
        <v>3</v>
      </c>
      <c r="K29" s="416">
        <v>3</v>
      </c>
      <c r="L29" s="416">
        <v>3</v>
      </c>
      <c r="M29" s="416">
        <v>3</v>
      </c>
      <c r="N29" s="416"/>
      <c r="O29" s="416"/>
      <c r="P29" s="416"/>
      <c r="Q29" s="416"/>
      <c r="R29" s="416"/>
      <c r="S29" s="416"/>
      <c r="T29" s="416"/>
      <c r="U29" s="416"/>
      <c r="V29" s="416"/>
      <c r="W29" s="416">
        <f t="shared" si="1"/>
        <v>17</v>
      </c>
      <c r="X29" s="408" t="s">
        <v>704</v>
      </c>
    </row>
    <row r="30" spans="1:25" ht="16.25" customHeight="1">
      <c r="A30" s="417">
        <v>8</v>
      </c>
      <c r="B30" s="417" t="s">
        <v>661</v>
      </c>
      <c r="C30" s="417" t="s">
        <v>688</v>
      </c>
      <c r="D30" s="418">
        <v>10</v>
      </c>
      <c r="E30" s="417"/>
      <c r="F30" s="417"/>
      <c r="G30" s="417"/>
      <c r="H30" s="416"/>
      <c r="I30" s="416">
        <v>2</v>
      </c>
      <c r="J30" s="416">
        <v>2</v>
      </c>
      <c r="K30" s="416">
        <v>2</v>
      </c>
      <c r="L30" s="416">
        <v>2</v>
      </c>
      <c r="M30" s="416">
        <v>2</v>
      </c>
      <c r="N30" s="416"/>
      <c r="O30" s="416"/>
      <c r="P30" s="416"/>
      <c r="Q30" s="416"/>
      <c r="R30" s="416"/>
      <c r="S30" s="416"/>
      <c r="T30" s="416"/>
      <c r="U30" s="416"/>
      <c r="V30" s="416"/>
      <c r="W30" s="416">
        <f t="shared" si="1"/>
        <v>10</v>
      </c>
      <c r="X30" s="408" t="s">
        <v>704</v>
      </c>
    </row>
    <row r="31" spans="1:25" ht="16.25" customHeight="1">
      <c r="A31" s="417">
        <v>9</v>
      </c>
      <c r="B31" s="417" t="s">
        <v>662</v>
      </c>
      <c r="C31" s="417" t="s">
        <v>688</v>
      </c>
      <c r="D31" s="418">
        <v>1</v>
      </c>
      <c r="E31" s="417"/>
      <c r="F31" s="417"/>
      <c r="G31" s="417"/>
      <c r="H31" s="416">
        <v>1</v>
      </c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6"/>
      <c r="T31" s="416"/>
      <c r="U31" s="416"/>
      <c r="V31" s="416"/>
      <c r="W31" s="416">
        <f t="shared" si="1"/>
        <v>1</v>
      </c>
      <c r="X31" s="408" t="s">
        <v>704</v>
      </c>
    </row>
    <row r="32" spans="1:25" ht="16.25" customHeight="1">
      <c r="A32" s="417">
        <v>10</v>
      </c>
      <c r="B32" s="417" t="s">
        <v>563</v>
      </c>
      <c r="C32" s="417" t="s">
        <v>688</v>
      </c>
      <c r="D32" s="418">
        <v>5</v>
      </c>
      <c r="E32" s="417"/>
      <c r="F32" s="417"/>
      <c r="G32" s="417"/>
      <c r="H32" s="416"/>
      <c r="I32" s="416">
        <v>1</v>
      </c>
      <c r="J32" s="416">
        <v>1</v>
      </c>
      <c r="K32" s="416">
        <v>1</v>
      </c>
      <c r="L32" s="416">
        <v>1</v>
      </c>
      <c r="M32" s="416">
        <v>1</v>
      </c>
      <c r="N32" s="416"/>
      <c r="O32" s="416"/>
      <c r="P32" s="416"/>
      <c r="Q32" s="416"/>
      <c r="R32" s="416"/>
      <c r="S32" s="416"/>
      <c r="T32" s="416"/>
      <c r="U32" s="416"/>
      <c r="V32" s="416"/>
      <c r="W32" s="416">
        <f t="shared" si="1"/>
        <v>5</v>
      </c>
      <c r="X32" s="408" t="s">
        <v>704</v>
      </c>
    </row>
    <row r="33" spans="1:28" ht="16.25" customHeight="1">
      <c r="A33" s="417">
        <v>11</v>
      </c>
      <c r="B33" s="417" t="s">
        <v>565</v>
      </c>
      <c r="C33" s="417" t="s">
        <v>688</v>
      </c>
      <c r="D33" s="418">
        <v>1</v>
      </c>
      <c r="E33" s="417"/>
      <c r="F33" s="417"/>
      <c r="G33" s="417"/>
      <c r="H33" s="416">
        <v>1</v>
      </c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  <c r="V33" s="416"/>
      <c r="W33" s="416">
        <f t="shared" si="1"/>
        <v>1</v>
      </c>
      <c r="X33" s="408" t="s">
        <v>704</v>
      </c>
    </row>
    <row r="34" spans="1:28" s="400" customFormat="1" ht="16.25" customHeight="1">
      <c r="A34" s="417">
        <v>12</v>
      </c>
      <c r="B34" s="417" t="s">
        <v>565</v>
      </c>
      <c r="C34" s="417" t="s">
        <v>688</v>
      </c>
      <c r="D34" s="418">
        <v>1</v>
      </c>
      <c r="E34" s="417"/>
      <c r="F34" s="417"/>
      <c r="G34" s="417"/>
      <c r="H34" s="416">
        <v>1</v>
      </c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  <c r="V34" s="416"/>
      <c r="W34" s="416">
        <f t="shared" si="1"/>
        <v>1</v>
      </c>
      <c r="X34" s="408" t="s">
        <v>704</v>
      </c>
      <c r="Z34" s="399"/>
      <c r="AA34" s="399"/>
      <c r="AB34" s="399"/>
    </row>
    <row r="35" spans="1:28" s="400" customFormat="1" ht="16.25" customHeight="1">
      <c r="A35" s="417">
        <v>13</v>
      </c>
      <c r="B35" s="417" t="s">
        <v>566</v>
      </c>
      <c r="C35" s="417" t="s">
        <v>688</v>
      </c>
      <c r="D35" s="418">
        <v>1</v>
      </c>
      <c r="E35" s="417"/>
      <c r="F35" s="417"/>
      <c r="G35" s="417"/>
      <c r="H35" s="416"/>
      <c r="I35" s="416">
        <v>1</v>
      </c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  <c r="V35" s="416"/>
      <c r="W35" s="416">
        <f t="shared" si="1"/>
        <v>1</v>
      </c>
      <c r="X35" s="408" t="s">
        <v>704</v>
      </c>
      <c r="Z35" s="399"/>
      <c r="AA35" s="399"/>
      <c r="AB35" s="399"/>
    </row>
    <row r="36" spans="1:28" s="400" customFormat="1" ht="16.25" customHeight="1">
      <c r="A36" s="417">
        <v>14</v>
      </c>
      <c r="B36" s="417" t="s">
        <v>566</v>
      </c>
      <c r="C36" s="417" t="s">
        <v>689</v>
      </c>
      <c r="D36" s="418">
        <v>1</v>
      </c>
      <c r="E36" s="417"/>
      <c r="F36" s="417"/>
      <c r="G36" s="417"/>
      <c r="H36" s="416"/>
      <c r="I36" s="416">
        <v>1</v>
      </c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>
        <f t="shared" si="1"/>
        <v>1</v>
      </c>
      <c r="X36" s="408" t="s">
        <v>704</v>
      </c>
      <c r="Z36" s="399"/>
      <c r="AA36" s="399"/>
      <c r="AB36" s="399"/>
    </row>
    <row r="37" spans="1:28" s="400" customFormat="1" ht="16.25" customHeight="1">
      <c r="A37" s="417">
        <v>15</v>
      </c>
      <c r="B37" s="417" t="s">
        <v>566</v>
      </c>
      <c r="C37" s="417" t="s">
        <v>688</v>
      </c>
      <c r="D37" s="418">
        <v>1</v>
      </c>
      <c r="E37" s="417"/>
      <c r="F37" s="417"/>
      <c r="G37" s="417"/>
      <c r="H37" s="416"/>
      <c r="I37" s="416">
        <v>1</v>
      </c>
      <c r="J37" s="416"/>
      <c r="K37" s="416"/>
      <c r="L37" s="416"/>
      <c r="M37" s="416"/>
      <c r="N37" s="416"/>
      <c r="O37" s="416"/>
      <c r="P37" s="416"/>
      <c r="Q37" s="416"/>
      <c r="R37" s="416"/>
      <c r="S37" s="416"/>
      <c r="T37" s="416"/>
      <c r="U37" s="416"/>
      <c r="V37" s="416"/>
      <c r="W37" s="416">
        <f t="shared" si="1"/>
        <v>1</v>
      </c>
      <c r="X37" s="408" t="s">
        <v>704</v>
      </c>
      <c r="Z37" s="399"/>
      <c r="AA37" s="399"/>
      <c r="AB37" s="399"/>
    </row>
    <row r="38" spans="1:28" s="400" customFormat="1" ht="16.25" customHeight="1">
      <c r="A38" s="417">
        <v>16</v>
      </c>
      <c r="B38" s="417" t="s">
        <v>567</v>
      </c>
      <c r="C38" s="417" t="s">
        <v>688</v>
      </c>
      <c r="D38" s="418">
        <v>1</v>
      </c>
      <c r="E38" s="417"/>
      <c r="F38" s="417"/>
      <c r="G38" s="417"/>
      <c r="H38" s="416"/>
      <c r="I38" s="416">
        <v>1</v>
      </c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>
        <f t="shared" si="1"/>
        <v>1</v>
      </c>
      <c r="X38" s="408" t="s">
        <v>704</v>
      </c>
      <c r="Z38" s="399"/>
      <c r="AA38" s="399"/>
      <c r="AB38" s="399"/>
    </row>
    <row r="39" spans="1:28" s="400" customFormat="1" ht="16.25" customHeight="1">
      <c r="A39" s="417">
        <v>17</v>
      </c>
      <c r="B39" s="417" t="s">
        <v>567</v>
      </c>
      <c r="C39" s="417" t="s">
        <v>689</v>
      </c>
      <c r="D39" s="418">
        <v>1</v>
      </c>
      <c r="E39" s="417"/>
      <c r="F39" s="417"/>
      <c r="G39" s="417"/>
      <c r="H39" s="416"/>
      <c r="I39" s="416">
        <v>1</v>
      </c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>
        <f t="shared" si="1"/>
        <v>1</v>
      </c>
      <c r="X39" s="408" t="s">
        <v>704</v>
      </c>
      <c r="Z39" s="399"/>
      <c r="AA39" s="399"/>
      <c r="AB39" s="399"/>
    </row>
    <row r="40" spans="1:28" s="400" customFormat="1" ht="16.25" customHeight="1">
      <c r="A40" s="417">
        <v>18</v>
      </c>
      <c r="B40" s="417" t="s">
        <v>567</v>
      </c>
      <c r="C40" s="417" t="s">
        <v>688</v>
      </c>
      <c r="D40" s="418">
        <v>1</v>
      </c>
      <c r="E40" s="417"/>
      <c r="F40" s="417"/>
      <c r="G40" s="417"/>
      <c r="H40" s="416"/>
      <c r="I40" s="416">
        <v>1</v>
      </c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>
        <f t="shared" si="1"/>
        <v>1</v>
      </c>
      <c r="X40" s="408" t="s">
        <v>704</v>
      </c>
      <c r="Z40" s="399"/>
      <c r="AA40" s="399"/>
      <c r="AB40" s="399"/>
    </row>
    <row r="41" spans="1:28" s="400" customFormat="1" ht="16.25" customHeight="1">
      <c r="A41" s="417">
        <v>19</v>
      </c>
      <c r="B41" s="417" t="s">
        <v>568</v>
      </c>
      <c r="C41" s="417" t="s">
        <v>688</v>
      </c>
      <c r="D41" s="418">
        <v>5</v>
      </c>
      <c r="E41" s="417"/>
      <c r="F41" s="417"/>
      <c r="G41" s="417"/>
      <c r="H41" s="416"/>
      <c r="I41" s="416">
        <v>1</v>
      </c>
      <c r="J41" s="416">
        <v>1</v>
      </c>
      <c r="K41" s="416">
        <v>1</v>
      </c>
      <c r="L41" s="416">
        <v>1</v>
      </c>
      <c r="M41" s="416">
        <v>1</v>
      </c>
      <c r="N41" s="416"/>
      <c r="O41" s="416"/>
      <c r="P41" s="416"/>
      <c r="Q41" s="416"/>
      <c r="R41" s="416"/>
      <c r="S41" s="416"/>
      <c r="T41" s="416"/>
      <c r="U41" s="416"/>
      <c r="V41" s="416"/>
      <c r="W41" s="416">
        <f t="shared" si="1"/>
        <v>5</v>
      </c>
      <c r="X41" s="408" t="s">
        <v>704</v>
      </c>
      <c r="Z41" s="399"/>
      <c r="AA41" s="399"/>
      <c r="AB41" s="399"/>
    </row>
    <row r="42" spans="1:28" s="400" customFormat="1" ht="16.25" customHeight="1">
      <c r="A42" s="417">
        <v>20</v>
      </c>
      <c r="B42" s="417" t="s">
        <v>568</v>
      </c>
      <c r="C42" s="417" t="s">
        <v>689</v>
      </c>
      <c r="D42" s="418">
        <v>5</v>
      </c>
      <c r="E42" s="417"/>
      <c r="F42" s="417"/>
      <c r="G42" s="417"/>
      <c r="H42" s="416"/>
      <c r="I42" s="416">
        <v>1</v>
      </c>
      <c r="J42" s="416">
        <v>1</v>
      </c>
      <c r="K42" s="416">
        <v>1</v>
      </c>
      <c r="L42" s="416">
        <v>1</v>
      </c>
      <c r="M42" s="416">
        <v>1</v>
      </c>
      <c r="N42" s="416"/>
      <c r="O42" s="416"/>
      <c r="P42" s="416"/>
      <c r="Q42" s="416"/>
      <c r="R42" s="416"/>
      <c r="S42" s="416"/>
      <c r="T42" s="416"/>
      <c r="U42" s="416"/>
      <c r="V42" s="416"/>
      <c r="W42" s="416">
        <f t="shared" si="1"/>
        <v>5</v>
      </c>
      <c r="X42" s="408" t="s">
        <v>704</v>
      </c>
      <c r="Z42" s="399"/>
      <c r="AA42" s="399"/>
      <c r="AB42" s="399"/>
    </row>
    <row r="43" spans="1:28" s="400" customFormat="1" ht="16.25" customHeight="1">
      <c r="A43" s="417">
        <v>21</v>
      </c>
      <c r="B43" s="417" t="s">
        <v>568</v>
      </c>
      <c r="C43" s="417" t="s">
        <v>688</v>
      </c>
      <c r="D43" s="418">
        <v>5</v>
      </c>
      <c r="E43" s="417"/>
      <c r="F43" s="417"/>
      <c r="G43" s="417"/>
      <c r="H43" s="416"/>
      <c r="I43" s="416">
        <v>1</v>
      </c>
      <c r="J43" s="416">
        <v>1</v>
      </c>
      <c r="K43" s="416">
        <v>1</v>
      </c>
      <c r="L43" s="416">
        <v>1</v>
      </c>
      <c r="M43" s="416">
        <v>1</v>
      </c>
      <c r="N43" s="416"/>
      <c r="O43" s="416"/>
      <c r="P43" s="416"/>
      <c r="Q43" s="416"/>
      <c r="R43" s="416"/>
      <c r="S43" s="416"/>
      <c r="T43" s="416"/>
      <c r="U43" s="416"/>
      <c r="V43" s="416"/>
      <c r="W43" s="416">
        <f t="shared" si="1"/>
        <v>5</v>
      </c>
      <c r="X43" s="408" t="s">
        <v>704</v>
      </c>
      <c r="Z43" s="399"/>
      <c r="AA43" s="399"/>
      <c r="AB43" s="399"/>
    </row>
    <row r="44" spans="1:28" s="400" customFormat="1" ht="16.25" customHeight="1">
      <c r="A44" s="417">
        <v>22</v>
      </c>
      <c r="B44" s="417" t="s">
        <v>663</v>
      </c>
      <c r="C44" s="417" t="s">
        <v>688</v>
      </c>
      <c r="D44" s="418">
        <v>10</v>
      </c>
      <c r="E44" s="417"/>
      <c r="F44" s="417"/>
      <c r="G44" s="417"/>
      <c r="H44" s="416"/>
      <c r="I44" s="416">
        <v>2</v>
      </c>
      <c r="J44" s="416">
        <v>2</v>
      </c>
      <c r="K44" s="416">
        <v>2</v>
      </c>
      <c r="L44" s="416">
        <v>2</v>
      </c>
      <c r="M44" s="416">
        <v>2</v>
      </c>
      <c r="N44" s="416"/>
      <c r="O44" s="416"/>
      <c r="P44" s="416"/>
      <c r="Q44" s="416"/>
      <c r="R44" s="416"/>
      <c r="S44" s="416"/>
      <c r="T44" s="416"/>
      <c r="U44" s="416"/>
      <c r="V44" s="416"/>
      <c r="W44" s="416">
        <f t="shared" si="1"/>
        <v>10</v>
      </c>
      <c r="X44" s="408" t="s">
        <v>704</v>
      </c>
      <c r="Z44" s="399"/>
      <c r="AA44" s="399"/>
      <c r="AB44" s="399"/>
    </row>
    <row r="45" spans="1:28" s="400" customFormat="1" ht="16.25" customHeight="1">
      <c r="A45" s="417">
        <v>23</v>
      </c>
      <c r="B45" s="417" t="s">
        <v>663</v>
      </c>
      <c r="C45" s="417" t="s">
        <v>688</v>
      </c>
      <c r="D45" s="418">
        <v>10</v>
      </c>
      <c r="E45" s="417"/>
      <c r="F45" s="417"/>
      <c r="G45" s="417"/>
      <c r="H45" s="416"/>
      <c r="I45" s="416">
        <v>2</v>
      </c>
      <c r="J45" s="416">
        <v>2</v>
      </c>
      <c r="K45" s="416">
        <v>2</v>
      </c>
      <c r="L45" s="416">
        <v>2</v>
      </c>
      <c r="M45" s="416">
        <v>2</v>
      </c>
      <c r="N45" s="416"/>
      <c r="O45" s="416"/>
      <c r="P45" s="416"/>
      <c r="Q45" s="416"/>
      <c r="R45" s="416"/>
      <c r="S45" s="416"/>
      <c r="T45" s="416"/>
      <c r="U45" s="416"/>
      <c r="V45" s="416"/>
      <c r="W45" s="416">
        <f t="shared" si="1"/>
        <v>10</v>
      </c>
      <c r="X45" s="408" t="s">
        <v>704</v>
      </c>
      <c r="Z45" s="399"/>
      <c r="AA45" s="399"/>
      <c r="AB45" s="399"/>
    </row>
    <row r="46" spans="1:28" s="400" customFormat="1" ht="16.25" customHeight="1">
      <c r="A46" s="417">
        <v>24</v>
      </c>
      <c r="B46" s="417" t="s">
        <v>663</v>
      </c>
      <c r="C46" s="417" t="s">
        <v>688</v>
      </c>
      <c r="D46" s="418">
        <v>10</v>
      </c>
      <c r="E46" s="417"/>
      <c r="F46" s="417"/>
      <c r="G46" s="417"/>
      <c r="H46" s="416"/>
      <c r="I46" s="416">
        <v>2</v>
      </c>
      <c r="J46" s="416">
        <v>2</v>
      </c>
      <c r="K46" s="416">
        <v>2</v>
      </c>
      <c r="L46" s="416">
        <v>2</v>
      </c>
      <c r="M46" s="416">
        <v>2</v>
      </c>
      <c r="N46" s="416"/>
      <c r="O46" s="416"/>
      <c r="P46" s="416"/>
      <c r="Q46" s="416"/>
      <c r="R46" s="416"/>
      <c r="S46" s="416"/>
      <c r="T46" s="416"/>
      <c r="U46" s="416"/>
      <c r="V46" s="416"/>
      <c r="W46" s="416">
        <f t="shared" si="1"/>
        <v>10</v>
      </c>
      <c r="X46" s="408" t="s">
        <v>704</v>
      </c>
      <c r="Z46" s="399"/>
      <c r="AA46" s="399"/>
      <c r="AB46" s="399"/>
    </row>
    <row r="47" spans="1:28" s="400" customFormat="1" ht="16.25" customHeight="1">
      <c r="A47" s="417">
        <v>25</v>
      </c>
      <c r="B47" s="417" t="s">
        <v>663</v>
      </c>
      <c r="C47" s="417" t="s">
        <v>689</v>
      </c>
      <c r="D47" s="418">
        <v>10</v>
      </c>
      <c r="E47" s="417"/>
      <c r="F47" s="417"/>
      <c r="G47" s="417"/>
      <c r="H47" s="416"/>
      <c r="I47" s="416">
        <v>2</v>
      </c>
      <c r="J47" s="416">
        <v>2</v>
      </c>
      <c r="K47" s="416">
        <v>2</v>
      </c>
      <c r="L47" s="416">
        <v>2</v>
      </c>
      <c r="M47" s="416">
        <v>2</v>
      </c>
      <c r="N47" s="416"/>
      <c r="O47" s="416"/>
      <c r="P47" s="416"/>
      <c r="Q47" s="416"/>
      <c r="R47" s="416"/>
      <c r="S47" s="416"/>
      <c r="T47" s="416"/>
      <c r="U47" s="416"/>
      <c r="V47" s="416"/>
      <c r="W47" s="416">
        <f t="shared" si="1"/>
        <v>10</v>
      </c>
      <c r="X47" s="408" t="s">
        <v>704</v>
      </c>
      <c r="Z47" s="399"/>
      <c r="AA47" s="399"/>
      <c r="AB47" s="399"/>
    </row>
    <row r="48" spans="1:28" s="400" customFormat="1" ht="16.25" customHeight="1">
      <c r="A48" s="417">
        <v>26</v>
      </c>
      <c r="B48" s="417" t="s">
        <v>577</v>
      </c>
      <c r="C48" s="417" t="s">
        <v>688</v>
      </c>
      <c r="D48" s="418">
        <v>1</v>
      </c>
      <c r="E48" s="417"/>
      <c r="F48" s="417"/>
      <c r="G48" s="417"/>
      <c r="H48" s="416">
        <v>1</v>
      </c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>
        <f t="shared" si="1"/>
        <v>1</v>
      </c>
      <c r="X48" s="408" t="s">
        <v>704</v>
      </c>
      <c r="Z48" s="399"/>
      <c r="AA48" s="399"/>
      <c r="AB48" s="399"/>
    </row>
    <row r="49" spans="1:28" s="400" customFormat="1" ht="16.25" customHeight="1">
      <c r="A49" s="417">
        <v>27</v>
      </c>
      <c r="B49" s="417" t="s">
        <v>577</v>
      </c>
      <c r="C49" s="417" t="s">
        <v>689</v>
      </c>
      <c r="D49" s="418">
        <v>1</v>
      </c>
      <c r="E49" s="417"/>
      <c r="F49" s="417"/>
      <c r="G49" s="417"/>
      <c r="H49" s="416">
        <v>1</v>
      </c>
      <c r="I49" s="416"/>
      <c r="J49" s="416"/>
      <c r="K49" s="416"/>
      <c r="L49" s="416"/>
      <c r="M49" s="416"/>
      <c r="N49" s="416"/>
      <c r="O49" s="416"/>
      <c r="P49" s="416"/>
      <c r="Q49" s="416"/>
      <c r="R49" s="416"/>
      <c r="S49" s="416"/>
      <c r="T49" s="416"/>
      <c r="U49" s="416"/>
      <c r="V49" s="416"/>
      <c r="W49" s="416">
        <f t="shared" si="1"/>
        <v>1</v>
      </c>
      <c r="X49" s="408" t="s">
        <v>704</v>
      </c>
      <c r="Z49" s="399"/>
      <c r="AA49" s="399"/>
      <c r="AB49" s="399"/>
    </row>
    <row r="50" spans="1:28" ht="16.25" customHeight="1">
      <c r="A50" s="414">
        <v>28</v>
      </c>
      <c r="B50" s="414" t="s">
        <v>578</v>
      </c>
      <c r="C50" s="414" t="s">
        <v>688</v>
      </c>
      <c r="D50" s="415">
        <v>2</v>
      </c>
      <c r="E50" s="414"/>
      <c r="F50" s="414"/>
      <c r="G50" s="414"/>
      <c r="H50" s="412"/>
      <c r="I50" s="412"/>
      <c r="J50" s="412">
        <v>1</v>
      </c>
      <c r="K50" s="412"/>
      <c r="L50" s="412">
        <v>1</v>
      </c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>
        <f t="shared" si="1"/>
        <v>2</v>
      </c>
      <c r="X50" s="413" t="s">
        <v>704</v>
      </c>
    </row>
    <row r="51" spans="1:28" ht="14" customHeight="1">
      <c r="A51" s="411"/>
      <c r="B51" s="411"/>
      <c r="C51" s="411"/>
      <c r="D51" s="411"/>
      <c r="E51" s="411"/>
      <c r="F51" s="411"/>
      <c r="G51" s="411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10"/>
      <c r="Y51" s="404"/>
    </row>
    <row r="52" spans="1:28" ht="14" customHeight="1">
      <c r="A52" s="474" t="s">
        <v>716</v>
      </c>
      <c r="B52" s="407"/>
      <c r="C52" s="407"/>
      <c r="D52" s="407"/>
      <c r="E52" s="407"/>
      <c r="F52" s="407"/>
      <c r="G52" s="407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6"/>
      <c r="Y52" s="404"/>
    </row>
    <row r="53" spans="1:28" ht="14" customHeight="1">
      <c r="A53" s="407"/>
      <c r="B53" s="407" t="s">
        <v>715</v>
      </c>
      <c r="C53" s="407" t="s">
        <v>713</v>
      </c>
      <c r="D53" s="407">
        <v>4</v>
      </c>
      <c r="E53" s="407"/>
      <c r="F53" s="407"/>
      <c r="G53" s="407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>
        <v>1</v>
      </c>
      <c r="T53" s="405">
        <v>1</v>
      </c>
      <c r="U53" s="405">
        <v>1</v>
      </c>
      <c r="V53" s="405">
        <v>1</v>
      </c>
      <c r="W53" s="405">
        <f t="shared" ref="W53:W79" si="2">SUM(N53:V53)</f>
        <v>4</v>
      </c>
      <c r="X53" s="408" t="s">
        <v>704</v>
      </c>
      <c r="Y53" s="404"/>
    </row>
    <row r="54" spans="1:28" ht="13.75" customHeight="1">
      <c r="A54" s="407"/>
      <c r="B54" s="407" t="s">
        <v>658</v>
      </c>
      <c r="C54" s="407" t="s">
        <v>713</v>
      </c>
      <c r="D54" s="407">
        <v>14</v>
      </c>
      <c r="E54" s="407"/>
      <c r="F54" s="407"/>
      <c r="G54" s="407"/>
      <c r="H54" s="405"/>
      <c r="I54" s="405"/>
      <c r="J54" s="405"/>
      <c r="K54" s="405"/>
      <c r="L54" s="405"/>
      <c r="M54" s="405"/>
      <c r="N54" s="405"/>
      <c r="O54" s="405">
        <v>1</v>
      </c>
      <c r="P54" s="405">
        <v>1</v>
      </c>
      <c r="Q54" s="405">
        <v>1</v>
      </c>
      <c r="R54" s="405">
        <v>1</v>
      </c>
      <c r="S54" s="405">
        <v>3</v>
      </c>
      <c r="T54" s="405">
        <v>3</v>
      </c>
      <c r="U54" s="405">
        <v>2</v>
      </c>
      <c r="V54" s="405">
        <v>2</v>
      </c>
      <c r="W54" s="405">
        <f t="shared" si="2"/>
        <v>14</v>
      </c>
      <c r="X54" s="408" t="s">
        <v>704</v>
      </c>
      <c r="Y54" s="404"/>
    </row>
    <row r="55" spans="1:28" ht="13.75" customHeight="1">
      <c r="A55" s="407"/>
      <c r="B55" s="407" t="s">
        <v>658</v>
      </c>
      <c r="C55" s="407" t="s">
        <v>714</v>
      </c>
      <c r="D55" s="407">
        <v>14</v>
      </c>
      <c r="E55" s="407"/>
      <c r="F55" s="407"/>
      <c r="G55" s="407"/>
      <c r="H55" s="405"/>
      <c r="I55" s="405"/>
      <c r="J55" s="405"/>
      <c r="K55" s="405"/>
      <c r="L55" s="405"/>
      <c r="M55" s="405"/>
      <c r="N55" s="405"/>
      <c r="O55" s="405">
        <v>1</v>
      </c>
      <c r="P55" s="405">
        <v>1</v>
      </c>
      <c r="Q55" s="405">
        <v>1</v>
      </c>
      <c r="R55" s="405">
        <v>1</v>
      </c>
      <c r="S55" s="405">
        <v>3</v>
      </c>
      <c r="T55" s="405">
        <v>3</v>
      </c>
      <c r="U55" s="405">
        <v>2</v>
      </c>
      <c r="V55" s="405">
        <v>2</v>
      </c>
      <c r="W55" s="405">
        <f t="shared" si="2"/>
        <v>14</v>
      </c>
      <c r="X55" s="408" t="s">
        <v>704</v>
      </c>
      <c r="Y55" s="404"/>
    </row>
    <row r="56" spans="1:28" ht="14" customHeight="1">
      <c r="A56" s="407"/>
      <c r="B56" s="407" t="s">
        <v>659</v>
      </c>
      <c r="C56" s="407" t="s">
        <v>713</v>
      </c>
      <c r="D56" s="407">
        <v>12</v>
      </c>
      <c r="E56" s="407"/>
      <c r="F56" s="407"/>
      <c r="G56" s="407"/>
      <c r="H56" s="405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>
        <v>3</v>
      </c>
      <c r="T56" s="405">
        <v>3</v>
      </c>
      <c r="U56" s="405"/>
      <c r="V56" s="405"/>
      <c r="W56" s="405">
        <f t="shared" si="2"/>
        <v>6</v>
      </c>
      <c r="X56" s="408" t="s">
        <v>704</v>
      </c>
      <c r="Y56" s="404"/>
    </row>
    <row r="57" spans="1:28" ht="14" customHeight="1">
      <c r="A57" s="407"/>
      <c r="B57" s="407" t="s">
        <v>659</v>
      </c>
      <c r="C57" s="407" t="s">
        <v>709</v>
      </c>
      <c r="D57" s="407">
        <v>12</v>
      </c>
      <c r="E57" s="407"/>
      <c r="F57" s="407"/>
      <c r="G57" s="407"/>
      <c r="H57" s="405"/>
      <c r="I57" s="405"/>
      <c r="J57" s="405"/>
      <c r="K57" s="405"/>
      <c r="L57" s="405"/>
      <c r="M57" s="405"/>
      <c r="N57" s="405"/>
      <c r="O57" s="405"/>
      <c r="P57" s="405"/>
      <c r="Q57" s="405"/>
      <c r="R57" s="405"/>
      <c r="S57" s="405">
        <v>3</v>
      </c>
      <c r="T57" s="405">
        <v>3</v>
      </c>
      <c r="U57" s="405"/>
      <c r="V57" s="405"/>
      <c r="W57" s="405">
        <f t="shared" si="2"/>
        <v>6</v>
      </c>
      <c r="X57" s="408" t="s">
        <v>704</v>
      </c>
      <c r="Y57" s="404"/>
    </row>
    <row r="58" spans="1:28" ht="13.75" customHeight="1">
      <c r="A58" s="407"/>
      <c r="B58" s="407" t="s">
        <v>660</v>
      </c>
      <c r="C58" s="407" t="s">
        <v>707</v>
      </c>
      <c r="D58" s="407">
        <v>14</v>
      </c>
      <c r="E58" s="407"/>
      <c r="F58" s="407"/>
      <c r="G58" s="407"/>
      <c r="H58" s="405"/>
      <c r="I58" s="405"/>
      <c r="J58" s="405"/>
      <c r="K58" s="405"/>
      <c r="L58" s="405"/>
      <c r="M58" s="405"/>
      <c r="N58" s="405"/>
      <c r="O58" s="405">
        <v>1</v>
      </c>
      <c r="P58" s="405">
        <v>1</v>
      </c>
      <c r="Q58" s="405">
        <v>1</v>
      </c>
      <c r="R58" s="405">
        <v>1</v>
      </c>
      <c r="S58" s="405">
        <v>3</v>
      </c>
      <c r="T58" s="405">
        <v>3</v>
      </c>
      <c r="U58" s="405">
        <v>1</v>
      </c>
      <c r="V58" s="405">
        <v>1</v>
      </c>
      <c r="W58" s="405">
        <f t="shared" si="2"/>
        <v>12</v>
      </c>
      <c r="X58" s="408" t="s">
        <v>704</v>
      </c>
      <c r="Y58" s="404"/>
    </row>
    <row r="59" spans="1:28" ht="12.65" customHeight="1">
      <c r="A59" s="407"/>
      <c r="B59" s="407" t="s">
        <v>661</v>
      </c>
      <c r="C59" s="407" t="s">
        <v>707</v>
      </c>
      <c r="D59" s="407">
        <v>8</v>
      </c>
      <c r="E59" s="407"/>
      <c r="F59" s="407"/>
      <c r="G59" s="407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>
        <v>2</v>
      </c>
      <c r="T59" s="405">
        <v>2</v>
      </c>
      <c r="U59" s="405"/>
      <c r="V59" s="405"/>
      <c r="W59" s="405">
        <f t="shared" si="2"/>
        <v>4</v>
      </c>
      <c r="X59" s="408" t="s">
        <v>704</v>
      </c>
      <c r="Y59" s="404"/>
    </row>
    <row r="60" spans="1:28" ht="14" customHeight="1">
      <c r="A60" s="407"/>
      <c r="B60" s="407" t="s">
        <v>563</v>
      </c>
      <c r="C60" s="407" t="s">
        <v>712</v>
      </c>
      <c r="D60" s="407">
        <v>4</v>
      </c>
      <c r="E60" s="407"/>
      <c r="F60" s="407"/>
      <c r="G60" s="407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>
        <v>1</v>
      </c>
      <c r="T60" s="405">
        <v>1</v>
      </c>
      <c r="U60" s="405"/>
      <c r="V60" s="405"/>
      <c r="W60" s="405">
        <f t="shared" si="2"/>
        <v>2</v>
      </c>
      <c r="X60" s="408" t="s">
        <v>704</v>
      </c>
      <c r="Y60" s="404"/>
    </row>
    <row r="61" spans="1:28" ht="14" customHeight="1">
      <c r="A61" s="407"/>
      <c r="B61" s="407" t="s">
        <v>564</v>
      </c>
      <c r="C61" s="407" t="s">
        <v>711</v>
      </c>
      <c r="D61" s="407">
        <v>5</v>
      </c>
      <c r="E61" s="407"/>
      <c r="F61" s="407"/>
      <c r="G61" s="407"/>
      <c r="H61" s="405"/>
      <c r="I61" s="405"/>
      <c r="J61" s="405"/>
      <c r="K61" s="405"/>
      <c r="L61" s="405"/>
      <c r="M61" s="405"/>
      <c r="N61" s="405">
        <v>1</v>
      </c>
      <c r="O61" s="405">
        <v>1</v>
      </c>
      <c r="P61" s="405">
        <v>1</v>
      </c>
      <c r="Q61" s="405">
        <v>1</v>
      </c>
      <c r="R61" s="405">
        <v>1</v>
      </c>
      <c r="S61" s="405"/>
      <c r="T61" s="405"/>
      <c r="U61" s="405"/>
      <c r="V61" s="405"/>
      <c r="W61" s="405">
        <f t="shared" si="2"/>
        <v>5</v>
      </c>
      <c r="X61" s="408" t="s">
        <v>704</v>
      </c>
      <c r="Y61" s="404"/>
    </row>
    <row r="62" spans="1:28" ht="14" customHeight="1">
      <c r="A62" s="407"/>
      <c r="B62" s="407" t="s">
        <v>569</v>
      </c>
      <c r="C62" s="407" t="s">
        <v>710</v>
      </c>
      <c r="D62" s="407">
        <v>3</v>
      </c>
      <c r="E62" s="407"/>
      <c r="F62" s="407"/>
      <c r="G62" s="407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>
        <v>1</v>
      </c>
      <c r="U62" s="405"/>
      <c r="V62" s="405"/>
      <c r="W62" s="405">
        <f t="shared" si="2"/>
        <v>1</v>
      </c>
      <c r="X62" s="408" t="s">
        <v>704</v>
      </c>
      <c r="Y62" s="404"/>
    </row>
    <row r="63" spans="1:28" ht="14" customHeight="1">
      <c r="A63" s="407"/>
      <c r="B63" s="407" t="s">
        <v>569</v>
      </c>
      <c r="C63" s="407" t="s">
        <v>709</v>
      </c>
      <c r="D63" s="407">
        <v>3</v>
      </c>
      <c r="E63" s="407"/>
      <c r="F63" s="407"/>
      <c r="G63" s="407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>
        <v>1</v>
      </c>
      <c r="U63" s="405"/>
      <c r="V63" s="405"/>
      <c r="W63" s="405">
        <f t="shared" si="2"/>
        <v>1</v>
      </c>
      <c r="X63" s="408" t="s">
        <v>704</v>
      </c>
      <c r="Y63" s="404"/>
    </row>
    <row r="64" spans="1:28" ht="14" customHeight="1">
      <c r="A64" s="407"/>
      <c r="B64" s="407" t="s">
        <v>569</v>
      </c>
      <c r="C64" s="407" t="s">
        <v>708</v>
      </c>
      <c r="D64" s="407">
        <v>3</v>
      </c>
      <c r="E64" s="407"/>
      <c r="F64" s="407"/>
      <c r="G64" s="407"/>
      <c r="H64" s="405"/>
      <c r="I64" s="405"/>
      <c r="J64" s="405"/>
      <c r="K64" s="405"/>
      <c r="L64" s="405"/>
      <c r="M64" s="405"/>
      <c r="N64" s="405"/>
      <c r="O64" s="405"/>
      <c r="P64" s="405"/>
      <c r="Q64" s="405"/>
      <c r="R64" s="405"/>
      <c r="S64" s="405"/>
      <c r="T64" s="405">
        <v>1</v>
      </c>
      <c r="U64" s="405"/>
      <c r="V64" s="405"/>
      <c r="W64" s="405">
        <f t="shared" si="2"/>
        <v>1</v>
      </c>
      <c r="X64" s="408" t="s">
        <v>704</v>
      </c>
      <c r="Y64" s="404"/>
    </row>
    <row r="65" spans="1:25" ht="13.75" customHeight="1">
      <c r="A65" s="407"/>
      <c r="B65" s="407" t="s">
        <v>663</v>
      </c>
      <c r="C65" s="407" t="s">
        <v>708</v>
      </c>
      <c r="D65" s="407">
        <v>8</v>
      </c>
      <c r="E65" s="407"/>
      <c r="F65" s="407"/>
      <c r="G65" s="407"/>
      <c r="H65" s="405"/>
      <c r="I65" s="405"/>
      <c r="J65" s="405"/>
      <c r="K65" s="405"/>
      <c r="L65" s="405"/>
      <c r="M65" s="405"/>
      <c r="N65" s="405"/>
      <c r="O65" s="405">
        <v>1</v>
      </c>
      <c r="P65" s="405">
        <v>1</v>
      </c>
      <c r="Q65" s="405">
        <v>1</v>
      </c>
      <c r="R65" s="405">
        <v>1</v>
      </c>
      <c r="S65" s="405">
        <v>1</v>
      </c>
      <c r="T65" s="405">
        <v>1</v>
      </c>
      <c r="U65" s="405"/>
      <c r="V65" s="405"/>
      <c r="W65" s="405">
        <f t="shared" si="2"/>
        <v>6</v>
      </c>
      <c r="X65" s="408" t="s">
        <v>704</v>
      </c>
      <c r="Y65" s="404"/>
    </row>
    <row r="66" spans="1:25" ht="14" customHeight="1">
      <c r="A66" s="407"/>
      <c r="B66" s="407" t="s">
        <v>663</v>
      </c>
      <c r="C66" s="407" t="s">
        <v>708</v>
      </c>
      <c r="D66" s="407">
        <v>8</v>
      </c>
      <c r="E66" s="407"/>
      <c r="F66" s="407"/>
      <c r="G66" s="407"/>
      <c r="H66" s="405"/>
      <c r="I66" s="405"/>
      <c r="J66" s="405"/>
      <c r="K66" s="405"/>
      <c r="L66" s="405"/>
      <c r="M66" s="405"/>
      <c r="N66" s="405"/>
      <c r="O66" s="405">
        <v>1</v>
      </c>
      <c r="P66" s="405">
        <v>1</v>
      </c>
      <c r="Q66" s="405">
        <v>1</v>
      </c>
      <c r="R66" s="405">
        <v>1</v>
      </c>
      <c r="S66" s="405">
        <v>1</v>
      </c>
      <c r="T66" s="405">
        <v>1</v>
      </c>
      <c r="U66" s="405"/>
      <c r="V66" s="405"/>
      <c r="W66" s="405">
        <f t="shared" si="2"/>
        <v>6</v>
      </c>
      <c r="X66" s="408" t="s">
        <v>704</v>
      </c>
      <c r="Y66" s="404"/>
    </row>
    <row r="67" spans="1:25" ht="13.75" customHeight="1">
      <c r="A67" s="407"/>
      <c r="B67" s="407" t="s">
        <v>663</v>
      </c>
      <c r="C67" s="407" t="s">
        <v>708</v>
      </c>
      <c r="D67" s="407">
        <v>8</v>
      </c>
      <c r="E67" s="407"/>
      <c r="F67" s="407"/>
      <c r="G67" s="407"/>
      <c r="H67" s="405"/>
      <c r="I67" s="405"/>
      <c r="J67" s="405"/>
      <c r="K67" s="405"/>
      <c r="L67" s="405"/>
      <c r="M67" s="405"/>
      <c r="N67" s="405"/>
      <c r="O67" s="405">
        <v>1</v>
      </c>
      <c r="P67" s="405">
        <v>1</v>
      </c>
      <c r="Q67" s="405">
        <v>1</v>
      </c>
      <c r="R67" s="405">
        <v>1</v>
      </c>
      <c r="S67" s="405">
        <v>1</v>
      </c>
      <c r="T67" s="405">
        <v>1</v>
      </c>
      <c r="U67" s="405"/>
      <c r="V67" s="405"/>
      <c r="W67" s="405">
        <f t="shared" si="2"/>
        <v>6</v>
      </c>
      <c r="X67" s="408" t="s">
        <v>704</v>
      </c>
      <c r="Y67" s="404"/>
    </row>
    <row r="68" spans="1:25" ht="14" customHeight="1">
      <c r="A68" s="407"/>
      <c r="B68" s="407" t="s">
        <v>663</v>
      </c>
      <c r="C68" s="407" t="s">
        <v>709</v>
      </c>
      <c r="D68" s="407">
        <v>8</v>
      </c>
      <c r="E68" s="407"/>
      <c r="F68" s="407"/>
      <c r="G68" s="407"/>
      <c r="H68" s="405"/>
      <c r="I68" s="405"/>
      <c r="J68" s="405"/>
      <c r="K68" s="405"/>
      <c r="L68" s="405"/>
      <c r="M68" s="405"/>
      <c r="N68" s="405"/>
      <c r="O68" s="405">
        <v>1</v>
      </c>
      <c r="P68" s="405">
        <v>1</v>
      </c>
      <c r="Q68" s="405">
        <v>1</v>
      </c>
      <c r="R68" s="405">
        <v>1</v>
      </c>
      <c r="S68" s="405">
        <v>1</v>
      </c>
      <c r="T68" s="405">
        <v>1</v>
      </c>
      <c r="U68" s="405"/>
      <c r="V68" s="405"/>
      <c r="W68" s="405">
        <f t="shared" si="2"/>
        <v>6</v>
      </c>
      <c r="X68" s="408" t="s">
        <v>704</v>
      </c>
      <c r="Y68" s="404"/>
    </row>
    <row r="69" spans="1:25" ht="14" customHeight="1">
      <c r="A69" s="407"/>
      <c r="B69" s="407" t="s">
        <v>574</v>
      </c>
      <c r="C69" s="407" t="s">
        <v>708</v>
      </c>
      <c r="D69" s="407">
        <v>5</v>
      </c>
      <c r="E69" s="407"/>
      <c r="F69" s="407"/>
      <c r="G69" s="407"/>
      <c r="H69" s="405"/>
      <c r="I69" s="405"/>
      <c r="J69" s="405"/>
      <c r="K69" s="405"/>
      <c r="L69" s="405"/>
      <c r="M69" s="405"/>
      <c r="N69" s="405">
        <v>1</v>
      </c>
      <c r="O69" s="405">
        <v>1</v>
      </c>
      <c r="P69" s="405">
        <v>1</v>
      </c>
      <c r="Q69" s="405">
        <v>1</v>
      </c>
      <c r="R69" s="405">
        <v>1</v>
      </c>
      <c r="S69" s="405"/>
      <c r="T69" s="405"/>
      <c r="U69" s="405"/>
      <c r="V69" s="405"/>
      <c r="W69" s="405">
        <f t="shared" si="2"/>
        <v>5</v>
      </c>
      <c r="X69" s="408" t="s">
        <v>704</v>
      </c>
      <c r="Y69" s="404"/>
    </row>
    <row r="70" spans="1:25" ht="14" customHeight="1">
      <c r="A70" s="407"/>
      <c r="B70" s="407" t="s">
        <v>574</v>
      </c>
      <c r="C70" s="407" t="s">
        <v>709</v>
      </c>
      <c r="D70" s="407">
        <v>10</v>
      </c>
      <c r="E70" s="407"/>
      <c r="F70" s="407"/>
      <c r="G70" s="407"/>
      <c r="H70" s="405"/>
      <c r="I70" s="405"/>
      <c r="J70" s="405"/>
      <c r="K70" s="405"/>
      <c r="L70" s="405"/>
      <c r="M70" s="405"/>
      <c r="N70" s="405">
        <v>2</v>
      </c>
      <c r="O70" s="405">
        <v>2</v>
      </c>
      <c r="P70" s="405">
        <v>2</v>
      </c>
      <c r="Q70" s="405">
        <v>2</v>
      </c>
      <c r="R70" s="405">
        <v>2</v>
      </c>
      <c r="S70" s="405"/>
      <c r="T70" s="405"/>
      <c r="U70" s="405"/>
      <c r="V70" s="405"/>
      <c r="W70" s="405">
        <f t="shared" si="2"/>
        <v>10</v>
      </c>
      <c r="X70" s="408" t="s">
        <v>704</v>
      </c>
      <c r="Y70" s="404"/>
    </row>
    <row r="71" spans="1:25" ht="14" customHeight="1">
      <c r="A71" s="407"/>
      <c r="B71" s="407" t="s">
        <v>574</v>
      </c>
      <c r="C71" s="407" t="s">
        <v>708</v>
      </c>
      <c r="D71" s="407">
        <v>5</v>
      </c>
      <c r="E71" s="407"/>
      <c r="F71" s="407"/>
      <c r="G71" s="407"/>
      <c r="H71" s="405"/>
      <c r="I71" s="405"/>
      <c r="J71" s="405"/>
      <c r="K71" s="405"/>
      <c r="L71" s="405"/>
      <c r="M71" s="405"/>
      <c r="N71" s="405">
        <v>1</v>
      </c>
      <c r="O71" s="405">
        <v>1</v>
      </c>
      <c r="P71" s="405">
        <v>1</v>
      </c>
      <c r="Q71" s="405">
        <v>1</v>
      </c>
      <c r="R71" s="405">
        <v>1</v>
      </c>
      <c r="S71" s="405"/>
      <c r="T71" s="405"/>
      <c r="U71" s="405"/>
      <c r="V71" s="405"/>
      <c r="W71" s="405">
        <f t="shared" si="2"/>
        <v>5</v>
      </c>
      <c r="X71" s="408" t="s">
        <v>704</v>
      </c>
      <c r="Y71" s="404"/>
    </row>
    <row r="72" spans="1:25" ht="13.75" customHeight="1">
      <c r="A72" s="407"/>
      <c r="B72" s="407" t="s">
        <v>574</v>
      </c>
      <c r="C72" s="407" t="s">
        <v>708</v>
      </c>
      <c r="D72" s="407">
        <v>5</v>
      </c>
      <c r="E72" s="407"/>
      <c r="F72" s="407"/>
      <c r="G72" s="407"/>
      <c r="H72" s="405"/>
      <c r="I72" s="405"/>
      <c r="J72" s="405"/>
      <c r="K72" s="405"/>
      <c r="L72" s="405"/>
      <c r="M72" s="405"/>
      <c r="N72" s="405">
        <v>1</v>
      </c>
      <c r="O72" s="405">
        <v>1</v>
      </c>
      <c r="P72" s="405">
        <v>1</v>
      </c>
      <c r="Q72" s="405">
        <v>1</v>
      </c>
      <c r="R72" s="405">
        <v>1</v>
      </c>
      <c r="S72" s="405"/>
      <c r="T72" s="405"/>
      <c r="U72" s="405"/>
      <c r="V72" s="405"/>
      <c r="W72" s="405">
        <f t="shared" si="2"/>
        <v>5</v>
      </c>
      <c r="X72" s="408" t="s">
        <v>704</v>
      </c>
      <c r="Y72" s="404"/>
    </row>
    <row r="73" spans="1:25" ht="13.75" customHeight="1">
      <c r="A73" s="407"/>
      <c r="B73" s="407" t="s">
        <v>575</v>
      </c>
      <c r="C73" s="407" t="s">
        <v>705</v>
      </c>
      <c r="D73" s="407">
        <v>1</v>
      </c>
      <c r="E73" s="407"/>
      <c r="F73" s="407"/>
      <c r="G73" s="407"/>
      <c r="H73" s="405"/>
      <c r="I73" s="405"/>
      <c r="J73" s="405"/>
      <c r="K73" s="405"/>
      <c r="L73" s="405"/>
      <c r="M73" s="405"/>
      <c r="N73" s="405"/>
      <c r="O73" s="405"/>
      <c r="P73" s="405"/>
      <c r="Q73" s="405"/>
      <c r="R73" s="405"/>
      <c r="S73" s="405"/>
      <c r="T73" s="405">
        <v>1</v>
      </c>
      <c r="U73" s="405"/>
      <c r="V73" s="405"/>
      <c r="W73" s="405">
        <f t="shared" si="2"/>
        <v>1</v>
      </c>
      <c r="X73" s="408" t="s">
        <v>704</v>
      </c>
      <c r="Y73" s="404"/>
    </row>
    <row r="74" spans="1:25" ht="13.75" customHeight="1">
      <c r="A74" s="407"/>
      <c r="B74" s="407" t="s">
        <v>575</v>
      </c>
      <c r="C74" s="407" t="s">
        <v>706</v>
      </c>
      <c r="D74" s="407">
        <v>1</v>
      </c>
      <c r="E74" s="407"/>
      <c r="F74" s="407"/>
      <c r="G74" s="407"/>
      <c r="H74" s="405"/>
      <c r="I74" s="405"/>
      <c r="J74" s="405"/>
      <c r="K74" s="405"/>
      <c r="L74" s="405"/>
      <c r="M74" s="405"/>
      <c r="N74" s="405"/>
      <c r="O74" s="405"/>
      <c r="P74" s="405"/>
      <c r="Q74" s="405"/>
      <c r="R74" s="405"/>
      <c r="S74" s="405"/>
      <c r="T74" s="405">
        <v>1</v>
      </c>
      <c r="U74" s="405"/>
      <c r="V74" s="405"/>
      <c r="W74" s="405">
        <f t="shared" si="2"/>
        <v>1</v>
      </c>
      <c r="X74" s="408" t="s">
        <v>704</v>
      </c>
      <c r="Y74" s="404"/>
    </row>
    <row r="75" spans="1:25" ht="14" customHeight="1">
      <c r="A75" s="407"/>
      <c r="B75" s="407" t="s">
        <v>576</v>
      </c>
      <c r="C75" s="407" t="s">
        <v>707</v>
      </c>
      <c r="D75" s="407">
        <v>4</v>
      </c>
      <c r="E75" s="407"/>
      <c r="F75" s="407"/>
      <c r="G75" s="407"/>
      <c r="H75" s="405"/>
      <c r="I75" s="405"/>
      <c r="J75" s="405"/>
      <c r="K75" s="405"/>
      <c r="L75" s="405"/>
      <c r="M75" s="405"/>
      <c r="N75" s="405"/>
      <c r="O75" s="405"/>
      <c r="P75" s="405"/>
      <c r="Q75" s="405"/>
      <c r="R75" s="405"/>
      <c r="S75" s="405">
        <v>1</v>
      </c>
      <c r="T75" s="405">
        <v>1</v>
      </c>
      <c r="U75" s="405"/>
      <c r="V75" s="405"/>
      <c r="W75" s="405">
        <f t="shared" si="2"/>
        <v>2</v>
      </c>
      <c r="X75" s="408" t="s">
        <v>704</v>
      </c>
      <c r="Y75" s="404"/>
    </row>
    <row r="76" spans="1:25" ht="14" customHeight="1">
      <c r="A76" s="407"/>
      <c r="B76" s="407" t="s">
        <v>576</v>
      </c>
      <c r="C76" s="407" t="s">
        <v>706</v>
      </c>
      <c r="D76" s="407">
        <v>4</v>
      </c>
      <c r="E76" s="407"/>
      <c r="F76" s="407"/>
      <c r="G76" s="407"/>
      <c r="H76" s="405"/>
      <c r="I76" s="405"/>
      <c r="J76" s="405"/>
      <c r="K76" s="405"/>
      <c r="L76" s="405"/>
      <c r="M76" s="405"/>
      <c r="N76" s="405"/>
      <c r="O76" s="405"/>
      <c r="P76" s="405"/>
      <c r="Q76" s="405"/>
      <c r="R76" s="405"/>
      <c r="S76" s="405">
        <v>1</v>
      </c>
      <c r="T76" s="405">
        <v>1</v>
      </c>
      <c r="U76" s="405"/>
      <c r="V76" s="405"/>
      <c r="W76" s="405">
        <f t="shared" si="2"/>
        <v>2</v>
      </c>
      <c r="X76" s="408" t="s">
        <v>704</v>
      </c>
      <c r="Y76" s="404"/>
    </row>
    <row r="77" spans="1:25" ht="14" customHeight="1">
      <c r="A77" s="407"/>
      <c r="B77" s="407" t="s">
        <v>577</v>
      </c>
      <c r="C77" s="407" t="s">
        <v>705</v>
      </c>
      <c r="D77" s="407">
        <v>2</v>
      </c>
      <c r="E77" s="407"/>
      <c r="F77" s="407"/>
      <c r="G77" s="407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>
        <v>1</v>
      </c>
      <c r="S77" s="405"/>
      <c r="T77" s="405"/>
      <c r="U77" s="405"/>
      <c r="V77" s="405"/>
      <c r="W77" s="405">
        <f t="shared" si="2"/>
        <v>1</v>
      </c>
      <c r="X77" s="408" t="s">
        <v>704</v>
      </c>
      <c r="Y77" s="404"/>
    </row>
    <row r="78" spans="1:25" ht="14" customHeight="1">
      <c r="A78" s="407"/>
      <c r="B78" s="407" t="s">
        <v>577</v>
      </c>
      <c r="C78" s="407" t="s">
        <v>689</v>
      </c>
      <c r="D78" s="407">
        <v>2</v>
      </c>
      <c r="E78" s="407"/>
      <c r="F78" s="407"/>
      <c r="G78" s="407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5">
        <v>1</v>
      </c>
      <c r="S78" s="405"/>
      <c r="T78" s="405"/>
      <c r="U78" s="405"/>
      <c r="V78" s="405"/>
      <c r="W78" s="405">
        <f t="shared" si="2"/>
        <v>1</v>
      </c>
      <c r="X78" s="408" t="s">
        <v>704</v>
      </c>
      <c r="Y78" s="404"/>
    </row>
    <row r="79" spans="1:25" ht="14" customHeight="1">
      <c r="A79" s="407"/>
      <c r="B79" s="407" t="s">
        <v>578</v>
      </c>
      <c r="C79" s="407" t="s">
        <v>703</v>
      </c>
      <c r="D79" s="407">
        <v>3</v>
      </c>
      <c r="E79" s="407"/>
      <c r="F79" s="407"/>
      <c r="G79" s="407"/>
      <c r="H79" s="405"/>
      <c r="I79" s="405"/>
      <c r="J79" s="405"/>
      <c r="K79" s="405"/>
      <c r="L79" s="405"/>
      <c r="M79" s="405"/>
      <c r="N79" s="405"/>
      <c r="O79" s="405">
        <v>1</v>
      </c>
      <c r="P79" s="405"/>
      <c r="Q79" s="405"/>
      <c r="R79" s="405"/>
      <c r="S79" s="405">
        <v>1</v>
      </c>
      <c r="T79" s="405"/>
      <c r="U79" s="405"/>
      <c r="V79" s="405"/>
      <c r="W79" s="405">
        <f t="shared" si="2"/>
        <v>2</v>
      </c>
      <c r="X79" s="406"/>
      <c r="Y79" s="404"/>
    </row>
    <row r="80" spans="1:25" ht="14" customHeight="1">
      <c r="A80" s="407"/>
      <c r="B80" s="407"/>
      <c r="C80" s="407"/>
      <c r="D80" s="407"/>
      <c r="E80" s="407"/>
      <c r="F80" s="407"/>
      <c r="G80" s="407"/>
      <c r="H80" s="405"/>
      <c r="I80" s="405"/>
      <c r="J80" s="405"/>
      <c r="K80" s="405"/>
      <c r="L80" s="405"/>
      <c r="M80" s="405"/>
      <c r="N80" s="405"/>
      <c r="O80" s="405"/>
      <c r="P80" s="405"/>
      <c r="Q80" s="405"/>
      <c r="R80" s="405"/>
      <c r="S80" s="405"/>
      <c r="T80" s="405"/>
      <c r="U80" s="405"/>
      <c r="V80" s="405"/>
      <c r="W80" s="405"/>
      <c r="X80" s="406"/>
      <c r="Y80" s="404"/>
    </row>
    <row r="82" spans="2:23">
      <c r="B82" s="399" t="s">
        <v>702</v>
      </c>
      <c r="D82" s="403">
        <f>SUM(D7:D79)</f>
        <v>384</v>
      </c>
      <c r="W82" s="403">
        <f>SUM(W7:W79)</f>
        <v>343</v>
      </c>
    </row>
    <row r="83" spans="2:23">
      <c r="B83" s="399" t="s">
        <v>701</v>
      </c>
      <c r="D83" s="403">
        <f>W82</f>
        <v>343</v>
      </c>
      <c r="O83" s="402"/>
    </row>
    <row r="84" spans="2:23">
      <c r="B84" s="399" t="s">
        <v>743</v>
      </c>
      <c r="D84" s="447">
        <f>D83/D82</f>
        <v>0.89322916666666663</v>
      </c>
    </row>
    <row r="87" spans="2:23">
      <c r="B87" s="399" t="s">
        <v>700</v>
      </c>
      <c r="D87" s="446">
        <f>'Metal Frame Variation'!H39</f>
        <v>766683</v>
      </c>
    </row>
    <row r="89" spans="2:23">
      <c r="B89" s="399" t="s">
        <v>742</v>
      </c>
      <c r="D89" s="446">
        <f>D87*D84</f>
        <v>684823.6171875</v>
      </c>
    </row>
  </sheetData>
  <autoFilter ref="A5:X80" xr:uid="{00000000-0009-0000-0000-000009000000}"/>
  <mergeCells count="23">
    <mergeCell ref="A4:A5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L4:L5"/>
    <mergeCell ref="W4:W5"/>
    <mergeCell ref="X4:X5"/>
    <mergeCell ref="P4:P5"/>
    <mergeCell ref="Q4:Q5"/>
    <mergeCell ref="R4:R5"/>
    <mergeCell ref="S4:S5"/>
    <mergeCell ref="T4:T5"/>
    <mergeCell ref="U4:U5"/>
    <mergeCell ref="V4:V5"/>
    <mergeCell ref="N4:N5"/>
    <mergeCell ref="O4:O5"/>
    <mergeCell ref="M4:M5"/>
  </mergeCells>
  <printOptions horizontalCentered="1"/>
  <pageMargins left="0.31496062992126" right="0.31496062992126" top="0.35433070866141703" bottom="0.35433070866141703" header="0.31496062992126" footer="0.31496062992126"/>
  <pageSetup paperSize="9" scale="4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0"/>
  <sheetViews>
    <sheetView view="pageBreakPreview" zoomScaleNormal="100" zoomScaleSheetLayoutView="100" workbookViewId="0">
      <pane xSplit="6" ySplit="5" topLeftCell="G39" activePane="bottomRight" state="frozen"/>
      <selection pane="topRight" activeCell="J1" sqref="J1"/>
      <selection pane="bottomLeft" activeCell="A8" sqref="A8"/>
      <selection pane="bottomRight" activeCell="I9" sqref="I9"/>
    </sheetView>
  </sheetViews>
  <sheetFormatPr defaultRowHeight="14.5"/>
  <cols>
    <col min="1" max="1" width="10" customWidth="1"/>
    <col min="2" max="2" width="16.36328125" customWidth="1"/>
    <col min="3" max="3" width="33.453125" customWidth="1"/>
    <col min="4" max="4" width="9.08984375" customWidth="1"/>
    <col min="5" max="5" width="6.453125" customWidth="1"/>
    <col min="6" max="6" width="21.08984375" customWidth="1"/>
    <col min="7" max="7" width="10" bestFit="1" customWidth="1"/>
    <col min="8" max="8" width="15.08984375" customWidth="1"/>
    <col min="9" max="9" width="11" bestFit="1" customWidth="1"/>
    <col min="11" max="11" width="12.453125" customWidth="1"/>
  </cols>
  <sheetData>
    <row r="1" spans="1:14" ht="16.5" customHeight="1">
      <c r="D1" s="58"/>
      <c r="E1" s="58"/>
      <c r="F1" s="58"/>
      <c r="I1" s="371"/>
      <c r="J1" s="54"/>
      <c r="K1" s="51"/>
      <c r="L1" s="51"/>
      <c r="M1" s="51"/>
      <c r="N1" s="51"/>
    </row>
    <row r="2" spans="1:14" s="66" customFormat="1" ht="15.5">
      <c r="A2" s="372"/>
      <c r="B2" s="372"/>
      <c r="C2" s="62"/>
      <c r="D2" s="373"/>
      <c r="E2" s="64"/>
      <c r="F2" s="374"/>
      <c r="G2" s="65"/>
      <c r="H2" s="375"/>
      <c r="I2" s="371"/>
      <c r="J2" s="54"/>
      <c r="K2" s="51"/>
      <c r="L2" s="51"/>
      <c r="M2" s="51"/>
      <c r="N2" s="51"/>
    </row>
    <row r="3" spans="1:14" s="66" customFormat="1" ht="16" thickBot="1">
      <c r="A3" s="1135" t="s">
        <v>749</v>
      </c>
      <c r="B3" s="1135"/>
      <c r="C3" s="1135"/>
      <c r="D3" s="1135"/>
      <c r="E3" s="1135"/>
      <c r="F3" s="1135"/>
      <c r="H3" s="51"/>
      <c r="I3" s="371"/>
      <c r="J3" s="54"/>
      <c r="K3" s="51"/>
      <c r="L3" s="51"/>
      <c r="M3" s="51"/>
      <c r="N3" s="51"/>
    </row>
    <row r="4" spans="1:14" s="66" customFormat="1" ht="16" thickBot="1">
      <c r="A4" s="376"/>
      <c r="B4" s="376"/>
      <c r="C4" s="376"/>
      <c r="D4" s="376"/>
      <c r="E4" s="376"/>
      <c r="F4" s="376"/>
      <c r="G4" s="1136" t="s">
        <v>690</v>
      </c>
      <c r="H4" s="1137"/>
      <c r="I4" s="371"/>
      <c r="J4" s="54"/>
      <c r="K4" s="51"/>
      <c r="L4" s="51"/>
      <c r="M4" s="51"/>
      <c r="N4" s="51"/>
    </row>
    <row r="5" spans="1:14" ht="34.5" customHeight="1" thickBot="1">
      <c r="A5" s="377" t="s">
        <v>23</v>
      </c>
      <c r="B5" s="378" t="s">
        <v>602</v>
      </c>
      <c r="C5" s="378" t="s">
        <v>603</v>
      </c>
      <c r="D5" s="379" t="s">
        <v>691</v>
      </c>
      <c r="E5" s="378" t="s">
        <v>12</v>
      </c>
      <c r="F5" s="378" t="s">
        <v>692</v>
      </c>
      <c r="G5" s="380" t="s">
        <v>610</v>
      </c>
      <c r="H5" s="381" t="s">
        <v>611</v>
      </c>
      <c r="I5" s="371"/>
      <c r="J5" s="54"/>
      <c r="K5" s="51"/>
      <c r="L5" s="51"/>
      <c r="M5" s="51"/>
      <c r="N5" s="51"/>
    </row>
    <row r="6" spans="1:14" s="84" customFormat="1" ht="79.5" customHeight="1">
      <c r="A6" s="77">
        <v>1</v>
      </c>
      <c r="B6" s="78" t="s">
        <v>613</v>
      </c>
      <c r="C6" s="382" t="s">
        <v>614</v>
      </c>
      <c r="D6" s="80">
        <v>6</v>
      </c>
      <c r="E6" s="81" t="s">
        <v>100</v>
      </c>
      <c r="F6" s="383" t="s">
        <v>693</v>
      </c>
      <c r="G6" s="82">
        <v>1769</v>
      </c>
      <c r="H6" s="384">
        <f>G6*D6</f>
        <v>10614</v>
      </c>
    </row>
    <row r="7" spans="1:14" s="84" customFormat="1" ht="39.9" customHeight="1">
      <c r="A7" s="86">
        <v>4</v>
      </c>
      <c r="B7" s="87" t="s">
        <v>616</v>
      </c>
      <c r="C7" s="385" t="s">
        <v>614</v>
      </c>
      <c r="D7" s="89">
        <v>8</v>
      </c>
      <c r="E7" s="52" t="s">
        <v>100</v>
      </c>
      <c r="F7" s="386" t="s">
        <v>693</v>
      </c>
      <c r="G7" s="90">
        <v>1955</v>
      </c>
      <c r="H7" s="387">
        <f>(1955*6)+(1769*2)</f>
        <v>15268</v>
      </c>
    </row>
    <row r="8" spans="1:14" s="84" customFormat="1" ht="39.9" customHeight="1">
      <c r="A8" s="86">
        <v>9</v>
      </c>
      <c r="B8" s="87" t="s">
        <v>163</v>
      </c>
      <c r="C8" s="385" t="s">
        <v>614</v>
      </c>
      <c r="D8" s="89">
        <v>44</v>
      </c>
      <c r="E8" s="52" t="s">
        <v>100</v>
      </c>
      <c r="F8" s="386" t="s">
        <v>693</v>
      </c>
      <c r="G8" s="90">
        <v>1769</v>
      </c>
      <c r="H8" s="387">
        <f>G8*D8</f>
        <v>77836</v>
      </c>
    </row>
    <row r="9" spans="1:14" s="84" customFormat="1" ht="39.9" customHeight="1">
      <c r="A9" s="86">
        <v>11</v>
      </c>
      <c r="B9" s="87" t="s">
        <v>183</v>
      </c>
      <c r="C9" s="385" t="s">
        <v>614</v>
      </c>
      <c r="D9" s="89">
        <v>27</v>
      </c>
      <c r="E9" s="52" t="s">
        <v>100</v>
      </c>
      <c r="F9" s="386" t="s">
        <v>693</v>
      </c>
      <c r="G9" s="90">
        <f>1769</f>
        <v>1769</v>
      </c>
      <c r="H9" s="387">
        <f>(1769*18)+(1624*9)</f>
        <v>46458</v>
      </c>
    </row>
    <row r="10" spans="1:14" s="84" customFormat="1" ht="39.9" customHeight="1">
      <c r="A10" s="86">
        <v>15</v>
      </c>
      <c r="B10" s="87" t="s">
        <v>196</v>
      </c>
      <c r="C10" s="385" t="s">
        <v>618</v>
      </c>
      <c r="D10" s="89">
        <v>39</v>
      </c>
      <c r="E10" s="52" t="s">
        <v>100</v>
      </c>
      <c r="F10" s="386" t="s">
        <v>694</v>
      </c>
      <c r="G10" s="90">
        <v>4780</v>
      </c>
      <c r="H10" s="387">
        <f>G10*31</f>
        <v>148180</v>
      </c>
    </row>
    <row r="11" spans="1:14" s="84" customFormat="1" ht="39.9" customHeight="1">
      <c r="A11" s="86">
        <v>19</v>
      </c>
      <c r="B11" s="87" t="s">
        <v>223</v>
      </c>
      <c r="C11" s="385" t="s">
        <v>618</v>
      </c>
      <c r="D11" s="89">
        <v>18</v>
      </c>
      <c r="E11" s="52" t="s">
        <v>100</v>
      </c>
      <c r="F11" s="386" t="s">
        <v>694</v>
      </c>
      <c r="G11" s="90">
        <v>4780</v>
      </c>
      <c r="H11" s="387">
        <f>G11*D11</f>
        <v>86040</v>
      </c>
    </row>
    <row r="12" spans="1:14" s="84" customFormat="1" ht="39.9" customHeight="1">
      <c r="A12" s="86">
        <v>23</v>
      </c>
      <c r="B12" s="87" t="s">
        <v>243</v>
      </c>
      <c r="C12" s="385" t="s">
        <v>618</v>
      </c>
      <c r="D12" s="89">
        <v>5</v>
      </c>
      <c r="E12" s="52" t="s">
        <v>100</v>
      </c>
      <c r="F12" s="386" t="s">
        <v>694</v>
      </c>
      <c r="G12" s="90">
        <v>3946</v>
      </c>
      <c r="H12" s="387">
        <f>G12*D12</f>
        <v>19730</v>
      </c>
    </row>
    <row r="13" spans="1:14" s="84" customFormat="1" ht="39.9" customHeight="1">
      <c r="A13" s="86">
        <v>27</v>
      </c>
      <c r="B13" s="87" t="s">
        <v>262</v>
      </c>
      <c r="C13" s="385" t="s">
        <v>618</v>
      </c>
      <c r="D13" s="89">
        <v>9</v>
      </c>
      <c r="E13" s="52" t="s">
        <v>100</v>
      </c>
      <c r="F13" s="386" t="s">
        <v>694</v>
      </c>
      <c r="G13" s="90">
        <v>3946</v>
      </c>
      <c r="H13" s="387">
        <f t="shared" ref="H13:H37" si="0">G13*D13</f>
        <v>35514</v>
      </c>
    </row>
    <row r="14" spans="1:14" s="84" customFormat="1" ht="39.9" customHeight="1">
      <c r="A14" s="86">
        <v>31</v>
      </c>
      <c r="B14" s="87" t="s">
        <v>278</v>
      </c>
      <c r="C14" s="385" t="s">
        <v>618</v>
      </c>
      <c r="D14" s="89">
        <v>5</v>
      </c>
      <c r="E14" s="52" t="s">
        <v>100</v>
      </c>
      <c r="F14" s="386" t="s">
        <v>694</v>
      </c>
      <c r="G14" s="90">
        <v>3946</v>
      </c>
      <c r="H14" s="387">
        <f t="shared" si="0"/>
        <v>19730</v>
      </c>
    </row>
    <row r="15" spans="1:14" s="84" customFormat="1" ht="39.9" customHeight="1">
      <c r="A15" s="86">
        <v>35</v>
      </c>
      <c r="B15" s="87" t="s">
        <v>620</v>
      </c>
      <c r="C15" s="385" t="s">
        <v>618</v>
      </c>
      <c r="D15" s="89">
        <v>5</v>
      </c>
      <c r="E15" s="52" t="s">
        <v>100</v>
      </c>
      <c r="F15" s="386" t="s">
        <v>694</v>
      </c>
      <c r="G15" s="90">
        <v>3946</v>
      </c>
      <c r="H15" s="387">
        <f t="shared" si="0"/>
        <v>19730</v>
      </c>
    </row>
    <row r="16" spans="1:14" s="84" customFormat="1" ht="39.9" customHeight="1">
      <c r="A16" s="86">
        <v>40</v>
      </c>
      <c r="B16" s="87" t="s">
        <v>620</v>
      </c>
      <c r="C16" s="385" t="s">
        <v>621</v>
      </c>
      <c r="D16" s="89">
        <v>5</v>
      </c>
      <c r="E16" s="52" t="s">
        <v>100</v>
      </c>
      <c r="F16" s="386" t="s">
        <v>688</v>
      </c>
      <c r="G16" s="92">
        <v>1397</v>
      </c>
      <c r="H16" s="387">
        <f t="shared" si="0"/>
        <v>6985</v>
      </c>
    </row>
    <row r="17" spans="1:8" s="84" customFormat="1" ht="39.9" customHeight="1">
      <c r="A17" s="86">
        <v>41</v>
      </c>
      <c r="B17" s="87" t="s">
        <v>320</v>
      </c>
      <c r="C17" s="385" t="s">
        <v>614</v>
      </c>
      <c r="D17" s="89">
        <v>2</v>
      </c>
      <c r="E17" s="52" t="s">
        <v>100</v>
      </c>
      <c r="F17" s="386" t="s">
        <v>693</v>
      </c>
      <c r="G17" s="90">
        <v>2028</v>
      </c>
      <c r="H17" s="387">
        <f t="shared" si="0"/>
        <v>4056</v>
      </c>
    </row>
    <row r="18" spans="1:8" s="84" customFormat="1" ht="39.9" customHeight="1">
      <c r="A18" s="86">
        <v>46</v>
      </c>
      <c r="B18" s="87" t="s">
        <v>320</v>
      </c>
      <c r="C18" s="385" t="s">
        <v>621</v>
      </c>
      <c r="D18" s="89">
        <v>2</v>
      </c>
      <c r="E18" s="52" t="s">
        <v>100</v>
      </c>
      <c r="F18" s="386" t="s">
        <v>688</v>
      </c>
      <c r="G18" s="92">
        <v>679</v>
      </c>
      <c r="H18" s="387">
        <f t="shared" si="0"/>
        <v>1358</v>
      </c>
    </row>
    <row r="19" spans="1:8" s="84" customFormat="1" ht="39.9" customHeight="1">
      <c r="A19" s="86">
        <v>47</v>
      </c>
      <c r="B19" s="87" t="s">
        <v>340</v>
      </c>
      <c r="C19" s="385" t="s">
        <v>614</v>
      </c>
      <c r="D19" s="89">
        <v>2</v>
      </c>
      <c r="E19" s="52" t="s">
        <v>100</v>
      </c>
      <c r="F19" s="386" t="s">
        <v>693</v>
      </c>
      <c r="G19" s="90">
        <v>1932</v>
      </c>
      <c r="H19" s="387">
        <f t="shared" si="0"/>
        <v>3864</v>
      </c>
    </row>
    <row r="20" spans="1:8" s="84" customFormat="1" ht="39.9" customHeight="1">
      <c r="A20" s="86">
        <v>48</v>
      </c>
      <c r="B20" s="87" t="s">
        <v>340</v>
      </c>
      <c r="C20" s="385" t="s">
        <v>617</v>
      </c>
      <c r="D20" s="89">
        <v>2</v>
      </c>
      <c r="E20" s="52" t="s">
        <v>100</v>
      </c>
      <c r="F20" s="386" t="s">
        <v>695</v>
      </c>
      <c r="G20" s="90">
        <v>418</v>
      </c>
      <c r="H20" s="387">
        <f t="shared" si="0"/>
        <v>836</v>
      </c>
    </row>
    <row r="21" spans="1:8" s="84" customFormat="1" ht="39.9" customHeight="1">
      <c r="A21" s="86">
        <v>52</v>
      </c>
      <c r="B21" s="87" t="s">
        <v>340</v>
      </c>
      <c r="C21" s="385" t="s">
        <v>621</v>
      </c>
      <c r="D21" s="89">
        <v>2</v>
      </c>
      <c r="E21" s="52" t="s">
        <v>100</v>
      </c>
      <c r="F21" s="386" t="s">
        <v>688</v>
      </c>
      <c r="G21" s="92">
        <v>679</v>
      </c>
      <c r="H21" s="387">
        <f t="shared" si="0"/>
        <v>1358</v>
      </c>
    </row>
    <row r="22" spans="1:8" s="84" customFormat="1" ht="39.9" customHeight="1">
      <c r="A22" s="86">
        <v>53</v>
      </c>
      <c r="B22" s="87" t="s">
        <v>356</v>
      </c>
      <c r="C22" s="385" t="s">
        <v>614</v>
      </c>
      <c r="D22" s="89">
        <v>5</v>
      </c>
      <c r="E22" s="52" t="s">
        <v>100</v>
      </c>
      <c r="F22" s="386" t="s">
        <v>693</v>
      </c>
      <c r="G22" s="90">
        <v>1769</v>
      </c>
      <c r="H22" s="387">
        <f t="shared" si="0"/>
        <v>8845</v>
      </c>
    </row>
    <row r="23" spans="1:8" s="84" customFormat="1" ht="39.9" customHeight="1">
      <c r="A23" s="86">
        <v>58</v>
      </c>
      <c r="B23" s="87" t="s">
        <v>356</v>
      </c>
      <c r="C23" s="385" t="s">
        <v>621</v>
      </c>
      <c r="D23" s="89">
        <v>5</v>
      </c>
      <c r="E23" s="52" t="s">
        <v>100</v>
      </c>
      <c r="F23" s="386" t="s">
        <v>688</v>
      </c>
      <c r="G23" s="92">
        <v>1379</v>
      </c>
      <c r="H23" s="387">
        <f t="shared" si="0"/>
        <v>6895</v>
      </c>
    </row>
    <row r="24" spans="1:8" s="84" customFormat="1" ht="39.9" customHeight="1">
      <c r="A24" s="86">
        <v>59</v>
      </c>
      <c r="B24" s="87" t="s">
        <v>377</v>
      </c>
      <c r="C24" s="385" t="s">
        <v>614</v>
      </c>
      <c r="D24" s="89">
        <v>3</v>
      </c>
      <c r="E24" s="52" t="s">
        <v>100</v>
      </c>
      <c r="F24" s="386" t="s">
        <v>693</v>
      </c>
      <c r="G24" s="90">
        <v>1769</v>
      </c>
      <c r="H24" s="387">
        <f t="shared" si="0"/>
        <v>5307</v>
      </c>
    </row>
    <row r="25" spans="1:8" s="84" customFormat="1" ht="39.9" customHeight="1">
      <c r="A25" s="86">
        <v>64</v>
      </c>
      <c r="B25" s="87" t="s">
        <v>377</v>
      </c>
      <c r="C25" s="385" t="s">
        <v>621</v>
      </c>
      <c r="D25" s="89">
        <v>3</v>
      </c>
      <c r="E25" s="52" t="s">
        <v>100</v>
      </c>
      <c r="F25" s="386" t="s">
        <v>688</v>
      </c>
      <c r="G25" s="92">
        <v>1397</v>
      </c>
      <c r="H25" s="387">
        <f t="shared" si="0"/>
        <v>4191</v>
      </c>
    </row>
    <row r="26" spans="1:8" s="84" customFormat="1" ht="39.9" customHeight="1">
      <c r="A26" s="86">
        <v>67</v>
      </c>
      <c r="B26" s="87" t="s">
        <v>390</v>
      </c>
      <c r="C26" s="385" t="s">
        <v>621</v>
      </c>
      <c r="D26" s="89">
        <v>19</v>
      </c>
      <c r="E26" s="52" t="s">
        <v>100</v>
      </c>
      <c r="F26" s="386" t="s">
        <v>688</v>
      </c>
      <c r="G26" s="92">
        <v>4510</v>
      </c>
      <c r="H26" s="387">
        <f t="shared" si="0"/>
        <v>85690</v>
      </c>
    </row>
    <row r="27" spans="1:8" s="84" customFormat="1" ht="39.9" customHeight="1">
      <c r="A27" s="86">
        <v>68</v>
      </c>
      <c r="B27" s="87" t="s">
        <v>390</v>
      </c>
      <c r="C27" s="385" t="s">
        <v>621</v>
      </c>
      <c r="D27" s="89">
        <v>19</v>
      </c>
      <c r="E27" s="52" t="s">
        <v>100</v>
      </c>
      <c r="F27" s="386" t="s">
        <v>688</v>
      </c>
      <c r="G27" s="92">
        <v>1265</v>
      </c>
      <c r="H27" s="387">
        <f t="shared" si="0"/>
        <v>24035</v>
      </c>
    </row>
    <row r="28" spans="1:8" s="84" customFormat="1" ht="39.9" customHeight="1">
      <c r="A28" s="86">
        <v>72</v>
      </c>
      <c r="B28" s="87" t="s">
        <v>446</v>
      </c>
      <c r="C28" s="385" t="s">
        <v>621</v>
      </c>
      <c r="D28" s="89">
        <v>5</v>
      </c>
      <c r="E28" s="52" t="s">
        <v>100</v>
      </c>
      <c r="F28" s="386" t="s">
        <v>688</v>
      </c>
      <c r="G28" s="92">
        <v>4510</v>
      </c>
      <c r="H28" s="387">
        <f t="shared" si="0"/>
        <v>22550</v>
      </c>
    </row>
    <row r="29" spans="1:8" s="84" customFormat="1" ht="39.9" customHeight="1">
      <c r="A29" s="86">
        <v>78</v>
      </c>
      <c r="B29" s="87" t="s">
        <v>446</v>
      </c>
      <c r="C29" s="385" t="s">
        <v>621</v>
      </c>
      <c r="D29" s="89">
        <v>5</v>
      </c>
      <c r="E29" s="52" t="s">
        <v>100</v>
      </c>
      <c r="F29" s="386" t="s">
        <v>688</v>
      </c>
      <c r="G29" s="92">
        <v>1619</v>
      </c>
      <c r="H29" s="387">
        <f t="shared" si="0"/>
        <v>8095</v>
      </c>
    </row>
    <row r="30" spans="1:8" s="84" customFormat="1" ht="39.9" customHeight="1">
      <c r="A30" s="86">
        <v>79</v>
      </c>
      <c r="B30" s="87" t="s">
        <v>466</v>
      </c>
      <c r="C30" s="385" t="s">
        <v>614</v>
      </c>
      <c r="D30" s="89">
        <v>1</v>
      </c>
      <c r="E30" s="52" t="s">
        <v>100</v>
      </c>
      <c r="F30" s="386" t="s">
        <v>693</v>
      </c>
      <c r="G30" s="90">
        <v>1769</v>
      </c>
      <c r="H30" s="387">
        <f t="shared" si="0"/>
        <v>1769</v>
      </c>
    </row>
    <row r="31" spans="1:8" s="84" customFormat="1" ht="39.9" customHeight="1">
      <c r="A31" s="86">
        <v>84</v>
      </c>
      <c r="B31" s="87" t="s">
        <v>466</v>
      </c>
      <c r="C31" s="385" t="s">
        <v>621</v>
      </c>
      <c r="D31" s="89">
        <v>1</v>
      </c>
      <c r="E31" s="52" t="s">
        <v>100</v>
      </c>
      <c r="F31" s="386" t="s">
        <v>688</v>
      </c>
      <c r="G31" s="92">
        <v>1593</v>
      </c>
      <c r="H31" s="387">
        <f t="shared" si="0"/>
        <v>1593</v>
      </c>
    </row>
    <row r="32" spans="1:8" s="84" customFormat="1" ht="39.9" customHeight="1">
      <c r="A32" s="86">
        <v>85</v>
      </c>
      <c r="B32" s="87" t="s">
        <v>485</v>
      </c>
      <c r="C32" s="385" t="s">
        <v>618</v>
      </c>
      <c r="D32" s="89">
        <v>4</v>
      </c>
      <c r="E32" s="52" t="s">
        <v>100</v>
      </c>
      <c r="F32" s="386" t="s">
        <v>694</v>
      </c>
      <c r="G32" s="90">
        <v>4780</v>
      </c>
      <c r="H32" s="387">
        <f t="shared" si="0"/>
        <v>19120</v>
      </c>
    </row>
    <row r="33" spans="1:11" s="84" customFormat="1" ht="39.9" customHeight="1">
      <c r="A33" s="86">
        <v>90</v>
      </c>
      <c r="B33" s="87" t="s">
        <v>485</v>
      </c>
      <c r="C33" s="385" t="s">
        <v>621</v>
      </c>
      <c r="D33" s="89">
        <v>4</v>
      </c>
      <c r="E33" s="52" t="s">
        <v>100</v>
      </c>
      <c r="F33" s="386" t="s">
        <v>688</v>
      </c>
      <c r="G33" s="92">
        <v>1120</v>
      </c>
      <c r="H33" s="387">
        <f t="shared" si="0"/>
        <v>4480</v>
      </c>
    </row>
    <row r="34" spans="1:11" s="84" customFormat="1" ht="39.9" customHeight="1">
      <c r="A34" s="86">
        <v>91</v>
      </c>
      <c r="B34" s="87" t="s">
        <v>503</v>
      </c>
      <c r="C34" s="385" t="s">
        <v>614</v>
      </c>
      <c r="D34" s="89">
        <v>3</v>
      </c>
      <c r="E34" s="52" t="s">
        <v>100</v>
      </c>
      <c r="F34" s="386" t="s">
        <v>693</v>
      </c>
      <c r="G34" s="90">
        <v>1932</v>
      </c>
      <c r="H34" s="387">
        <f t="shared" si="0"/>
        <v>5796</v>
      </c>
    </row>
    <row r="35" spans="1:11" s="84" customFormat="1" ht="39.9" customHeight="1">
      <c r="A35" s="86">
        <v>95</v>
      </c>
      <c r="B35" s="87" t="s">
        <v>516</v>
      </c>
      <c r="C35" s="385" t="s">
        <v>618</v>
      </c>
      <c r="D35" s="89">
        <v>6</v>
      </c>
      <c r="E35" s="52" t="s">
        <v>100</v>
      </c>
      <c r="F35" s="386" t="s">
        <v>694</v>
      </c>
      <c r="G35" s="90">
        <v>4780</v>
      </c>
      <c r="H35" s="387">
        <f t="shared" si="0"/>
        <v>28680</v>
      </c>
    </row>
    <row r="36" spans="1:11" s="84" customFormat="1" ht="24.9" customHeight="1">
      <c r="A36" s="388"/>
      <c r="B36" s="389" t="s">
        <v>696</v>
      </c>
      <c r="C36" s="390" t="s">
        <v>697</v>
      </c>
      <c r="D36" s="391">
        <v>5</v>
      </c>
      <c r="E36" s="204" t="s">
        <v>100</v>
      </c>
      <c r="F36" s="386" t="s">
        <v>688</v>
      </c>
      <c r="G36" s="392">
        <v>7772</v>
      </c>
      <c r="H36" s="393">
        <f t="shared" si="0"/>
        <v>38860</v>
      </c>
    </row>
    <row r="37" spans="1:11" s="84" customFormat="1" ht="24.9" customHeight="1">
      <c r="A37" s="388"/>
      <c r="B37" s="389"/>
      <c r="C37" s="390" t="s">
        <v>698</v>
      </c>
      <c r="D37" s="391">
        <v>5</v>
      </c>
      <c r="E37" s="204" t="s">
        <v>100</v>
      </c>
      <c r="F37" s="386" t="s">
        <v>688</v>
      </c>
      <c r="G37" s="392">
        <v>644</v>
      </c>
      <c r="H37" s="393">
        <f t="shared" si="0"/>
        <v>3220</v>
      </c>
    </row>
    <row r="38" spans="1:11" s="84" customFormat="1" ht="13.5" thickBot="1">
      <c r="A38" s="93"/>
      <c r="B38" s="94"/>
      <c r="C38" s="95"/>
      <c r="D38" s="96"/>
      <c r="E38" s="97"/>
      <c r="F38" s="95"/>
      <c r="G38" s="98"/>
      <c r="H38" s="394"/>
    </row>
    <row r="39" spans="1:11" s="84" customFormat="1" ht="27" customHeight="1" thickBot="1">
      <c r="A39" s="99"/>
      <c r="B39" s="100"/>
      <c r="C39" s="101" t="s">
        <v>11</v>
      </c>
      <c r="D39" s="102"/>
      <c r="E39" s="103"/>
      <c r="F39" s="101"/>
      <c r="G39" s="104"/>
      <c r="H39" s="395">
        <f>SUM(H6:H38)</f>
        <v>766683</v>
      </c>
      <c r="I39" s="396"/>
      <c r="K39" s="397"/>
    </row>
    <row r="41" spans="1:11">
      <c r="A41" s="106"/>
    </row>
    <row r="48" spans="1:11">
      <c r="G48" s="398"/>
      <c r="H48" s="398">
        <f>SUBTOTAL(9,H6:H35)</f>
        <v>724603</v>
      </c>
    </row>
    <row r="50" spans="8:8">
      <c r="H50" s="398">
        <f>SUBTOTAL(9,H7:H35)</f>
        <v>713989</v>
      </c>
    </row>
  </sheetData>
  <sheetProtection autoFilter="0"/>
  <protectedRanges>
    <protectedRange password="EE73" sqref="D6:E39" name="Range1_2"/>
  </protectedRanges>
  <autoFilter ref="A5:F39" xr:uid="{00000000-0009-0000-0000-00000A000000}"/>
  <mergeCells count="2">
    <mergeCell ref="A3:F3"/>
    <mergeCell ref="G4:H4"/>
  </mergeCells>
  <dataValidations count="3">
    <dataValidation type="list" allowBlank="1" showInputMessage="1" showErrorMessage="1" errorTitle="Ooooops" error="Please Verify Your Input" sqref="H39 C6:C39 F6:F39" xr:uid="{00000000-0002-0000-0A00-000000000000}">
      <formula1>Ctgry</formula1>
    </dataValidation>
    <dataValidation type="list" allowBlank="1" showInputMessage="1" showErrorMessage="1" errorTitle="Ooooops" error="Please Verify Input Data" sqref="E6:E39" xr:uid="{00000000-0002-0000-0A00-000001000000}">
      <formula1>Unt</formula1>
    </dataValidation>
    <dataValidation allowBlank="1" showInputMessage="1" showErrorMessage="1" errorTitle="Ooooops" error="Please Verify Your Input" sqref="C6:C38 F6:F38" xr:uid="{00000000-0002-0000-0A00-000002000000}"/>
  </dataValidations>
  <printOptions horizontalCentered="1"/>
  <pageMargins left="0.3" right="0.3" top="0.3" bottom="0.3" header="0.2" footer="0.2"/>
  <pageSetup paperSize="9" scale="65" fitToHeight="0" orientation="portrait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disabled="1" autoFill="0" autoPict="0" macro="[0]!VerifyBoq">
                <anchor>
                  <from>
                    <xdr:col>4</xdr:col>
                    <xdr:colOff>82550</xdr:colOff>
                    <xdr:row>0</xdr:row>
                    <xdr:rowOff>63500</xdr:rowOff>
                  </from>
                  <to>
                    <xdr:col>5</xdr:col>
                    <xdr:colOff>946150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B193"/>
  <sheetViews>
    <sheetView view="pageBreakPreview" zoomScaleNormal="100" zoomScaleSheetLayoutView="100" workbookViewId="0">
      <pane ySplit="4" topLeftCell="A182" activePane="bottomLeft" state="frozen"/>
      <selection activeCell="K17" sqref="K17"/>
      <selection pane="bottomLeft" activeCell="Z156" sqref="Z156"/>
    </sheetView>
  </sheetViews>
  <sheetFormatPr defaultRowHeight="14.5"/>
  <cols>
    <col min="1" max="1" width="6.08984375" bestFit="1" customWidth="1"/>
    <col min="2" max="2" width="7.08984375" bestFit="1" customWidth="1"/>
    <col min="3" max="3" width="41.54296875" style="674" customWidth="1"/>
    <col min="4" max="4" width="8.36328125" hidden="1" customWidth="1"/>
    <col min="5" max="5" width="4" hidden="1" customWidth="1"/>
    <col min="6" max="6" width="10.54296875" style="674" customWidth="1"/>
    <col min="7" max="7" width="4.6328125" hidden="1" customWidth="1"/>
    <col min="8" max="8" width="10.54296875" hidden="1" customWidth="1"/>
    <col min="9" max="9" width="10.08984375" hidden="1" customWidth="1"/>
    <col min="10" max="10" width="8.90625" hidden="1" customWidth="1"/>
    <col min="11" max="11" width="11.36328125" customWidth="1"/>
    <col min="12" max="12" width="1.6328125" customWidth="1"/>
    <col min="15" max="15" width="13.36328125" customWidth="1"/>
    <col min="16" max="16" width="14.36328125" customWidth="1"/>
    <col min="17" max="17" width="11" bestFit="1" customWidth="1"/>
    <col min="18" max="18" width="13.1796875" customWidth="1"/>
    <col min="19" max="19" width="2.90625" customWidth="1"/>
    <col min="20" max="21" width="5.36328125" style="773" bestFit="1" customWidth="1"/>
    <col min="22" max="26" width="5.54296875" style="773" bestFit="1" customWidth="1"/>
    <col min="27" max="27" width="6" style="773" bestFit="1" customWidth="1"/>
    <col min="28" max="28" width="3.90625" customWidth="1"/>
  </cols>
  <sheetData>
    <row r="1" spans="1:28" ht="5.4" customHeight="1">
      <c r="T1" s="772"/>
      <c r="Z1" s="774"/>
      <c r="AA1" s="775"/>
    </row>
    <row r="2" spans="1:28">
      <c r="A2" s="106" t="s">
        <v>1108</v>
      </c>
      <c r="T2" s="772"/>
      <c r="Y2" s="776" t="s">
        <v>1117</v>
      </c>
      <c r="Z2" s="1142">
        <f>+'DAR Summary'!H2</f>
        <v>44896</v>
      </c>
      <c r="AA2" s="1142"/>
      <c r="AB2" s="1142"/>
    </row>
    <row r="3" spans="1:28" ht="15" thickBot="1"/>
    <row r="4" spans="1:28" ht="15.5" thickTop="1" thickBot="1">
      <c r="A4" s="675" t="s">
        <v>27</v>
      </c>
      <c r="B4" s="676" t="s">
        <v>14</v>
      </c>
      <c r="C4" s="677" t="s">
        <v>0</v>
      </c>
      <c r="D4" s="678" t="s">
        <v>22</v>
      </c>
      <c r="E4" s="679" t="s">
        <v>12</v>
      </c>
      <c r="F4" s="677" t="s">
        <v>79</v>
      </c>
      <c r="G4" s="679" t="s">
        <v>80</v>
      </c>
      <c r="H4" s="678" t="s">
        <v>81</v>
      </c>
      <c r="I4" s="678" t="s">
        <v>82</v>
      </c>
      <c r="J4" s="678" t="s">
        <v>24</v>
      </c>
      <c r="K4" s="680" t="s">
        <v>25</v>
      </c>
      <c r="M4" s="1138" t="s">
        <v>528</v>
      </c>
      <c r="N4" s="1139"/>
      <c r="O4" s="1139"/>
      <c r="P4" s="1140" t="s">
        <v>15</v>
      </c>
      <c r="Q4" s="1140"/>
      <c r="R4" s="1141"/>
      <c r="T4" s="777" t="s">
        <v>722</v>
      </c>
      <c r="U4" s="778" t="s">
        <v>579</v>
      </c>
      <c r="V4" s="779" t="s">
        <v>579</v>
      </c>
      <c r="W4" s="779" t="s">
        <v>579</v>
      </c>
      <c r="X4" s="779" t="s">
        <v>579</v>
      </c>
      <c r="Y4" s="779" t="s">
        <v>579</v>
      </c>
      <c r="Z4" s="779" t="s">
        <v>580</v>
      </c>
      <c r="AA4" s="780" t="s">
        <v>580</v>
      </c>
    </row>
    <row r="5" spans="1:28" ht="15.5" thickTop="1" thickBot="1">
      <c r="A5" s="681"/>
      <c r="B5" s="682"/>
      <c r="C5" s="683"/>
      <c r="D5" s="684"/>
      <c r="E5" s="685"/>
      <c r="F5" s="683"/>
      <c r="G5" s="685"/>
      <c r="H5" s="685"/>
      <c r="I5" s="685"/>
      <c r="J5" s="684"/>
      <c r="K5" s="686"/>
      <c r="M5" s="687" t="s">
        <v>529</v>
      </c>
      <c r="N5" s="688" t="s">
        <v>530</v>
      </c>
      <c r="O5" s="688" t="s">
        <v>531</v>
      </c>
      <c r="P5" s="689" t="s">
        <v>529</v>
      </c>
      <c r="Q5" s="689" t="s">
        <v>530</v>
      </c>
      <c r="R5" s="690" t="s">
        <v>531</v>
      </c>
      <c r="T5" s="781"/>
      <c r="U5" s="782" t="s">
        <v>1112</v>
      </c>
      <c r="V5" s="783" t="s">
        <v>606</v>
      </c>
      <c r="W5" s="783" t="s">
        <v>608</v>
      </c>
      <c r="X5" s="783" t="s">
        <v>1113</v>
      </c>
      <c r="Y5" s="783" t="s">
        <v>1114</v>
      </c>
      <c r="Z5" s="783" t="s">
        <v>1115</v>
      </c>
      <c r="AA5" s="784" t="s">
        <v>1116</v>
      </c>
    </row>
    <row r="6" spans="1:28" ht="15" thickTop="1">
      <c r="A6" s="691"/>
      <c r="B6" s="692">
        <v>1</v>
      </c>
      <c r="C6" s="693" t="s">
        <v>28</v>
      </c>
      <c r="D6" s="694"/>
      <c r="E6" s="694"/>
      <c r="F6" s="695"/>
      <c r="G6" s="696"/>
      <c r="H6" s="696"/>
      <c r="I6" s="696"/>
      <c r="J6" s="697"/>
      <c r="K6" s="698"/>
      <c r="M6" s="699"/>
      <c r="N6" s="700"/>
      <c r="O6" s="701"/>
      <c r="P6" s="702"/>
      <c r="Q6" s="703"/>
      <c r="R6" s="704"/>
      <c r="T6" s="785"/>
      <c r="U6" s="786"/>
      <c r="V6" s="787"/>
      <c r="W6" s="787"/>
      <c r="X6" s="787"/>
      <c r="Y6" s="787"/>
      <c r="Z6" s="787"/>
      <c r="AA6" s="788"/>
    </row>
    <row r="7" spans="1:28">
      <c r="A7" s="705"/>
      <c r="B7" s="692"/>
      <c r="C7" s="706"/>
      <c r="D7" s="707"/>
      <c r="E7" s="707"/>
      <c r="F7" s="695"/>
      <c r="G7" s="696"/>
      <c r="H7" s="696"/>
      <c r="I7" s="696"/>
      <c r="J7" s="697"/>
      <c r="K7" s="698"/>
      <c r="M7" s="708"/>
      <c r="N7" s="709"/>
      <c r="O7" s="710"/>
      <c r="P7" s="711"/>
      <c r="Q7" s="712"/>
      <c r="R7" s="713"/>
      <c r="T7" s="789"/>
      <c r="U7" s="790"/>
      <c r="V7" s="791"/>
      <c r="W7" s="791"/>
      <c r="X7" s="791"/>
      <c r="Y7" s="791"/>
      <c r="Z7" s="791"/>
      <c r="AA7" s="792"/>
    </row>
    <row r="8" spans="1:28">
      <c r="A8" s="691"/>
      <c r="B8" s="692" t="s">
        <v>83</v>
      </c>
      <c r="C8" s="693" t="s">
        <v>1020</v>
      </c>
      <c r="D8" s="694"/>
      <c r="E8" s="694"/>
      <c r="F8" s="695"/>
      <c r="G8" s="696"/>
      <c r="H8" s="696"/>
      <c r="I8" s="696"/>
      <c r="J8" s="697"/>
      <c r="K8" s="698"/>
      <c r="M8" s="708"/>
      <c r="N8" s="709"/>
      <c r="O8" s="710"/>
      <c r="P8" s="711"/>
      <c r="Q8" s="712"/>
      <c r="R8" s="713"/>
      <c r="T8" s="789"/>
      <c r="U8" s="790"/>
      <c r="V8" s="791"/>
      <c r="W8" s="791"/>
      <c r="X8" s="791"/>
      <c r="Y8" s="791"/>
      <c r="Z8" s="791"/>
      <c r="AA8" s="792"/>
    </row>
    <row r="9" spans="1:28">
      <c r="A9" s="705"/>
      <c r="B9" s="714"/>
      <c r="C9" s="715"/>
      <c r="D9" s="694"/>
      <c r="E9" s="694"/>
      <c r="F9" s="695"/>
      <c r="G9" s="696"/>
      <c r="H9" s="696"/>
      <c r="I9" s="696"/>
      <c r="J9" s="697"/>
      <c r="K9" s="698"/>
      <c r="M9" s="708"/>
      <c r="N9" s="709"/>
      <c r="O9" s="710"/>
      <c r="P9" s="711"/>
      <c r="Q9" s="712"/>
      <c r="R9" s="144"/>
      <c r="T9" s="789"/>
      <c r="U9" s="790"/>
      <c r="V9" s="791"/>
      <c r="W9" s="791"/>
      <c r="X9" s="791"/>
      <c r="Y9" s="791"/>
      <c r="Z9" s="791"/>
      <c r="AA9" s="792"/>
    </row>
    <row r="10" spans="1:28">
      <c r="A10" s="691"/>
      <c r="B10" s="692" t="s">
        <v>1</v>
      </c>
      <c r="C10" s="693" t="s">
        <v>1021</v>
      </c>
      <c r="D10" s="694"/>
      <c r="E10" s="694"/>
      <c r="F10" s="695"/>
      <c r="G10" s="696"/>
      <c r="H10" s="696"/>
      <c r="I10" s="696"/>
      <c r="J10" s="697"/>
      <c r="K10" s="698"/>
      <c r="M10" s="708"/>
      <c r="N10" s="709"/>
      <c r="O10" s="710"/>
      <c r="P10" s="711"/>
      <c r="Q10" s="712"/>
      <c r="R10" s="144"/>
      <c r="T10" s="789"/>
      <c r="U10" s="790"/>
      <c r="V10" s="791"/>
      <c r="W10" s="791"/>
      <c r="X10" s="791"/>
      <c r="Y10" s="791"/>
      <c r="Z10" s="791"/>
      <c r="AA10" s="792"/>
    </row>
    <row r="11" spans="1:28">
      <c r="A11" s="691"/>
      <c r="B11" s="714"/>
      <c r="C11" s="715"/>
      <c r="D11" s="694"/>
      <c r="E11" s="694"/>
      <c r="F11" s="695"/>
      <c r="G11" s="696"/>
      <c r="H11" s="696"/>
      <c r="I11" s="696"/>
      <c r="J11" s="697"/>
      <c r="K11" s="698"/>
      <c r="M11" s="708"/>
      <c r="N11" s="709"/>
      <c r="O11" s="710"/>
      <c r="P11" s="711"/>
      <c r="Q11" s="712"/>
      <c r="R11" s="144"/>
      <c r="T11" s="789"/>
      <c r="U11" s="790"/>
      <c r="V11" s="791"/>
      <c r="W11" s="791"/>
      <c r="X11" s="791"/>
      <c r="Y11" s="791"/>
      <c r="Z11" s="791"/>
      <c r="AA11" s="792"/>
    </row>
    <row r="12" spans="1:28">
      <c r="A12" s="691"/>
      <c r="B12" s="714"/>
      <c r="C12" s="716" t="s">
        <v>91</v>
      </c>
      <c r="D12" s="694"/>
      <c r="E12" s="694"/>
      <c r="F12" s="695"/>
      <c r="G12" s="696"/>
      <c r="H12" s="696"/>
      <c r="I12" s="696"/>
      <c r="J12" s="697"/>
      <c r="K12" s="698"/>
      <c r="M12" s="708"/>
      <c r="N12" s="709"/>
      <c r="O12" s="710"/>
      <c r="P12" s="711"/>
      <c r="Q12" s="712"/>
      <c r="R12" s="144"/>
      <c r="T12" s="789"/>
      <c r="U12" s="790"/>
      <c r="V12" s="791"/>
      <c r="W12" s="791"/>
      <c r="X12" s="791"/>
      <c r="Y12" s="791"/>
      <c r="Z12" s="791"/>
      <c r="AA12" s="792"/>
    </row>
    <row r="13" spans="1:28">
      <c r="A13" s="691"/>
      <c r="B13" s="714"/>
      <c r="C13" s="715"/>
      <c r="D13" s="694"/>
      <c r="E13" s="694"/>
      <c r="F13" s="695"/>
      <c r="G13" s="696"/>
      <c r="H13" s="696"/>
      <c r="I13" s="696"/>
      <c r="J13" s="697"/>
      <c r="K13" s="698"/>
      <c r="M13" s="708"/>
      <c r="N13" s="709"/>
      <c r="O13" s="710"/>
      <c r="P13" s="711"/>
      <c r="Q13" s="712"/>
      <c r="R13" s="144"/>
      <c r="T13" s="789"/>
      <c r="U13" s="790"/>
      <c r="V13" s="791"/>
      <c r="W13" s="791"/>
      <c r="X13" s="791"/>
      <c r="Y13" s="791"/>
      <c r="Z13" s="791"/>
      <c r="AA13" s="792"/>
    </row>
    <row r="14" spans="1:28">
      <c r="A14" s="691"/>
      <c r="B14" s="714"/>
      <c r="C14" s="716" t="s">
        <v>1022</v>
      </c>
      <c r="D14" s="694"/>
      <c r="E14" s="694"/>
      <c r="F14" s="695"/>
      <c r="G14" s="696"/>
      <c r="H14" s="697"/>
      <c r="I14" s="697"/>
      <c r="J14" s="697"/>
      <c r="K14" s="698"/>
      <c r="M14" s="717"/>
      <c r="N14" s="718"/>
      <c r="O14" s="719"/>
      <c r="P14" s="720"/>
      <c r="Q14" s="721"/>
      <c r="R14" s="722"/>
      <c r="T14" s="789"/>
      <c r="U14" s="790"/>
      <c r="V14" s="791"/>
      <c r="W14" s="791"/>
      <c r="X14" s="791"/>
      <c r="Y14" s="791"/>
      <c r="Z14" s="791"/>
      <c r="AA14" s="792"/>
    </row>
    <row r="15" spans="1:28">
      <c r="A15" s="691"/>
      <c r="B15" s="714"/>
      <c r="C15" s="715"/>
      <c r="D15" s="694"/>
      <c r="E15" s="694"/>
      <c r="F15" s="695"/>
      <c r="G15" s="696"/>
      <c r="H15" s="696"/>
      <c r="I15" s="696"/>
      <c r="J15" s="697"/>
      <c r="K15" s="698"/>
      <c r="M15" s="717"/>
      <c r="N15" s="718"/>
      <c r="O15" s="719"/>
      <c r="P15" s="720"/>
      <c r="Q15" s="721"/>
      <c r="R15" s="722"/>
      <c r="T15" s="789"/>
      <c r="U15" s="790"/>
      <c r="V15" s="791"/>
      <c r="W15" s="791"/>
      <c r="X15" s="791"/>
      <c r="Y15" s="791"/>
      <c r="Z15" s="791"/>
      <c r="AA15" s="792"/>
    </row>
    <row r="16" spans="1:28" ht="24">
      <c r="A16" s="691"/>
      <c r="B16" s="714" t="s">
        <v>1023</v>
      </c>
      <c r="C16" s="723" t="s">
        <v>1024</v>
      </c>
      <c r="D16" s="724">
        <v>70.5</v>
      </c>
      <c r="E16" s="714" t="s">
        <v>1025</v>
      </c>
      <c r="F16" s="725" t="s">
        <v>131</v>
      </c>
      <c r="G16" s="726">
        <v>20</v>
      </c>
      <c r="H16" s="697">
        <v>433</v>
      </c>
      <c r="I16" s="697">
        <v>205</v>
      </c>
      <c r="J16" s="697">
        <f>H16+I16</f>
        <v>638</v>
      </c>
      <c r="K16" s="698">
        <f>D16*J16</f>
        <v>44979</v>
      </c>
      <c r="M16" s="727">
        <v>0.8</v>
      </c>
      <c r="N16" s="728">
        <f>O16-M16</f>
        <v>0.19999999999999996</v>
      </c>
      <c r="O16" s="729">
        <f>+T16</f>
        <v>1</v>
      </c>
      <c r="P16" s="730">
        <f>K16*M16</f>
        <v>35983.200000000004</v>
      </c>
      <c r="Q16" s="731">
        <f>N16*K16</f>
        <v>8995.7999999999975</v>
      </c>
      <c r="R16" s="732">
        <f>O16*K16</f>
        <v>44979</v>
      </c>
      <c r="T16" s="789">
        <f>AVERAGE(U16:Y16)</f>
        <v>1</v>
      </c>
      <c r="U16" s="790">
        <v>1</v>
      </c>
      <c r="V16" s="791">
        <v>1</v>
      </c>
      <c r="W16" s="791">
        <v>1</v>
      </c>
      <c r="X16" s="791">
        <v>1</v>
      </c>
      <c r="Y16" s="791">
        <v>1</v>
      </c>
      <c r="Z16" s="791"/>
      <c r="AA16" s="792"/>
    </row>
    <row r="17" spans="1:27">
      <c r="A17" s="691"/>
      <c r="B17" s="714" t="s">
        <v>83</v>
      </c>
      <c r="C17" s="715"/>
      <c r="D17" s="733"/>
      <c r="E17" s="714"/>
      <c r="F17" s="695"/>
      <c r="G17" s="696"/>
      <c r="H17" s="696"/>
      <c r="I17" s="696"/>
      <c r="J17" s="697"/>
      <c r="K17" s="698"/>
      <c r="M17" s="717"/>
      <c r="N17" s="718"/>
      <c r="O17" s="719"/>
      <c r="P17" s="720"/>
      <c r="Q17" s="721"/>
      <c r="R17" s="722"/>
      <c r="T17" s="789"/>
      <c r="U17" s="790"/>
      <c r="V17" s="791"/>
      <c r="W17" s="791"/>
      <c r="X17" s="791"/>
      <c r="Y17" s="791"/>
      <c r="Z17" s="791"/>
      <c r="AA17" s="792"/>
    </row>
    <row r="18" spans="1:27">
      <c r="A18" s="691"/>
      <c r="B18" s="714" t="s">
        <v>1026</v>
      </c>
      <c r="C18" s="734" t="s">
        <v>97</v>
      </c>
      <c r="D18" s="724">
        <v>30</v>
      </c>
      <c r="E18" s="714" t="s">
        <v>1027</v>
      </c>
      <c r="F18" s="725" t="s">
        <v>98</v>
      </c>
      <c r="G18" s="726">
        <v>5</v>
      </c>
      <c r="H18" s="697">
        <v>0</v>
      </c>
      <c r="I18" s="697">
        <v>60</v>
      </c>
      <c r="J18" s="697">
        <f>H18+I18</f>
        <v>60</v>
      </c>
      <c r="K18" s="698">
        <f>D18*J18</f>
        <v>1800</v>
      </c>
      <c r="M18" s="727">
        <v>0</v>
      </c>
      <c r="N18" s="728">
        <f>O18-M18</f>
        <v>0</v>
      </c>
      <c r="O18" s="729">
        <f>+T18</f>
        <v>0</v>
      </c>
      <c r="P18" s="730">
        <f>K18*M18</f>
        <v>0</v>
      </c>
      <c r="Q18" s="731">
        <f>N18*K18</f>
        <v>0</v>
      </c>
      <c r="R18" s="732">
        <f>O18*K18</f>
        <v>0</v>
      </c>
      <c r="T18" s="789">
        <f>AVERAGE(U18:Y18)</f>
        <v>0</v>
      </c>
      <c r="U18" s="790">
        <v>0</v>
      </c>
      <c r="V18" s="791">
        <v>0</v>
      </c>
      <c r="W18" s="791">
        <v>0</v>
      </c>
      <c r="X18" s="791">
        <v>0</v>
      </c>
      <c r="Y18" s="791">
        <v>0</v>
      </c>
      <c r="Z18" s="791"/>
      <c r="AA18" s="792"/>
    </row>
    <row r="19" spans="1:27">
      <c r="A19" s="691"/>
      <c r="B19" s="714"/>
      <c r="C19" s="715"/>
      <c r="D19" s="733"/>
      <c r="E19" s="714"/>
      <c r="F19" s="695"/>
      <c r="G19" s="696"/>
      <c r="H19" s="697"/>
      <c r="I19" s="697"/>
      <c r="J19" s="697"/>
      <c r="K19" s="698"/>
      <c r="M19" s="717"/>
      <c r="N19" s="718"/>
      <c r="O19" s="719"/>
      <c r="P19" s="720"/>
      <c r="Q19" s="721"/>
      <c r="R19" s="722"/>
      <c r="T19" s="789"/>
      <c r="U19" s="790"/>
      <c r="V19" s="791"/>
      <c r="W19" s="791"/>
      <c r="X19" s="791"/>
      <c r="Y19" s="791"/>
      <c r="Z19" s="791"/>
      <c r="AA19" s="792"/>
    </row>
    <row r="20" spans="1:27">
      <c r="A20" s="691"/>
      <c r="B20" s="714" t="s">
        <v>83</v>
      </c>
      <c r="C20" s="716" t="s">
        <v>121</v>
      </c>
      <c r="D20" s="733"/>
      <c r="E20" s="714"/>
      <c r="F20" s="695"/>
      <c r="G20" s="696"/>
      <c r="H20" s="697"/>
      <c r="I20" s="697"/>
      <c r="J20" s="697"/>
      <c r="K20" s="698"/>
      <c r="M20" s="717"/>
      <c r="N20" s="718"/>
      <c r="O20" s="719"/>
      <c r="P20" s="720"/>
      <c r="Q20" s="721"/>
      <c r="R20" s="722"/>
      <c r="T20" s="789"/>
      <c r="U20" s="790"/>
      <c r="V20" s="791"/>
      <c r="W20" s="791"/>
      <c r="X20" s="791"/>
      <c r="Y20" s="791"/>
      <c r="Z20" s="791"/>
      <c r="AA20" s="792"/>
    </row>
    <row r="21" spans="1:27">
      <c r="A21" s="691"/>
      <c r="B21" s="714" t="s">
        <v>83</v>
      </c>
      <c r="C21" s="715"/>
      <c r="D21" s="733"/>
      <c r="E21" s="714"/>
      <c r="F21" s="695"/>
      <c r="G21" s="696"/>
      <c r="H21" s="697"/>
      <c r="I21" s="697"/>
      <c r="J21" s="697"/>
      <c r="K21" s="698"/>
      <c r="M21" s="717"/>
      <c r="N21" s="718"/>
      <c r="O21" s="719"/>
      <c r="P21" s="720"/>
      <c r="Q21" s="721"/>
      <c r="R21" s="722"/>
      <c r="T21" s="789"/>
      <c r="U21" s="790"/>
      <c r="V21" s="791"/>
      <c r="W21" s="791"/>
      <c r="X21" s="791"/>
      <c r="Y21" s="791"/>
      <c r="Z21" s="791"/>
      <c r="AA21" s="792"/>
    </row>
    <row r="22" spans="1:27" ht="24">
      <c r="A22" s="691"/>
      <c r="B22" s="714" t="s">
        <v>1028</v>
      </c>
      <c r="C22" s="723" t="s">
        <v>1024</v>
      </c>
      <c r="D22" s="724">
        <v>11</v>
      </c>
      <c r="E22" s="714" t="s">
        <v>1025</v>
      </c>
      <c r="F22" s="725" t="s">
        <v>131</v>
      </c>
      <c r="G22" s="726">
        <v>20</v>
      </c>
      <c r="H22" s="697">
        <v>433</v>
      </c>
      <c r="I22" s="697">
        <v>205</v>
      </c>
      <c r="J22" s="697">
        <f>H22+I22</f>
        <v>638</v>
      </c>
      <c r="K22" s="698">
        <f>D22*J22</f>
        <v>7018</v>
      </c>
      <c r="M22" s="727">
        <v>0.8</v>
      </c>
      <c r="N22" s="728">
        <f>O22-M22</f>
        <v>0.19999999999999996</v>
      </c>
      <c r="O22" s="729">
        <f>+T22</f>
        <v>1</v>
      </c>
      <c r="P22" s="730">
        <f>K22*M22</f>
        <v>5614.4000000000005</v>
      </c>
      <c r="Q22" s="731">
        <f>N22*K22</f>
        <v>1403.5999999999997</v>
      </c>
      <c r="R22" s="732">
        <f>O22*K22</f>
        <v>7018</v>
      </c>
      <c r="T22" s="789">
        <f>AVERAGE(U22:Y22)</f>
        <v>1</v>
      </c>
      <c r="U22" s="790">
        <v>1</v>
      </c>
      <c r="V22" s="791">
        <v>1</v>
      </c>
      <c r="W22" s="791">
        <v>1</v>
      </c>
      <c r="X22" s="791">
        <v>1</v>
      </c>
      <c r="Y22" s="791">
        <v>1</v>
      </c>
      <c r="Z22" s="791"/>
      <c r="AA22" s="792"/>
    </row>
    <row r="23" spans="1:27">
      <c r="A23" s="691"/>
      <c r="B23" s="714" t="s">
        <v>83</v>
      </c>
      <c r="C23" s="715"/>
      <c r="D23" s="733"/>
      <c r="E23" s="714"/>
      <c r="F23" s="695"/>
      <c r="G23" s="696"/>
      <c r="H23" s="697"/>
      <c r="I23" s="697"/>
      <c r="J23" s="697"/>
      <c r="K23" s="698"/>
      <c r="M23" s="717"/>
      <c r="N23" s="718"/>
      <c r="O23" s="719"/>
      <c r="P23" s="720"/>
      <c r="Q23" s="721"/>
      <c r="R23" s="722"/>
      <c r="T23" s="789"/>
      <c r="U23" s="790"/>
      <c r="V23" s="791"/>
      <c r="W23" s="791"/>
      <c r="X23" s="791"/>
      <c r="Y23" s="791"/>
      <c r="Z23" s="791"/>
      <c r="AA23" s="792"/>
    </row>
    <row r="24" spans="1:27" ht="24">
      <c r="A24" s="691"/>
      <c r="B24" s="714" t="s">
        <v>1029</v>
      </c>
      <c r="C24" s="723" t="s">
        <v>1030</v>
      </c>
      <c r="D24" s="724">
        <v>5</v>
      </c>
      <c r="E24" s="714" t="s">
        <v>100</v>
      </c>
      <c r="F24" s="725" t="s">
        <v>131</v>
      </c>
      <c r="G24" s="726">
        <v>20</v>
      </c>
      <c r="H24" s="697">
        <v>124</v>
      </c>
      <c r="I24" s="697">
        <v>41</v>
      </c>
      <c r="J24" s="697">
        <f>H24+I24</f>
        <v>165</v>
      </c>
      <c r="K24" s="698">
        <f>D24*J24</f>
        <v>825</v>
      </c>
      <c r="M24" s="727">
        <v>0</v>
      </c>
      <c r="N24" s="728">
        <f>O24-M24</f>
        <v>0</v>
      </c>
      <c r="O24" s="729">
        <f>+T24</f>
        <v>0</v>
      </c>
      <c r="P24" s="730">
        <f>K24*M24</f>
        <v>0</v>
      </c>
      <c r="Q24" s="731">
        <f>N24*K24</f>
        <v>0</v>
      </c>
      <c r="R24" s="732">
        <f>O24*K24</f>
        <v>0</v>
      </c>
      <c r="T24" s="789">
        <f>AVERAGE(U24:Y24)</f>
        <v>0</v>
      </c>
      <c r="U24" s="790">
        <v>0</v>
      </c>
      <c r="V24" s="791">
        <v>0</v>
      </c>
      <c r="W24" s="791">
        <v>0</v>
      </c>
      <c r="X24" s="791">
        <v>0</v>
      </c>
      <c r="Y24" s="791">
        <v>0</v>
      </c>
      <c r="Z24" s="791"/>
      <c r="AA24" s="792"/>
    </row>
    <row r="25" spans="1:27">
      <c r="A25" s="691"/>
      <c r="B25" s="714"/>
      <c r="C25" s="715"/>
      <c r="D25" s="733"/>
      <c r="E25" s="714"/>
      <c r="F25" s="695"/>
      <c r="G25" s="696"/>
      <c r="H25" s="697"/>
      <c r="I25" s="697"/>
      <c r="J25" s="697"/>
      <c r="K25" s="698"/>
      <c r="M25" s="717"/>
      <c r="N25" s="718"/>
      <c r="O25" s="719"/>
      <c r="P25" s="720"/>
      <c r="Q25" s="721"/>
      <c r="R25" s="722"/>
      <c r="T25" s="789"/>
      <c r="U25" s="790"/>
      <c r="V25" s="791"/>
      <c r="W25" s="791"/>
      <c r="X25" s="791"/>
      <c r="Y25" s="791"/>
      <c r="Z25" s="791"/>
      <c r="AA25" s="792"/>
    </row>
    <row r="26" spans="1:27">
      <c r="A26" s="691"/>
      <c r="B26" s="714" t="s">
        <v>83</v>
      </c>
      <c r="C26" s="716" t="s">
        <v>1031</v>
      </c>
      <c r="D26" s="733"/>
      <c r="E26" s="714"/>
      <c r="F26" s="695"/>
      <c r="G26" s="696"/>
      <c r="H26" s="697"/>
      <c r="I26" s="697"/>
      <c r="J26" s="697"/>
      <c r="K26" s="698"/>
      <c r="M26" s="717"/>
      <c r="N26" s="718"/>
      <c r="O26" s="719"/>
      <c r="P26" s="720"/>
      <c r="Q26" s="721"/>
      <c r="R26" s="722"/>
      <c r="T26" s="789"/>
      <c r="U26" s="790"/>
      <c r="V26" s="791"/>
      <c r="W26" s="791"/>
      <c r="X26" s="791"/>
      <c r="Y26" s="791"/>
      <c r="Z26" s="791"/>
      <c r="AA26" s="792"/>
    </row>
    <row r="27" spans="1:27">
      <c r="A27" s="691"/>
      <c r="B27" s="714" t="s">
        <v>83</v>
      </c>
      <c r="C27" s="715"/>
      <c r="D27" s="733"/>
      <c r="E27" s="714"/>
      <c r="F27" s="695"/>
      <c r="G27" s="696"/>
      <c r="H27" s="697"/>
      <c r="I27" s="697"/>
      <c r="J27" s="697"/>
      <c r="K27" s="698"/>
      <c r="M27" s="717"/>
      <c r="N27" s="718"/>
      <c r="O27" s="719"/>
      <c r="P27" s="720"/>
      <c r="Q27" s="721"/>
      <c r="R27" s="722"/>
      <c r="T27" s="789"/>
      <c r="U27" s="790"/>
      <c r="V27" s="791"/>
      <c r="W27" s="791"/>
      <c r="X27" s="791"/>
      <c r="Y27" s="791"/>
      <c r="Z27" s="791"/>
      <c r="AA27" s="792"/>
    </row>
    <row r="28" spans="1:27" ht="24">
      <c r="A28" s="691"/>
      <c r="B28" s="714" t="s">
        <v>1032</v>
      </c>
      <c r="C28" s="723" t="s">
        <v>1024</v>
      </c>
      <c r="D28" s="724">
        <v>5.5</v>
      </c>
      <c r="E28" s="714" t="s">
        <v>1025</v>
      </c>
      <c r="F28" s="725" t="s">
        <v>131</v>
      </c>
      <c r="G28" s="726">
        <v>20</v>
      </c>
      <c r="H28" s="697">
        <v>433</v>
      </c>
      <c r="I28" s="697">
        <v>205</v>
      </c>
      <c r="J28" s="697">
        <f>H28+I28</f>
        <v>638</v>
      </c>
      <c r="K28" s="698">
        <f>D28*J28</f>
        <v>3509</v>
      </c>
      <c r="M28" s="727">
        <v>0.8</v>
      </c>
      <c r="N28" s="728">
        <f>O28-M28</f>
        <v>0.19999999999999996</v>
      </c>
      <c r="O28" s="729">
        <f>+T28</f>
        <v>1</v>
      </c>
      <c r="P28" s="730">
        <f>K28*M28</f>
        <v>2807.2000000000003</v>
      </c>
      <c r="Q28" s="731">
        <f>N28*K28</f>
        <v>701.79999999999984</v>
      </c>
      <c r="R28" s="732">
        <f>O28*K28</f>
        <v>3509</v>
      </c>
      <c r="T28" s="789">
        <f>AVERAGE(U28:Y28)</f>
        <v>1</v>
      </c>
      <c r="U28" s="790">
        <v>1</v>
      </c>
      <c r="V28" s="791">
        <v>1</v>
      </c>
      <c r="W28" s="791">
        <v>1</v>
      </c>
      <c r="X28" s="791">
        <v>1</v>
      </c>
      <c r="Y28" s="791">
        <v>1</v>
      </c>
      <c r="Z28" s="791"/>
      <c r="AA28" s="792"/>
    </row>
    <row r="29" spans="1:27">
      <c r="A29" s="691"/>
      <c r="B29" s="714" t="s">
        <v>83</v>
      </c>
      <c r="C29" s="715"/>
      <c r="D29" s="733"/>
      <c r="E29" s="714"/>
      <c r="F29" s="695"/>
      <c r="G29" s="696"/>
      <c r="H29" s="697"/>
      <c r="I29" s="697"/>
      <c r="J29" s="697"/>
      <c r="K29" s="698"/>
      <c r="M29" s="717"/>
      <c r="N29" s="718"/>
      <c r="O29" s="719"/>
      <c r="P29" s="720"/>
      <c r="Q29" s="721"/>
      <c r="R29" s="722"/>
      <c r="T29" s="789"/>
      <c r="U29" s="790"/>
      <c r="V29" s="791"/>
      <c r="W29" s="791"/>
      <c r="X29" s="791"/>
      <c r="Y29" s="791"/>
      <c r="Z29" s="791"/>
      <c r="AA29" s="792"/>
    </row>
    <row r="30" spans="1:27" ht="24">
      <c r="A30" s="691"/>
      <c r="B30" s="714" t="s">
        <v>1033</v>
      </c>
      <c r="C30" s="734" t="s">
        <v>187</v>
      </c>
      <c r="D30" s="724">
        <v>5.5</v>
      </c>
      <c r="E30" s="714" t="s">
        <v>1025</v>
      </c>
      <c r="F30" s="725" t="s">
        <v>96</v>
      </c>
      <c r="G30" s="726">
        <v>20</v>
      </c>
      <c r="H30" s="697">
        <v>282</v>
      </c>
      <c r="I30" s="697">
        <v>206</v>
      </c>
      <c r="J30" s="697">
        <f>H30+I30</f>
        <v>488</v>
      </c>
      <c r="K30" s="698">
        <f>D30*J30</f>
        <v>2684</v>
      </c>
      <c r="M30" s="727">
        <v>0.8</v>
      </c>
      <c r="N30" s="728">
        <f>O30-M30</f>
        <v>0.19999999999999996</v>
      </c>
      <c r="O30" s="729">
        <f>+T30</f>
        <v>1</v>
      </c>
      <c r="P30" s="730">
        <f>K30*M30</f>
        <v>2147.2000000000003</v>
      </c>
      <c r="Q30" s="731">
        <f>N30*K30</f>
        <v>536.79999999999984</v>
      </c>
      <c r="R30" s="732">
        <f>O30*K30</f>
        <v>2684</v>
      </c>
      <c r="T30" s="789">
        <f>AVERAGE(U30:Y30)</f>
        <v>1</v>
      </c>
      <c r="U30" s="790">
        <v>1</v>
      </c>
      <c r="V30" s="791">
        <v>1</v>
      </c>
      <c r="W30" s="791">
        <v>1</v>
      </c>
      <c r="X30" s="791">
        <v>1</v>
      </c>
      <c r="Y30" s="791">
        <v>1</v>
      </c>
      <c r="Z30" s="791"/>
      <c r="AA30" s="792"/>
    </row>
    <row r="31" spans="1:27">
      <c r="A31" s="691"/>
      <c r="B31" s="714" t="s">
        <v>83</v>
      </c>
      <c r="C31" s="715"/>
      <c r="D31" s="733"/>
      <c r="E31" s="714"/>
      <c r="F31" s="695"/>
      <c r="G31" s="696"/>
      <c r="H31" s="697"/>
      <c r="I31" s="697"/>
      <c r="J31" s="697"/>
      <c r="K31" s="698"/>
      <c r="M31" s="717"/>
      <c r="N31" s="718"/>
      <c r="O31" s="719"/>
      <c r="P31" s="720"/>
      <c r="Q31" s="721"/>
      <c r="R31" s="722"/>
      <c r="T31" s="789"/>
      <c r="U31" s="790"/>
      <c r="V31" s="791"/>
      <c r="W31" s="791"/>
      <c r="X31" s="791"/>
      <c r="Y31" s="791"/>
      <c r="Z31" s="791"/>
      <c r="AA31" s="792"/>
    </row>
    <row r="32" spans="1:27">
      <c r="A32" s="691"/>
      <c r="B32" s="714" t="s">
        <v>1034</v>
      </c>
      <c r="C32" s="734" t="s">
        <v>97</v>
      </c>
      <c r="D32" s="724">
        <v>22.5</v>
      </c>
      <c r="E32" s="714" t="s">
        <v>1027</v>
      </c>
      <c r="F32" s="725" t="s">
        <v>98</v>
      </c>
      <c r="G32" s="726">
        <v>5</v>
      </c>
      <c r="H32" s="697">
        <v>0</v>
      </c>
      <c r="I32" s="697">
        <v>60</v>
      </c>
      <c r="J32" s="697">
        <f>H32+I32</f>
        <v>60</v>
      </c>
      <c r="K32" s="698">
        <f>D32*J32</f>
        <v>1350</v>
      </c>
      <c r="M32" s="727">
        <v>0.8</v>
      </c>
      <c r="N32" s="728">
        <f>O32-M32</f>
        <v>0.19999999999999996</v>
      </c>
      <c r="O32" s="729">
        <f>+T32</f>
        <v>1</v>
      </c>
      <c r="P32" s="730">
        <f>K32*M32</f>
        <v>1080</v>
      </c>
      <c r="Q32" s="731">
        <f>N32*K32</f>
        <v>269.99999999999994</v>
      </c>
      <c r="R32" s="732">
        <f>O32*K32</f>
        <v>1350</v>
      </c>
      <c r="T32" s="789">
        <f>AVERAGE(U32:Y32)</f>
        <v>1</v>
      </c>
      <c r="U32" s="790">
        <v>1</v>
      </c>
      <c r="V32" s="791">
        <v>1</v>
      </c>
      <c r="W32" s="791">
        <v>1</v>
      </c>
      <c r="X32" s="791">
        <v>1</v>
      </c>
      <c r="Y32" s="791">
        <v>1</v>
      </c>
      <c r="Z32" s="791"/>
      <c r="AA32" s="792"/>
    </row>
    <row r="33" spans="1:27">
      <c r="A33" s="691"/>
      <c r="B33" s="714"/>
      <c r="C33" s="715"/>
      <c r="D33" s="733"/>
      <c r="E33" s="714"/>
      <c r="F33" s="695"/>
      <c r="G33" s="696"/>
      <c r="H33" s="696"/>
      <c r="I33" s="696"/>
      <c r="J33" s="697"/>
      <c r="K33" s="698"/>
      <c r="M33" s="717"/>
      <c r="N33" s="718"/>
      <c r="O33" s="719"/>
      <c r="P33" s="720"/>
      <c r="Q33" s="721"/>
      <c r="R33" s="722"/>
      <c r="T33" s="789"/>
      <c r="U33" s="790"/>
      <c r="V33" s="791"/>
      <c r="W33" s="791"/>
      <c r="X33" s="791"/>
      <c r="Y33" s="791"/>
      <c r="Z33" s="791"/>
      <c r="AA33" s="792"/>
    </row>
    <row r="34" spans="1:27">
      <c r="A34" s="691"/>
      <c r="B34" s="692"/>
      <c r="C34" s="693" t="s">
        <v>127</v>
      </c>
      <c r="D34" s="733"/>
      <c r="E34" s="714"/>
      <c r="F34" s="695"/>
      <c r="G34" s="696"/>
      <c r="H34" s="697"/>
      <c r="I34" s="697"/>
      <c r="J34" s="697"/>
      <c r="K34" s="698"/>
      <c r="M34" s="717"/>
      <c r="N34" s="718"/>
      <c r="O34" s="719"/>
      <c r="P34" s="720"/>
      <c r="Q34" s="721"/>
      <c r="R34" s="722"/>
      <c r="T34" s="789"/>
      <c r="U34" s="790"/>
      <c r="V34" s="791"/>
      <c r="W34" s="791"/>
      <c r="X34" s="791"/>
      <c r="Y34" s="791"/>
      <c r="Z34" s="791"/>
      <c r="AA34" s="792"/>
    </row>
    <row r="35" spans="1:27">
      <c r="A35" s="691"/>
      <c r="B35" s="714"/>
      <c r="C35" s="715"/>
      <c r="D35" s="733"/>
      <c r="E35" s="714"/>
      <c r="F35" s="695"/>
      <c r="G35" s="696"/>
      <c r="H35" s="697"/>
      <c r="I35" s="697"/>
      <c r="J35" s="697"/>
      <c r="K35" s="698"/>
      <c r="M35" s="717"/>
      <c r="N35" s="718"/>
      <c r="O35" s="719"/>
      <c r="P35" s="720"/>
      <c r="Q35" s="721"/>
      <c r="R35" s="722"/>
      <c r="T35" s="789"/>
      <c r="U35" s="790"/>
      <c r="V35" s="791"/>
      <c r="W35" s="791"/>
      <c r="X35" s="791"/>
      <c r="Y35" s="791"/>
      <c r="Z35" s="791"/>
      <c r="AA35" s="792"/>
    </row>
    <row r="36" spans="1:27">
      <c r="A36" s="691"/>
      <c r="B36" s="692"/>
      <c r="C36" s="693" t="s">
        <v>1022</v>
      </c>
      <c r="D36" s="733"/>
      <c r="E36" s="714"/>
      <c r="F36" s="695"/>
      <c r="G36" s="696"/>
      <c r="H36" s="697"/>
      <c r="I36" s="697"/>
      <c r="J36" s="697"/>
      <c r="K36" s="698"/>
      <c r="M36" s="717"/>
      <c r="N36" s="718"/>
      <c r="O36" s="719"/>
      <c r="P36" s="720"/>
      <c r="Q36" s="721"/>
      <c r="R36" s="722"/>
      <c r="T36" s="789"/>
      <c r="U36" s="790"/>
      <c r="V36" s="791"/>
      <c r="W36" s="791"/>
      <c r="X36" s="791"/>
      <c r="Y36" s="791"/>
      <c r="Z36" s="791"/>
      <c r="AA36" s="792"/>
    </row>
    <row r="37" spans="1:27">
      <c r="A37" s="691"/>
      <c r="B37" s="714"/>
      <c r="C37" s="715"/>
      <c r="D37" s="733"/>
      <c r="E37" s="714"/>
      <c r="F37" s="695"/>
      <c r="G37" s="696"/>
      <c r="H37" s="697"/>
      <c r="I37" s="697"/>
      <c r="J37" s="697"/>
      <c r="K37" s="698"/>
      <c r="M37" s="717"/>
      <c r="N37" s="718"/>
      <c r="O37" s="719"/>
      <c r="P37" s="720"/>
      <c r="Q37" s="721"/>
      <c r="R37" s="722"/>
      <c r="T37" s="789"/>
      <c r="U37" s="790"/>
      <c r="V37" s="791"/>
      <c r="W37" s="791"/>
      <c r="X37" s="791"/>
      <c r="Y37" s="791"/>
      <c r="Z37" s="791"/>
      <c r="AA37" s="792"/>
    </row>
    <row r="38" spans="1:27" ht="24">
      <c r="A38" s="691"/>
      <c r="B38" s="714" t="s">
        <v>1035</v>
      </c>
      <c r="C38" s="734" t="s">
        <v>1036</v>
      </c>
      <c r="D38" s="724">
        <v>25</v>
      </c>
      <c r="E38" s="714" t="s">
        <v>1027</v>
      </c>
      <c r="F38" s="725" t="s">
        <v>96</v>
      </c>
      <c r="G38" s="726">
        <v>20</v>
      </c>
      <c r="H38" s="697">
        <v>111</v>
      </c>
      <c r="I38" s="697">
        <v>75</v>
      </c>
      <c r="J38" s="697">
        <f>H38+I38</f>
        <v>186</v>
      </c>
      <c r="K38" s="698">
        <f>D38*J38</f>
        <v>4650</v>
      </c>
      <c r="M38" s="727">
        <v>0.8</v>
      </c>
      <c r="N38" s="728">
        <f>O38-M38</f>
        <v>0</v>
      </c>
      <c r="O38" s="729">
        <f>+T38</f>
        <v>0.8</v>
      </c>
      <c r="P38" s="730">
        <f>K38*M38</f>
        <v>3720</v>
      </c>
      <c r="Q38" s="731">
        <f>N38*K38</f>
        <v>0</v>
      </c>
      <c r="R38" s="732">
        <f>O38*K38</f>
        <v>3720</v>
      </c>
      <c r="T38" s="789">
        <f>AVERAGE(U38:Y38)</f>
        <v>0.8</v>
      </c>
      <c r="U38" s="790">
        <v>1</v>
      </c>
      <c r="V38" s="791">
        <v>1</v>
      </c>
      <c r="W38" s="791">
        <v>1</v>
      </c>
      <c r="X38" s="791">
        <v>0</v>
      </c>
      <c r="Y38" s="791">
        <v>1</v>
      </c>
      <c r="Z38" s="791"/>
      <c r="AA38" s="792"/>
    </row>
    <row r="39" spans="1:27">
      <c r="A39" s="691"/>
      <c r="B39" s="714"/>
      <c r="C39" s="715"/>
      <c r="D39" s="733"/>
      <c r="E39" s="714"/>
      <c r="F39" s="695"/>
      <c r="G39" s="696"/>
      <c r="H39" s="697"/>
      <c r="I39" s="697"/>
      <c r="J39" s="697"/>
      <c r="K39" s="698"/>
      <c r="M39" s="717"/>
      <c r="N39" s="718"/>
      <c r="O39" s="719"/>
      <c r="P39" s="720"/>
      <c r="Q39" s="721"/>
      <c r="R39" s="722"/>
      <c r="T39" s="789"/>
      <c r="U39" s="790"/>
      <c r="V39" s="791"/>
      <c r="W39" s="791"/>
      <c r="X39" s="791"/>
      <c r="Y39" s="791"/>
      <c r="Z39" s="791"/>
      <c r="AA39" s="792"/>
    </row>
    <row r="40" spans="1:27" ht="36">
      <c r="A40" s="691"/>
      <c r="B40" s="714" t="s">
        <v>1037</v>
      </c>
      <c r="C40" s="723" t="s">
        <v>1038</v>
      </c>
      <c r="D40" s="724">
        <v>30</v>
      </c>
      <c r="E40" s="714" t="s">
        <v>1025</v>
      </c>
      <c r="F40" s="725" t="s">
        <v>1039</v>
      </c>
      <c r="G40" s="726">
        <v>20</v>
      </c>
      <c r="H40" s="697">
        <v>1067</v>
      </c>
      <c r="I40" s="697">
        <v>245</v>
      </c>
      <c r="J40" s="697">
        <f>H40+I40</f>
        <v>1312</v>
      </c>
      <c r="K40" s="698">
        <f>D40*J40</f>
        <v>39360</v>
      </c>
      <c r="M40" s="727">
        <v>0.8</v>
      </c>
      <c r="N40" s="728">
        <f>O40-M40</f>
        <v>0</v>
      </c>
      <c r="O40" s="729">
        <f>+T40</f>
        <v>0.8</v>
      </c>
      <c r="P40" s="730">
        <f>K40*M40</f>
        <v>31488</v>
      </c>
      <c r="Q40" s="731">
        <f>N40*K40</f>
        <v>0</v>
      </c>
      <c r="R40" s="732">
        <f>O40*K40</f>
        <v>31488</v>
      </c>
      <c r="T40" s="789">
        <f>AVERAGE(U40:Y40)</f>
        <v>0.8</v>
      </c>
      <c r="U40" s="790">
        <v>1</v>
      </c>
      <c r="V40" s="791">
        <v>1</v>
      </c>
      <c r="W40" s="791">
        <v>1</v>
      </c>
      <c r="X40" s="791">
        <v>0</v>
      </c>
      <c r="Y40" s="791">
        <v>1</v>
      </c>
      <c r="Z40" s="791"/>
      <c r="AA40" s="792"/>
    </row>
    <row r="41" spans="1:27">
      <c r="A41" s="691"/>
      <c r="B41" s="714"/>
      <c r="C41" s="715"/>
      <c r="D41" s="733"/>
      <c r="E41" s="714"/>
      <c r="F41" s="695"/>
      <c r="G41" s="696"/>
      <c r="H41" s="697"/>
      <c r="I41" s="697"/>
      <c r="J41" s="697"/>
      <c r="K41" s="698"/>
      <c r="M41" s="717"/>
      <c r="N41" s="718"/>
      <c r="O41" s="719"/>
      <c r="P41" s="720"/>
      <c r="Q41" s="721"/>
      <c r="R41" s="722"/>
      <c r="T41" s="789"/>
      <c r="U41" s="790"/>
      <c r="V41" s="791"/>
      <c r="W41" s="791"/>
      <c r="X41" s="791"/>
      <c r="Y41" s="791"/>
      <c r="Z41" s="791"/>
      <c r="AA41" s="792"/>
    </row>
    <row r="42" spans="1:27">
      <c r="A42" s="691"/>
      <c r="B42" s="692"/>
      <c r="C42" s="693" t="s">
        <v>121</v>
      </c>
      <c r="D42" s="733"/>
      <c r="E42" s="714"/>
      <c r="F42" s="695"/>
      <c r="G42" s="696"/>
      <c r="H42" s="697"/>
      <c r="I42" s="697"/>
      <c r="J42" s="697"/>
      <c r="K42" s="698"/>
      <c r="M42" s="717"/>
      <c r="N42" s="718"/>
      <c r="O42" s="719"/>
      <c r="P42" s="720"/>
      <c r="Q42" s="721"/>
      <c r="R42" s="722"/>
      <c r="T42" s="789"/>
      <c r="U42" s="790"/>
      <c r="V42" s="791"/>
      <c r="W42" s="791"/>
      <c r="X42" s="791"/>
      <c r="Y42" s="791"/>
      <c r="Z42" s="791"/>
      <c r="AA42" s="792"/>
    </row>
    <row r="43" spans="1:27">
      <c r="A43" s="691"/>
      <c r="B43" s="714"/>
      <c r="C43" s="715"/>
      <c r="D43" s="733"/>
      <c r="E43" s="714"/>
      <c r="F43" s="695"/>
      <c r="G43" s="696"/>
      <c r="H43" s="697"/>
      <c r="I43" s="697"/>
      <c r="J43" s="697"/>
      <c r="K43" s="698"/>
      <c r="M43" s="717"/>
      <c r="N43" s="718"/>
      <c r="O43" s="719"/>
      <c r="P43" s="720"/>
      <c r="Q43" s="721"/>
      <c r="R43" s="722"/>
      <c r="T43" s="789"/>
      <c r="U43" s="790"/>
      <c r="V43" s="791"/>
      <c r="W43" s="791"/>
      <c r="X43" s="791"/>
      <c r="Y43" s="791"/>
      <c r="Z43" s="791"/>
      <c r="AA43" s="792"/>
    </row>
    <row r="44" spans="1:27" ht="24">
      <c r="A44" s="691"/>
      <c r="B44" s="714" t="s">
        <v>1040</v>
      </c>
      <c r="C44" s="723" t="s">
        <v>1041</v>
      </c>
      <c r="D44" s="724">
        <v>25</v>
      </c>
      <c r="E44" s="714" t="s">
        <v>1027</v>
      </c>
      <c r="F44" s="725" t="s">
        <v>1039</v>
      </c>
      <c r="G44" s="726">
        <v>20</v>
      </c>
      <c r="H44" s="697">
        <v>233</v>
      </c>
      <c r="I44" s="697">
        <v>53</v>
      </c>
      <c r="J44" s="697">
        <f>H44+I44</f>
        <v>286</v>
      </c>
      <c r="K44" s="698">
        <f>D44*J44</f>
        <v>7150</v>
      </c>
      <c r="M44" s="727">
        <v>0.8</v>
      </c>
      <c r="N44" s="728">
        <f>O44-M44</f>
        <v>0.19999999999999996</v>
      </c>
      <c r="O44" s="729">
        <f>+T44</f>
        <v>1</v>
      </c>
      <c r="P44" s="730">
        <f>K44*M44</f>
        <v>5720</v>
      </c>
      <c r="Q44" s="731">
        <f>N44*K44</f>
        <v>1429.9999999999998</v>
      </c>
      <c r="R44" s="732">
        <f>O44*K44</f>
        <v>7150</v>
      </c>
      <c r="T44" s="789">
        <f>AVERAGE(U44:Y44)</f>
        <v>1</v>
      </c>
      <c r="U44" s="790">
        <v>1</v>
      </c>
      <c r="V44" s="791">
        <v>1</v>
      </c>
      <c r="W44" s="791">
        <v>1</v>
      </c>
      <c r="X44" s="791">
        <v>1</v>
      </c>
      <c r="Y44" s="791">
        <v>1</v>
      </c>
      <c r="Z44" s="791"/>
      <c r="AA44" s="792"/>
    </row>
    <row r="45" spans="1:27">
      <c r="A45" s="691"/>
      <c r="B45" s="714"/>
      <c r="C45" s="715"/>
      <c r="D45" s="733"/>
      <c r="E45" s="714"/>
      <c r="F45" s="695"/>
      <c r="G45" s="696"/>
      <c r="H45" s="697"/>
      <c r="I45" s="697"/>
      <c r="J45" s="697"/>
      <c r="K45" s="698"/>
      <c r="M45" s="717"/>
      <c r="N45" s="718"/>
      <c r="O45" s="719"/>
      <c r="P45" s="720"/>
      <c r="Q45" s="721"/>
      <c r="R45" s="722"/>
      <c r="T45" s="789"/>
      <c r="U45" s="790"/>
      <c r="V45" s="791"/>
      <c r="W45" s="791"/>
      <c r="X45" s="791"/>
      <c r="Y45" s="791"/>
      <c r="Z45" s="791"/>
      <c r="AA45" s="792"/>
    </row>
    <row r="46" spans="1:27" ht="36">
      <c r="A46" s="691"/>
      <c r="B46" s="714" t="s">
        <v>1042</v>
      </c>
      <c r="C46" s="723" t="s">
        <v>1043</v>
      </c>
      <c r="D46" s="724">
        <v>27.5</v>
      </c>
      <c r="E46" s="714" t="s">
        <v>1025</v>
      </c>
      <c r="F46" s="725" t="s">
        <v>1039</v>
      </c>
      <c r="G46" s="726">
        <v>20</v>
      </c>
      <c r="H46" s="697">
        <v>1067</v>
      </c>
      <c r="I46" s="697">
        <v>245</v>
      </c>
      <c r="J46" s="697">
        <f>H46+I46</f>
        <v>1312</v>
      </c>
      <c r="K46" s="698">
        <f>D46*J46</f>
        <v>36080</v>
      </c>
      <c r="M46" s="727">
        <v>0.8</v>
      </c>
      <c r="N46" s="728">
        <f>O46-M46</f>
        <v>0.19999999999999996</v>
      </c>
      <c r="O46" s="729">
        <f>+T46</f>
        <v>1</v>
      </c>
      <c r="P46" s="730">
        <f>K46*M46</f>
        <v>28864</v>
      </c>
      <c r="Q46" s="731">
        <f>N46*K46</f>
        <v>7215.9999999999982</v>
      </c>
      <c r="R46" s="732">
        <f>O46*K46</f>
        <v>36080</v>
      </c>
      <c r="T46" s="789">
        <f>AVERAGE(U46:Y46)</f>
        <v>1</v>
      </c>
      <c r="U46" s="790">
        <v>1</v>
      </c>
      <c r="V46" s="791">
        <v>1</v>
      </c>
      <c r="W46" s="791">
        <v>1</v>
      </c>
      <c r="X46" s="791">
        <v>1</v>
      </c>
      <c r="Y46" s="791">
        <v>1</v>
      </c>
      <c r="Z46" s="791"/>
      <c r="AA46" s="792"/>
    </row>
    <row r="47" spans="1:27">
      <c r="A47" s="691"/>
      <c r="B47" s="714"/>
      <c r="C47" s="715"/>
      <c r="D47" s="733"/>
      <c r="E47" s="714"/>
      <c r="F47" s="695"/>
      <c r="G47" s="696"/>
      <c r="H47" s="697"/>
      <c r="I47" s="697"/>
      <c r="J47" s="697"/>
      <c r="K47" s="698"/>
      <c r="M47" s="717"/>
      <c r="N47" s="718"/>
      <c r="O47" s="719"/>
      <c r="P47" s="720"/>
      <c r="Q47" s="721"/>
      <c r="R47" s="722"/>
      <c r="T47" s="789"/>
      <c r="U47" s="790"/>
      <c r="V47" s="791"/>
      <c r="W47" s="791"/>
      <c r="X47" s="791"/>
      <c r="Y47" s="791"/>
      <c r="Z47" s="791"/>
      <c r="AA47" s="792"/>
    </row>
    <row r="48" spans="1:27">
      <c r="A48" s="691"/>
      <c r="B48" s="692"/>
      <c r="C48" s="693" t="s">
        <v>1031</v>
      </c>
      <c r="D48" s="733"/>
      <c r="E48" s="714"/>
      <c r="F48" s="695"/>
      <c r="G48" s="696"/>
      <c r="H48" s="697"/>
      <c r="I48" s="697"/>
      <c r="J48" s="697"/>
      <c r="K48" s="698"/>
      <c r="M48" s="717"/>
      <c r="N48" s="718"/>
      <c r="O48" s="719"/>
      <c r="P48" s="720"/>
      <c r="Q48" s="721"/>
      <c r="R48" s="722"/>
      <c r="T48" s="789"/>
      <c r="U48" s="790"/>
      <c r="V48" s="791"/>
      <c r="W48" s="791"/>
      <c r="X48" s="791"/>
      <c r="Y48" s="791"/>
      <c r="Z48" s="791"/>
      <c r="AA48" s="792"/>
    </row>
    <row r="49" spans="1:27">
      <c r="A49" s="691"/>
      <c r="B49" s="714"/>
      <c r="C49" s="715"/>
      <c r="D49" s="733"/>
      <c r="E49" s="714"/>
      <c r="F49" s="695"/>
      <c r="G49" s="696"/>
      <c r="H49" s="697"/>
      <c r="I49" s="697"/>
      <c r="J49" s="697"/>
      <c r="K49" s="698"/>
      <c r="M49" s="717"/>
      <c r="N49" s="718"/>
      <c r="O49" s="719"/>
      <c r="P49" s="720"/>
      <c r="Q49" s="721"/>
      <c r="R49" s="722"/>
      <c r="T49" s="789"/>
      <c r="U49" s="790"/>
      <c r="V49" s="791"/>
      <c r="W49" s="791"/>
      <c r="X49" s="791"/>
      <c r="Y49" s="791"/>
      <c r="Z49" s="791"/>
      <c r="AA49" s="792"/>
    </row>
    <row r="50" spans="1:27" ht="24">
      <c r="A50" s="691"/>
      <c r="B50" s="714" t="s">
        <v>1044</v>
      </c>
      <c r="C50" s="723" t="s">
        <v>1041</v>
      </c>
      <c r="D50" s="724">
        <v>30</v>
      </c>
      <c r="E50" s="714" t="s">
        <v>1027</v>
      </c>
      <c r="F50" s="725" t="s">
        <v>1039</v>
      </c>
      <c r="G50" s="726">
        <v>20</v>
      </c>
      <c r="H50" s="697">
        <v>233</v>
      </c>
      <c r="I50" s="697">
        <v>53</v>
      </c>
      <c r="J50" s="697">
        <f>H50+I50</f>
        <v>286</v>
      </c>
      <c r="K50" s="698">
        <f>D50*J50</f>
        <v>8580</v>
      </c>
      <c r="M50" s="727">
        <v>0.8</v>
      </c>
      <c r="N50" s="728">
        <f>O50-M50</f>
        <v>0.19999999999999996</v>
      </c>
      <c r="O50" s="729">
        <f>+T50</f>
        <v>1</v>
      </c>
      <c r="P50" s="730">
        <f>K50*M50</f>
        <v>6864</v>
      </c>
      <c r="Q50" s="731">
        <f>N50*K50</f>
        <v>1715.9999999999995</v>
      </c>
      <c r="R50" s="732">
        <f>O50*K50</f>
        <v>8580</v>
      </c>
      <c r="T50" s="789">
        <f>AVERAGE(U50:Y50)</f>
        <v>1</v>
      </c>
      <c r="U50" s="790">
        <v>1</v>
      </c>
      <c r="V50" s="791">
        <v>1</v>
      </c>
      <c r="W50" s="791">
        <v>1</v>
      </c>
      <c r="X50" s="791">
        <v>1</v>
      </c>
      <c r="Y50" s="791">
        <v>1</v>
      </c>
      <c r="Z50" s="791"/>
      <c r="AA50" s="792"/>
    </row>
    <row r="51" spans="1:27">
      <c r="A51" s="691"/>
      <c r="B51" s="714"/>
      <c r="C51" s="715"/>
      <c r="D51" s="733"/>
      <c r="E51" s="714"/>
      <c r="F51" s="695"/>
      <c r="G51" s="696"/>
      <c r="H51" s="697"/>
      <c r="I51" s="697"/>
      <c r="J51" s="697"/>
      <c r="K51" s="698"/>
      <c r="M51" s="717"/>
      <c r="N51" s="718"/>
      <c r="O51" s="719"/>
      <c r="P51" s="720"/>
      <c r="Q51" s="721"/>
      <c r="R51" s="722"/>
      <c r="T51" s="789"/>
      <c r="U51" s="790"/>
      <c r="V51" s="791"/>
      <c r="W51" s="791"/>
      <c r="X51" s="791"/>
      <c r="Y51" s="791"/>
      <c r="Z51" s="791"/>
      <c r="AA51" s="792"/>
    </row>
    <row r="52" spans="1:27" ht="36">
      <c r="A52" s="691"/>
      <c r="B52" s="714" t="s">
        <v>1045</v>
      </c>
      <c r="C52" s="723" t="s">
        <v>1043</v>
      </c>
      <c r="D52" s="724">
        <v>32.25</v>
      </c>
      <c r="E52" s="714" t="s">
        <v>1025</v>
      </c>
      <c r="F52" s="725" t="s">
        <v>1039</v>
      </c>
      <c r="G52" s="726">
        <v>20</v>
      </c>
      <c r="H52" s="697">
        <v>1067</v>
      </c>
      <c r="I52" s="697">
        <v>245</v>
      </c>
      <c r="J52" s="697">
        <f>H52+I52</f>
        <v>1312</v>
      </c>
      <c r="K52" s="698">
        <f>D52*J52</f>
        <v>42312</v>
      </c>
      <c r="M52" s="727">
        <v>0.8</v>
      </c>
      <c r="N52" s="728">
        <f>O52-M52</f>
        <v>0.19999999999999996</v>
      </c>
      <c r="O52" s="729">
        <f>+T52</f>
        <v>1</v>
      </c>
      <c r="P52" s="730">
        <f>K52*M52</f>
        <v>33849.599999999999</v>
      </c>
      <c r="Q52" s="731">
        <f>N52*K52</f>
        <v>8462.3999999999978</v>
      </c>
      <c r="R52" s="732">
        <f>O52*K52</f>
        <v>42312</v>
      </c>
      <c r="T52" s="789">
        <f>AVERAGE(U52:Y52)</f>
        <v>1</v>
      </c>
      <c r="U52" s="790">
        <v>1</v>
      </c>
      <c r="V52" s="791">
        <v>1</v>
      </c>
      <c r="W52" s="791">
        <v>1</v>
      </c>
      <c r="X52" s="791">
        <v>1</v>
      </c>
      <c r="Y52" s="791">
        <v>1</v>
      </c>
      <c r="Z52" s="791"/>
      <c r="AA52" s="792"/>
    </row>
    <row r="53" spans="1:27">
      <c r="A53" s="691"/>
      <c r="B53" s="714"/>
      <c r="C53" s="715"/>
      <c r="D53" s="733"/>
      <c r="E53" s="714"/>
      <c r="F53" s="695"/>
      <c r="G53" s="696"/>
      <c r="H53" s="697"/>
      <c r="I53" s="697"/>
      <c r="J53" s="697"/>
      <c r="K53" s="698"/>
      <c r="M53" s="717"/>
      <c r="N53" s="718"/>
      <c r="O53" s="719"/>
      <c r="P53" s="720"/>
      <c r="Q53" s="721"/>
      <c r="R53" s="722"/>
      <c r="T53" s="789"/>
      <c r="U53" s="790"/>
      <c r="V53" s="791"/>
      <c r="W53" s="791"/>
      <c r="X53" s="791"/>
      <c r="Y53" s="791"/>
      <c r="Z53" s="791"/>
      <c r="AA53" s="792"/>
    </row>
    <row r="54" spans="1:27">
      <c r="A54" s="691"/>
      <c r="B54" s="714"/>
      <c r="C54" s="693" t="s">
        <v>1046</v>
      </c>
      <c r="D54" s="733"/>
      <c r="E54" s="714"/>
      <c r="F54" s="695"/>
      <c r="G54" s="696"/>
      <c r="H54" s="697"/>
      <c r="I54" s="697"/>
      <c r="J54" s="697"/>
      <c r="K54" s="698"/>
      <c r="M54" s="717"/>
      <c r="N54" s="718"/>
      <c r="O54" s="719"/>
      <c r="P54" s="720"/>
      <c r="Q54" s="721"/>
      <c r="R54" s="722"/>
      <c r="T54" s="789"/>
      <c r="U54" s="790"/>
      <c r="V54" s="791"/>
      <c r="W54" s="791"/>
      <c r="X54" s="791"/>
      <c r="Y54" s="791"/>
      <c r="Z54" s="791"/>
      <c r="AA54" s="792"/>
    </row>
    <row r="55" spans="1:27">
      <c r="A55" s="691"/>
      <c r="B55" s="714" t="s">
        <v>83</v>
      </c>
      <c r="C55" s="715"/>
      <c r="D55" s="733"/>
      <c r="E55" s="714"/>
      <c r="F55" s="695"/>
      <c r="G55" s="696"/>
      <c r="H55" s="697"/>
      <c r="I55" s="697"/>
      <c r="J55" s="697"/>
      <c r="K55" s="698"/>
      <c r="M55" s="717"/>
      <c r="N55" s="718"/>
      <c r="O55" s="719"/>
      <c r="P55" s="720"/>
      <c r="Q55" s="721"/>
      <c r="R55" s="722"/>
      <c r="T55" s="789"/>
      <c r="U55" s="790"/>
      <c r="V55" s="791"/>
      <c r="W55" s="791"/>
      <c r="X55" s="791"/>
      <c r="Y55" s="791"/>
      <c r="Z55" s="791"/>
      <c r="AA55" s="792"/>
    </row>
    <row r="56" spans="1:27" ht="36">
      <c r="A56" s="691"/>
      <c r="B56" s="714" t="s">
        <v>1047</v>
      </c>
      <c r="C56" s="723" t="s">
        <v>1048</v>
      </c>
      <c r="D56" s="724">
        <v>79</v>
      </c>
      <c r="E56" s="714" t="s">
        <v>1025</v>
      </c>
      <c r="F56" s="725" t="s">
        <v>1049</v>
      </c>
      <c r="G56" s="726">
        <v>20</v>
      </c>
      <c r="H56" s="697">
        <v>369</v>
      </c>
      <c r="I56" s="697">
        <v>222</v>
      </c>
      <c r="J56" s="697">
        <f>H56+I56</f>
        <v>591</v>
      </c>
      <c r="K56" s="698">
        <f>D56*J56</f>
        <v>46689</v>
      </c>
      <c r="M56" s="727">
        <v>0</v>
      </c>
      <c r="N56" s="728">
        <f>O56-M56</f>
        <v>0</v>
      </c>
      <c r="O56" s="729">
        <f>+T56</f>
        <v>0</v>
      </c>
      <c r="P56" s="730">
        <f>K56*M56</f>
        <v>0</v>
      </c>
      <c r="Q56" s="731">
        <f>N56*K56</f>
        <v>0</v>
      </c>
      <c r="R56" s="732">
        <f>O56*K56</f>
        <v>0</v>
      </c>
      <c r="T56" s="789">
        <f>AVERAGE(U56:Y56)</f>
        <v>0</v>
      </c>
      <c r="U56" s="790">
        <v>0</v>
      </c>
      <c r="V56" s="791">
        <v>0</v>
      </c>
      <c r="W56" s="791">
        <v>0</v>
      </c>
      <c r="X56" s="791">
        <v>0</v>
      </c>
      <c r="Y56" s="791">
        <v>0</v>
      </c>
      <c r="Z56" s="791"/>
      <c r="AA56" s="792"/>
    </row>
    <row r="57" spans="1:27">
      <c r="A57" s="691"/>
      <c r="B57" s="714" t="s">
        <v>83</v>
      </c>
      <c r="C57" s="715"/>
      <c r="D57" s="733"/>
      <c r="E57" s="714"/>
      <c r="F57" s="695"/>
      <c r="G57" s="696"/>
      <c r="H57" s="696"/>
      <c r="I57" s="696"/>
      <c r="J57" s="697"/>
      <c r="K57" s="698"/>
      <c r="M57" s="717"/>
      <c r="N57" s="718"/>
      <c r="O57" s="719"/>
      <c r="P57" s="720"/>
      <c r="Q57" s="721"/>
      <c r="R57" s="722"/>
      <c r="T57" s="789"/>
      <c r="U57" s="790"/>
      <c r="V57" s="791"/>
      <c r="W57" s="791"/>
      <c r="X57" s="791"/>
      <c r="Y57" s="791"/>
      <c r="Z57" s="791"/>
      <c r="AA57" s="792"/>
    </row>
    <row r="58" spans="1:27" ht="48">
      <c r="A58" s="691"/>
      <c r="B58" s="714" t="s">
        <v>1050</v>
      </c>
      <c r="C58" s="723" t="s">
        <v>1051</v>
      </c>
      <c r="D58" s="724">
        <v>22.5</v>
      </c>
      <c r="E58" s="714" t="s">
        <v>1025</v>
      </c>
      <c r="F58" s="725" t="s">
        <v>1049</v>
      </c>
      <c r="G58" s="726">
        <v>20</v>
      </c>
      <c r="H58" s="697">
        <v>940</v>
      </c>
      <c r="I58" s="697">
        <v>283</v>
      </c>
      <c r="J58" s="697">
        <f>H58+I58</f>
        <v>1223</v>
      </c>
      <c r="K58" s="698">
        <f>D58*J58</f>
        <v>27517.5</v>
      </c>
      <c r="M58" s="727">
        <v>0</v>
      </c>
      <c r="N58" s="728">
        <f>O58-M58</f>
        <v>0</v>
      </c>
      <c r="O58" s="729">
        <f>+T58</f>
        <v>0</v>
      </c>
      <c r="P58" s="730">
        <f>K58*M58</f>
        <v>0</v>
      </c>
      <c r="Q58" s="731">
        <f>N58*K58</f>
        <v>0</v>
      </c>
      <c r="R58" s="732">
        <f>O58*K58</f>
        <v>0</v>
      </c>
      <c r="T58" s="789">
        <f>AVERAGE(U58:Y58)</f>
        <v>0</v>
      </c>
      <c r="U58" s="790">
        <v>0</v>
      </c>
      <c r="V58" s="791">
        <v>0</v>
      </c>
      <c r="W58" s="791">
        <v>0</v>
      </c>
      <c r="X58" s="791">
        <v>0</v>
      </c>
      <c r="Y58" s="791">
        <v>0</v>
      </c>
      <c r="Z58" s="791"/>
      <c r="AA58" s="792"/>
    </row>
    <row r="59" spans="1:27">
      <c r="A59" s="691"/>
      <c r="B59" s="714"/>
      <c r="C59" s="715"/>
      <c r="D59" s="733"/>
      <c r="E59" s="714"/>
      <c r="F59" s="695"/>
      <c r="G59" s="696"/>
      <c r="H59" s="697"/>
      <c r="I59" s="697"/>
      <c r="J59" s="697"/>
      <c r="K59" s="698"/>
      <c r="M59" s="717"/>
      <c r="N59" s="718"/>
      <c r="O59" s="719"/>
      <c r="P59" s="720"/>
      <c r="Q59" s="721"/>
      <c r="R59" s="722"/>
      <c r="T59" s="789"/>
      <c r="U59" s="790"/>
      <c r="V59" s="791"/>
      <c r="W59" s="791"/>
      <c r="X59" s="791"/>
      <c r="Y59" s="791"/>
      <c r="Z59" s="791"/>
      <c r="AA59" s="792"/>
    </row>
    <row r="60" spans="1:27">
      <c r="A60" s="691"/>
      <c r="B60" s="692"/>
      <c r="C60" s="693" t="s">
        <v>139</v>
      </c>
      <c r="D60" s="733"/>
      <c r="E60" s="714"/>
      <c r="F60" s="695"/>
      <c r="G60" s="696"/>
      <c r="H60" s="697"/>
      <c r="I60" s="697"/>
      <c r="J60" s="697"/>
      <c r="K60" s="698"/>
      <c r="M60" s="717"/>
      <c r="N60" s="718"/>
      <c r="O60" s="719"/>
      <c r="P60" s="720"/>
      <c r="Q60" s="721"/>
      <c r="R60" s="722"/>
      <c r="T60" s="789"/>
      <c r="U60" s="790"/>
      <c r="V60" s="791"/>
      <c r="W60" s="791"/>
      <c r="X60" s="791"/>
      <c r="Y60" s="791"/>
      <c r="Z60" s="791"/>
      <c r="AA60" s="792"/>
    </row>
    <row r="61" spans="1:27">
      <c r="A61" s="691"/>
      <c r="B61" s="714"/>
      <c r="C61" s="715"/>
      <c r="D61" s="733"/>
      <c r="E61" s="714"/>
      <c r="F61" s="695"/>
      <c r="G61" s="696"/>
      <c r="H61" s="697"/>
      <c r="I61" s="697"/>
      <c r="J61" s="697"/>
      <c r="K61" s="698"/>
      <c r="M61" s="717"/>
      <c r="N61" s="718"/>
      <c r="O61" s="719"/>
      <c r="P61" s="720"/>
      <c r="Q61" s="721"/>
      <c r="R61" s="722"/>
      <c r="T61" s="789"/>
      <c r="U61" s="790"/>
      <c r="V61" s="791"/>
      <c r="W61" s="791"/>
      <c r="X61" s="791"/>
      <c r="Y61" s="791"/>
      <c r="Z61" s="791"/>
      <c r="AA61" s="792"/>
    </row>
    <row r="62" spans="1:27">
      <c r="A62" s="691"/>
      <c r="B62" s="714"/>
      <c r="C62" s="716" t="s">
        <v>111</v>
      </c>
      <c r="D62" s="733"/>
      <c r="E62" s="714"/>
      <c r="F62" s="695"/>
      <c r="G62" s="696"/>
      <c r="H62" s="697"/>
      <c r="I62" s="697"/>
      <c r="J62" s="697"/>
      <c r="K62" s="698"/>
      <c r="M62" s="717"/>
      <c r="N62" s="718"/>
      <c r="O62" s="719"/>
      <c r="P62" s="720"/>
      <c r="Q62" s="721"/>
      <c r="R62" s="722"/>
      <c r="T62" s="789"/>
      <c r="U62" s="790"/>
      <c r="V62" s="791"/>
      <c r="W62" s="791"/>
      <c r="X62" s="791"/>
      <c r="Y62" s="791"/>
      <c r="Z62" s="791"/>
      <c r="AA62" s="792"/>
    </row>
    <row r="63" spans="1:27">
      <c r="A63" s="691"/>
      <c r="B63" s="714"/>
      <c r="C63" s="715"/>
      <c r="D63" s="733"/>
      <c r="E63" s="714"/>
      <c r="F63" s="695"/>
      <c r="G63" s="696"/>
      <c r="H63" s="697"/>
      <c r="I63" s="697"/>
      <c r="J63" s="697"/>
      <c r="K63" s="698"/>
      <c r="M63" s="717"/>
      <c r="N63" s="718"/>
      <c r="O63" s="719"/>
      <c r="P63" s="720"/>
      <c r="Q63" s="721"/>
      <c r="R63" s="722"/>
      <c r="T63" s="789"/>
      <c r="U63" s="790"/>
      <c r="V63" s="791"/>
      <c r="W63" s="791"/>
      <c r="X63" s="791"/>
      <c r="Y63" s="791"/>
      <c r="Z63" s="791"/>
      <c r="AA63" s="792"/>
    </row>
    <row r="64" spans="1:27" ht="48">
      <c r="A64" s="691"/>
      <c r="B64" s="714" t="s">
        <v>1052</v>
      </c>
      <c r="C64" s="723" t="s">
        <v>1053</v>
      </c>
      <c r="D64" s="724">
        <v>5</v>
      </c>
      <c r="E64" s="714" t="s">
        <v>100</v>
      </c>
      <c r="F64" s="725" t="s">
        <v>1039</v>
      </c>
      <c r="G64" s="726">
        <v>20</v>
      </c>
      <c r="H64" s="697">
        <v>8307</v>
      </c>
      <c r="I64" s="697">
        <v>20462</v>
      </c>
      <c r="J64" s="697">
        <f>H64+I64</f>
        <v>28769</v>
      </c>
      <c r="K64" s="698">
        <f>D64*J64</f>
        <v>143845</v>
      </c>
      <c r="M64" s="727">
        <v>0.8</v>
      </c>
      <c r="N64" s="728">
        <f>O64-M64</f>
        <v>0.19999999999999996</v>
      </c>
      <c r="O64" s="729">
        <f>+T64</f>
        <v>1</v>
      </c>
      <c r="P64" s="730">
        <f>K64*M64</f>
        <v>115076</v>
      </c>
      <c r="Q64" s="731">
        <f>N64*K64</f>
        <v>28768.999999999993</v>
      </c>
      <c r="R64" s="732">
        <f>O64*K64</f>
        <v>143845</v>
      </c>
      <c r="T64" s="789">
        <f>AVERAGE(U64:Y64)</f>
        <v>1</v>
      </c>
      <c r="U64" s="790">
        <v>1</v>
      </c>
      <c r="V64" s="791">
        <v>1</v>
      </c>
      <c r="W64" s="791">
        <v>1</v>
      </c>
      <c r="X64" s="791">
        <v>1</v>
      </c>
      <c r="Y64" s="791">
        <v>1</v>
      </c>
      <c r="Z64" s="791"/>
      <c r="AA64" s="792"/>
    </row>
    <row r="65" spans="1:27">
      <c r="A65" s="691"/>
      <c r="B65" s="714"/>
      <c r="C65" s="715"/>
      <c r="D65" s="733"/>
      <c r="E65" s="714"/>
      <c r="F65" s="695"/>
      <c r="G65" s="696"/>
      <c r="H65" s="697"/>
      <c r="I65" s="697"/>
      <c r="J65" s="697"/>
      <c r="K65" s="698"/>
      <c r="M65" s="717"/>
      <c r="N65" s="718"/>
      <c r="O65" s="719"/>
      <c r="P65" s="720"/>
      <c r="Q65" s="721"/>
      <c r="R65" s="722"/>
      <c r="T65" s="789"/>
      <c r="U65" s="790"/>
      <c r="V65" s="791"/>
      <c r="W65" s="791"/>
      <c r="X65" s="791"/>
      <c r="Y65" s="791"/>
      <c r="Z65" s="791"/>
      <c r="AA65" s="792"/>
    </row>
    <row r="66" spans="1:27">
      <c r="A66" s="691"/>
      <c r="B66" s="692"/>
      <c r="C66" s="693" t="s">
        <v>121</v>
      </c>
      <c r="D66" s="733"/>
      <c r="E66" s="714"/>
      <c r="F66" s="695"/>
      <c r="G66" s="696"/>
      <c r="H66" s="697"/>
      <c r="I66" s="697"/>
      <c r="J66" s="697"/>
      <c r="K66" s="698"/>
      <c r="M66" s="717"/>
      <c r="N66" s="718"/>
      <c r="O66" s="719"/>
      <c r="P66" s="720"/>
      <c r="Q66" s="721"/>
      <c r="R66" s="722"/>
      <c r="T66" s="789"/>
      <c r="U66" s="790"/>
      <c r="V66" s="791"/>
      <c r="W66" s="791"/>
      <c r="X66" s="791"/>
      <c r="Y66" s="791"/>
      <c r="Z66" s="791"/>
      <c r="AA66" s="792"/>
    </row>
    <row r="67" spans="1:27">
      <c r="A67" s="691"/>
      <c r="B67" s="714"/>
      <c r="C67" s="715"/>
      <c r="D67" s="733"/>
      <c r="E67" s="714"/>
      <c r="F67" s="695"/>
      <c r="G67" s="696"/>
      <c r="H67" s="697"/>
      <c r="I67" s="697"/>
      <c r="J67" s="697"/>
      <c r="K67" s="698"/>
      <c r="M67" s="717"/>
      <c r="N67" s="718"/>
      <c r="O67" s="719"/>
      <c r="P67" s="720"/>
      <c r="Q67" s="721"/>
      <c r="R67" s="722"/>
      <c r="T67" s="789"/>
      <c r="U67" s="790"/>
      <c r="V67" s="791"/>
      <c r="W67" s="791"/>
      <c r="X67" s="791"/>
      <c r="Y67" s="791"/>
      <c r="Z67" s="791"/>
      <c r="AA67" s="792"/>
    </row>
    <row r="68" spans="1:27" ht="36">
      <c r="A68" s="691"/>
      <c r="B68" s="714" t="s">
        <v>1054</v>
      </c>
      <c r="C68" s="723" t="s">
        <v>1055</v>
      </c>
      <c r="D68" s="724">
        <v>5</v>
      </c>
      <c r="E68" s="714" t="s">
        <v>100</v>
      </c>
      <c r="F68" s="725" t="s">
        <v>1039</v>
      </c>
      <c r="G68" s="726">
        <v>20</v>
      </c>
      <c r="H68" s="697">
        <v>375</v>
      </c>
      <c r="I68" s="697">
        <v>87</v>
      </c>
      <c r="J68" s="697">
        <f>H68+I68</f>
        <v>462</v>
      </c>
      <c r="K68" s="698">
        <f>D68*J68</f>
        <v>2310</v>
      </c>
      <c r="M68" s="727">
        <v>0</v>
      </c>
      <c r="N68" s="728">
        <f>O68-M68</f>
        <v>1</v>
      </c>
      <c r="O68" s="729">
        <f>+T68</f>
        <v>1</v>
      </c>
      <c r="P68" s="730">
        <f>K68*M68</f>
        <v>0</v>
      </c>
      <c r="Q68" s="731">
        <f>N68*K68</f>
        <v>2310</v>
      </c>
      <c r="R68" s="732">
        <f>O68*K68</f>
        <v>2310</v>
      </c>
      <c r="T68" s="789">
        <f>AVERAGE(U68:Y68)</f>
        <v>1</v>
      </c>
      <c r="U68" s="790">
        <v>1</v>
      </c>
      <c r="V68" s="791">
        <v>1</v>
      </c>
      <c r="W68" s="791">
        <v>1</v>
      </c>
      <c r="X68" s="791">
        <v>1</v>
      </c>
      <c r="Y68" s="791">
        <v>1</v>
      </c>
      <c r="Z68" s="791"/>
      <c r="AA68" s="792"/>
    </row>
    <row r="69" spans="1:27">
      <c r="A69" s="691"/>
      <c r="B69" s="714"/>
      <c r="C69" s="715"/>
      <c r="D69" s="733"/>
      <c r="E69" s="714"/>
      <c r="F69" s="695"/>
      <c r="G69" s="696"/>
      <c r="H69" s="697"/>
      <c r="I69" s="697"/>
      <c r="J69" s="697"/>
      <c r="K69" s="698"/>
      <c r="M69" s="717"/>
      <c r="N69" s="718"/>
      <c r="O69" s="719"/>
      <c r="P69" s="720"/>
      <c r="Q69" s="721"/>
      <c r="R69" s="722"/>
      <c r="T69" s="789"/>
      <c r="U69" s="790"/>
      <c r="V69" s="791"/>
      <c r="W69" s="791"/>
      <c r="X69" s="791"/>
      <c r="Y69" s="791"/>
      <c r="Z69" s="791"/>
      <c r="AA69" s="792"/>
    </row>
    <row r="70" spans="1:27" ht="36">
      <c r="A70" s="691"/>
      <c r="B70" s="714" t="s">
        <v>1056</v>
      </c>
      <c r="C70" s="723" t="s">
        <v>1057</v>
      </c>
      <c r="D70" s="724">
        <v>5</v>
      </c>
      <c r="E70" s="714" t="s">
        <v>100</v>
      </c>
      <c r="F70" s="725" t="s">
        <v>1039</v>
      </c>
      <c r="G70" s="726">
        <v>20</v>
      </c>
      <c r="H70" s="697">
        <v>41</v>
      </c>
      <c r="I70" s="697">
        <v>6</v>
      </c>
      <c r="J70" s="697">
        <f>H70+I70</f>
        <v>47</v>
      </c>
      <c r="K70" s="698">
        <f>D70*J70</f>
        <v>235</v>
      </c>
      <c r="M70" s="727">
        <v>0</v>
      </c>
      <c r="N70" s="728">
        <f>O70-M70</f>
        <v>1</v>
      </c>
      <c r="O70" s="729">
        <f>+T70</f>
        <v>1</v>
      </c>
      <c r="P70" s="730">
        <f>K70*M70</f>
        <v>0</v>
      </c>
      <c r="Q70" s="731">
        <f>N70*K70</f>
        <v>235</v>
      </c>
      <c r="R70" s="732">
        <f>O70*K70</f>
        <v>235</v>
      </c>
      <c r="T70" s="789">
        <f>AVERAGE(U70:Y70)</f>
        <v>1</v>
      </c>
      <c r="U70" s="790">
        <v>1</v>
      </c>
      <c r="V70" s="791">
        <v>1</v>
      </c>
      <c r="W70" s="791">
        <v>1</v>
      </c>
      <c r="X70" s="791">
        <v>1</v>
      </c>
      <c r="Y70" s="791">
        <v>1</v>
      </c>
      <c r="Z70" s="791"/>
      <c r="AA70" s="792"/>
    </row>
    <row r="71" spans="1:27">
      <c r="A71" s="691"/>
      <c r="B71" s="714"/>
      <c r="C71" s="715"/>
      <c r="D71" s="733"/>
      <c r="E71" s="714"/>
      <c r="F71" s="695"/>
      <c r="G71" s="696"/>
      <c r="H71" s="697"/>
      <c r="I71" s="697"/>
      <c r="J71" s="697"/>
      <c r="K71" s="698"/>
      <c r="M71" s="717"/>
      <c r="N71" s="718"/>
      <c r="O71" s="719"/>
      <c r="P71" s="720"/>
      <c r="Q71" s="721"/>
      <c r="R71" s="722"/>
      <c r="T71" s="789"/>
      <c r="U71" s="790"/>
      <c r="V71" s="791"/>
      <c r="W71" s="791"/>
      <c r="X71" s="791"/>
      <c r="Y71" s="791"/>
      <c r="Z71" s="791"/>
      <c r="AA71" s="792"/>
    </row>
    <row r="72" spans="1:27">
      <c r="A72" s="691"/>
      <c r="B72" s="714"/>
      <c r="C72" s="716" t="s">
        <v>1031</v>
      </c>
      <c r="D72" s="733"/>
      <c r="E72" s="714"/>
      <c r="F72" s="695"/>
      <c r="G72" s="696"/>
      <c r="H72" s="697"/>
      <c r="I72" s="697"/>
      <c r="J72" s="697"/>
      <c r="K72" s="698"/>
      <c r="M72" s="717"/>
      <c r="N72" s="718"/>
      <c r="O72" s="719"/>
      <c r="P72" s="720"/>
      <c r="Q72" s="721"/>
      <c r="R72" s="722"/>
      <c r="T72" s="789"/>
      <c r="U72" s="790"/>
      <c r="V72" s="791"/>
      <c r="W72" s="791"/>
      <c r="X72" s="791"/>
      <c r="Y72" s="791"/>
      <c r="Z72" s="791"/>
      <c r="AA72" s="792"/>
    </row>
    <row r="73" spans="1:27">
      <c r="A73" s="691"/>
      <c r="B73" s="714"/>
      <c r="C73" s="715"/>
      <c r="D73" s="733"/>
      <c r="E73" s="714"/>
      <c r="F73" s="695"/>
      <c r="G73" s="696"/>
      <c r="H73" s="697"/>
      <c r="I73" s="697"/>
      <c r="J73" s="697"/>
      <c r="K73" s="698"/>
      <c r="M73" s="717"/>
      <c r="N73" s="718"/>
      <c r="O73" s="719"/>
      <c r="P73" s="720"/>
      <c r="Q73" s="721"/>
      <c r="R73" s="722"/>
      <c r="T73" s="789"/>
      <c r="U73" s="790"/>
      <c r="V73" s="791"/>
      <c r="W73" s="791"/>
      <c r="X73" s="791"/>
      <c r="Y73" s="791"/>
      <c r="Z73" s="791"/>
      <c r="AA73" s="792"/>
    </row>
    <row r="74" spans="1:27" ht="48">
      <c r="A74" s="691"/>
      <c r="B74" s="714" t="s">
        <v>1058</v>
      </c>
      <c r="C74" s="723" t="s">
        <v>1059</v>
      </c>
      <c r="D74" s="724">
        <v>5</v>
      </c>
      <c r="E74" s="714" t="s">
        <v>100</v>
      </c>
      <c r="F74" s="725" t="s">
        <v>1039</v>
      </c>
      <c r="G74" s="726">
        <v>20</v>
      </c>
      <c r="H74" s="697">
        <v>1230</v>
      </c>
      <c r="I74" s="697">
        <v>2761</v>
      </c>
      <c r="J74" s="697">
        <f>H74+I74</f>
        <v>3991</v>
      </c>
      <c r="K74" s="698">
        <f>D74*J74</f>
        <v>19955</v>
      </c>
      <c r="M74" s="727">
        <v>0.8</v>
      </c>
      <c r="N74" s="728">
        <f>O74-M74</f>
        <v>0.19999999999999996</v>
      </c>
      <c r="O74" s="729">
        <f>+T74</f>
        <v>1</v>
      </c>
      <c r="P74" s="730">
        <f>K74*M74</f>
        <v>15964</v>
      </c>
      <c r="Q74" s="731">
        <f>N74*K74</f>
        <v>3990.9999999999991</v>
      </c>
      <c r="R74" s="732">
        <f>O74*K74</f>
        <v>19955</v>
      </c>
      <c r="T74" s="789">
        <f>AVERAGE(U74:Y74)</f>
        <v>1</v>
      </c>
      <c r="U74" s="790">
        <v>1</v>
      </c>
      <c r="V74" s="791">
        <v>1</v>
      </c>
      <c r="W74" s="791">
        <v>1</v>
      </c>
      <c r="X74" s="791">
        <v>1</v>
      </c>
      <c r="Y74" s="791">
        <v>1</v>
      </c>
      <c r="Z74" s="791"/>
      <c r="AA74" s="792"/>
    </row>
    <row r="75" spans="1:27">
      <c r="A75" s="691"/>
      <c r="B75" s="714"/>
      <c r="C75" s="715"/>
      <c r="D75" s="733"/>
      <c r="E75" s="714"/>
      <c r="F75" s="695"/>
      <c r="G75" s="696"/>
      <c r="H75" s="697"/>
      <c r="I75" s="697"/>
      <c r="J75" s="697"/>
      <c r="K75" s="698"/>
      <c r="M75" s="717"/>
      <c r="N75" s="718"/>
      <c r="O75" s="719"/>
      <c r="P75" s="720"/>
      <c r="Q75" s="721"/>
      <c r="R75" s="722"/>
      <c r="T75" s="789"/>
      <c r="U75" s="790"/>
      <c r="V75" s="791"/>
      <c r="W75" s="791"/>
      <c r="X75" s="791"/>
      <c r="Y75" s="791"/>
      <c r="Z75" s="791"/>
      <c r="AA75" s="792"/>
    </row>
    <row r="76" spans="1:27" ht="36">
      <c r="A76" s="691"/>
      <c r="B76" s="714" t="s">
        <v>1060</v>
      </c>
      <c r="C76" s="723" t="s">
        <v>1055</v>
      </c>
      <c r="D76" s="724">
        <v>5</v>
      </c>
      <c r="E76" s="714" t="s">
        <v>100</v>
      </c>
      <c r="F76" s="725" t="s">
        <v>1039</v>
      </c>
      <c r="G76" s="726">
        <v>20</v>
      </c>
      <c r="H76" s="697">
        <v>375</v>
      </c>
      <c r="I76" s="697">
        <v>87</v>
      </c>
      <c r="J76" s="697">
        <f>H76+I76</f>
        <v>462</v>
      </c>
      <c r="K76" s="698">
        <f>D76*J76</f>
        <v>2310</v>
      </c>
      <c r="M76" s="727">
        <v>0.8</v>
      </c>
      <c r="N76" s="728">
        <f>O76-M76</f>
        <v>0.19999999999999996</v>
      </c>
      <c r="O76" s="729">
        <f>+T76</f>
        <v>1</v>
      </c>
      <c r="P76" s="730">
        <f>K76*M76</f>
        <v>1848</v>
      </c>
      <c r="Q76" s="731">
        <f>N76*K76</f>
        <v>461.99999999999989</v>
      </c>
      <c r="R76" s="732">
        <f>O76*K76</f>
        <v>2310</v>
      </c>
      <c r="T76" s="789">
        <f>AVERAGE(U76:Y76)</f>
        <v>1</v>
      </c>
      <c r="U76" s="790">
        <v>1</v>
      </c>
      <c r="V76" s="791">
        <v>1</v>
      </c>
      <c r="W76" s="791">
        <v>1</v>
      </c>
      <c r="X76" s="791">
        <v>1</v>
      </c>
      <c r="Y76" s="791">
        <v>1</v>
      </c>
      <c r="Z76" s="791"/>
      <c r="AA76" s="792"/>
    </row>
    <row r="77" spans="1:27">
      <c r="A77" s="691"/>
      <c r="B77" s="714"/>
      <c r="C77" s="715"/>
      <c r="D77" s="733"/>
      <c r="E77" s="714"/>
      <c r="F77" s="695"/>
      <c r="G77" s="696"/>
      <c r="H77" s="697"/>
      <c r="I77" s="697"/>
      <c r="J77" s="697"/>
      <c r="K77" s="698"/>
      <c r="M77" s="717"/>
      <c r="N77" s="718"/>
      <c r="O77" s="719"/>
      <c r="P77" s="720"/>
      <c r="Q77" s="721"/>
      <c r="R77" s="722"/>
      <c r="T77" s="789"/>
      <c r="U77" s="790"/>
      <c r="V77" s="791"/>
      <c r="W77" s="791"/>
      <c r="X77" s="791"/>
      <c r="Y77" s="791"/>
      <c r="Z77" s="791"/>
      <c r="AA77" s="792"/>
    </row>
    <row r="78" spans="1:27" ht="36">
      <c r="A78" s="691"/>
      <c r="B78" s="714" t="s">
        <v>1061</v>
      </c>
      <c r="C78" s="723" t="s">
        <v>1057</v>
      </c>
      <c r="D78" s="724">
        <v>5</v>
      </c>
      <c r="E78" s="714" t="s">
        <v>100</v>
      </c>
      <c r="F78" s="725" t="s">
        <v>1039</v>
      </c>
      <c r="G78" s="726">
        <v>20</v>
      </c>
      <c r="H78" s="697">
        <v>41</v>
      </c>
      <c r="I78" s="697">
        <v>6</v>
      </c>
      <c r="J78" s="697">
        <f>H78+I78</f>
        <v>47</v>
      </c>
      <c r="K78" s="698">
        <f>D78*J78</f>
        <v>235</v>
      </c>
      <c r="M78" s="727">
        <v>0</v>
      </c>
      <c r="N78" s="728">
        <f>O78-M78</f>
        <v>0</v>
      </c>
      <c r="O78" s="729">
        <f>+T78</f>
        <v>0</v>
      </c>
      <c r="P78" s="730">
        <f>K78*M78</f>
        <v>0</v>
      </c>
      <c r="Q78" s="731">
        <f>N78*K78</f>
        <v>0</v>
      </c>
      <c r="R78" s="732">
        <f>O78*K78</f>
        <v>0</v>
      </c>
      <c r="T78" s="789">
        <f>AVERAGE(U78:Y78)</f>
        <v>0</v>
      </c>
      <c r="U78" s="790">
        <v>0</v>
      </c>
      <c r="V78" s="791">
        <v>0</v>
      </c>
      <c r="W78" s="791">
        <v>0</v>
      </c>
      <c r="X78" s="791">
        <v>0</v>
      </c>
      <c r="Y78" s="791">
        <v>0</v>
      </c>
      <c r="Z78" s="791"/>
      <c r="AA78" s="792"/>
    </row>
    <row r="79" spans="1:27">
      <c r="A79" s="691"/>
      <c r="B79" s="714"/>
      <c r="C79" s="715"/>
      <c r="D79" s="733"/>
      <c r="E79" s="714"/>
      <c r="F79" s="695"/>
      <c r="G79" s="696"/>
      <c r="H79" s="697"/>
      <c r="I79" s="697"/>
      <c r="J79" s="697"/>
      <c r="K79" s="698"/>
      <c r="M79" s="717"/>
      <c r="N79" s="718"/>
      <c r="O79" s="719"/>
      <c r="P79" s="720"/>
      <c r="Q79" s="721"/>
      <c r="R79" s="722"/>
      <c r="T79" s="789"/>
      <c r="U79" s="790"/>
      <c r="V79" s="791"/>
      <c r="W79" s="791"/>
      <c r="X79" s="791"/>
      <c r="Y79" s="791"/>
      <c r="Z79" s="791"/>
      <c r="AA79" s="792"/>
    </row>
    <row r="80" spans="1:27">
      <c r="A80" s="691"/>
      <c r="B80" s="714"/>
      <c r="C80" s="716" t="s">
        <v>397</v>
      </c>
      <c r="D80" s="733"/>
      <c r="E80" s="714"/>
      <c r="F80" s="695"/>
      <c r="G80" s="696"/>
      <c r="H80" s="697"/>
      <c r="I80" s="697"/>
      <c r="J80" s="697"/>
      <c r="K80" s="698"/>
      <c r="M80" s="717"/>
      <c r="N80" s="718"/>
      <c r="O80" s="719"/>
      <c r="P80" s="720"/>
      <c r="Q80" s="721"/>
      <c r="R80" s="722"/>
      <c r="T80" s="789"/>
      <c r="U80" s="790"/>
      <c r="V80" s="791"/>
      <c r="W80" s="791"/>
      <c r="X80" s="791"/>
      <c r="Y80" s="791"/>
      <c r="Z80" s="791"/>
      <c r="AA80" s="792"/>
    </row>
    <row r="81" spans="1:27">
      <c r="A81" s="691"/>
      <c r="B81" s="714"/>
      <c r="C81" s="715"/>
      <c r="D81" s="733"/>
      <c r="E81" s="714"/>
      <c r="F81" s="695"/>
      <c r="G81" s="696"/>
      <c r="H81" s="697"/>
      <c r="I81" s="697"/>
      <c r="J81" s="697"/>
      <c r="K81" s="698"/>
      <c r="M81" s="717"/>
      <c r="N81" s="718"/>
      <c r="O81" s="719"/>
      <c r="P81" s="720"/>
      <c r="Q81" s="721"/>
      <c r="R81" s="722"/>
      <c r="T81" s="789"/>
      <c r="U81" s="790"/>
      <c r="V81" s="791"/>
      <c r="W81" s="791"/>
      <c r="X81" s="791"/>
      <c r="Y81" s="791"/>
      <c r="Z81" s="791"/>
      <c r="AA81" s="792"/>
    </row>
    <row r="82" spans="1:27" ht="48">
      <c r="A82" s="691"/>
      <c r="B82" s="714" t="s">
        <v>1062</v>
      </c>
      <c r="C82" s="723" t="s">
        <v>1063</v>
      </c>
      <c r="D82" s="724">
        <v>5</v>
      </c>
      <c r="E82" s="714" t="s">
        <v>100</v>
      </c>
      <c r="F82" s="725" t="s">
        <v>1049</v>
      </c>
      <c r="G82" s="726">
        <v>20</v>
      </c>
      <c r="H82" s="697">
        <v>409</v>
      </c>
      <c r="I82" s="697">
        <v>1572</v>
      </c>
      <c r="J82" s="697">
        <f>H82+I82</f>
        <v>1981</v>
      </c>
      <c r="K82" s="698">
        <f>D82*J82</f>
        <v>9905</v>
      </c>
      <c r="M82" s="727">
        <v>0</v>
      </c>
      <c r="N82" s="728">
        <f>O82-M82</f>
        <v>0</v>
      </c>
      <c r="O82" s="729">
        <f>+T82</f>
        <v>0</v>
      </c>
      <c r="P82" s="730">
        <f>K82*M82</f>
        <v>0</v>
      </c>
      <c r="Q82" s="731">
        <f>N82*K82</f>
        <v>0</v>
      </c>
      <c r="R82" s="732">
        <f>O82*K82</f>
        <v>0</v>
      </c>
      <c r="T82" s="789">
        <f>AVERAGE(U82:Y82)</f>
        <v>0</v>
      </c>
      <c r="U82" s="790">
        <v>0</v>
      </c>
      <c r="V82" s="791">
        <v>0</v>
      </c>
      <c r="W82" s="791">
        <v>0</v>
      </c>
      <c r="X82" s="791">
        <v>0</v>
      </c>
      <c r="Y82" s="791">
        <v>0</v>
      </c>
      <c r="Z82" s="791"/>
      <c r="AA82" s="792"/>
    </row>
    <row r="83" spans="1:27">
      <c r="A83" s="691"/>
      <c r="B83" s="714"/>
      <c r="C83" s="715"/>
      <c r="D83" s="733"/>
      <c r="E83" s="714"/>
      <c r="F83" s="695"/>
      <c r="G83" s="696"/>
      <c r="H83" s="697"/>
      <c r="I83" s="697"/>
      <c r="J83" s="697"/>
      <c r="K83" s="698"/>
      <c r="M83" s="717"/>
      <c r="N83" s="718"/>
      <c r="O83" s="719"/>
      <c r="P83" s="720"/>
      <c r="Q83" s="721"/>
      <c r="R83" s="722"/>
      <c r="T83" s="789"/>
      <c r="U83" s="790"/>
      <c r="V83" s="791"/>
      <c r="W83" s="791"/>
      <c r="X83" s="791"/>
      <c r="Y83" s="791"/>
      <c r="Z83" s="791"/>
      <c r="AA83" s="792"/>
    </row>
    <row r="84" spans="1:27">
      <c r="A84" s="691"/>
      <c r="B84" s="714"/>
      <c r="C84" s="716" t="s">
        <v>213</v>
      </c>
      <c r="D84" s="733"/>
      <c r="E84" s="714"/>
      <c r="F84" s="695"/>
      <c r="G84" s="696"/>
      <c r="H84" s="697"/>
      <c r="I84" s="697"/>
      <c r="J84" s="697"/>
      <c r="K84" s="698"/>
      <c r="M84" s="717"/>
      <c r="N84" s="718"/>
      <c r="O84" s="719"/>
      <c r="P84" s="720"/>
      <c r="Q84" s="721"/>
      <c r="R84" s="722"/>
      <c r="T84" s="789"/>
      <c r="U84" s="790"/>
      <c r="V84" s="791"/>
      <c r="W84" s="791"/>
      <c r="X84" s="791"/>
      <c r="Y84" s="791"/>
      <c r="Z84" s="791"/>
      <c r="AA84" s="792"/>
    </row>
    <row r="85" spans="1:27">
      <c r="A85" s="691"/>
      <c r="B85" s="714"/>
      <c r="C85" s="715"/>
      <c r="D85" s="733"/>
      <c r="E85" s="714"/>
      <c r="F85" s="695"/>
      <c r="G85" s="696"/>
      <c r="H85" s="697"/>
      <c r="I85" s="697"/>
      <c r="J85" s="697"/>
      <c r="K85" s="698"/>
      <c r="M85" s="717"/>
      <c r="N85" s="718"/>
      <c r="O85" s="719"/>
      <c r="P85" s="720"/>
      <c r="Q85" s="721"/>
      <c r="R85" s="722"/>
      <c r="T85" s="789"/>
      <c r="U85" s="790"/>
      <c r="V85" s="791"/>
      <c r="W85" s="791"/>
      <c r="X85" s="791"/>
      <c r="Y85" s="791"/>
      <c r="Z85" s="791"/>
      <c r="AA85" s="792"/>
    </row>
    <row r="86" spans="1:27" ht="48">
      <c r="A86" s="691"/>
      <c r="B86" s="714" t="s">
        <v>1064</v>
      </c>
      <c r="C86" s="723" t="s">
        <v>1065</v>
      </c>
      <c r="D86" s="724">
        <v>5</v>
      </c>
      <c r="E86" s="714" t="s">
        <v>100</v>
      </c>
      <c r="F86" s="725" t="s">
        <v>96</v>
      </c>
      <c r="G86" s="726">
        <v>20</v>
      </c>
      <c r="H86" s="697">
        <v>397</v>
      </c>
      <c r="I86" s="697">
        <v>235</v>
      </c>
      <c r="J86" s="697">
        <f>H86+I86</f>
        <v>632</v>
      </c>
      <c r="K86" s="698">
        <f>D86*J86</f>
        <v>3160</v>
      </c>
      <c r="M86" s="727">
        <v>0</v>
      </c>
      <c r="N86" s="728">
        <f>O86-M86</f>
        <v>0</v>
      </c>
      <c r="O86" s="729">
        <f>+T86</f>
        <v>0</v>
      </c>
      <c r="P86" s="730">
        <f>K86*M86</f>
        <v>0</v>
      </c>
      <c r="Q86" s="731">
        <f>N86*K86</f>
        <v>0</v>
      </c>
      <c r="R86" s="732">
        <f>O86*K86</f>
        <v>0</v>
      </c>
      <c r="T86" s="789">
        <f>AVERAGE(U86:Y86)</f>
        <v>0</v>
      </c>
      <c r="U86" s="790">
        <v>0</v>
      </c>
      <c r="V86" s="791">
        <v>0</v>
      </c>
      <c r="W86" s="791">
        <v>0</v>
      </c>
      <c r="X86" s="791">
        <v>0</v>
      </c>
      <c r="Y86" s="791">
        <v>0</v>
      </c>
      <c r="Z86" s="791"/>
      <c r="AA86" s="792"/>
    </row>
    <row r="87" spans="1:27">
      <c r="A87" s="691"/>
      <c r="B87" s="714"/>
      <c r="C87" s="715"/>
      <c r="D87" s="733"/>
      <c r="E87" s="714"/>
      <c r="F87" s="695"/>
      <c r="G87" s="696"/>
      <c r="H87" s="697"/>
      <c r="I87" s="697"/>
      <c r="J87" s="697"/>
      <c r="K87" s="698"/>
      <c r="M87" s="717"/>
      <c r="N87" s="718"/>
      <c r="O87" s="719"/>
      <c r="P87" s="720"/>
      <c r="Q87" s="721"/>
      <c r="R87" s="722"/>
      <c r="T87" s="789"/>
      <c r="U87" s="790"/>
      <c r="V87" s="791"/>
      <c r="W87" s="791"/>
      <c r="X87" s="791"/>
      <c r="Y87" s="791"/>
      <c r="Z87" s="791"/>
      <c r="AA87" s="792"/>
    </row>
    <row r="88" spans="1:27" ht="48">
      <c r="A88" s="691"/>
      <c r="B88" s="714" t="s">
        <v>1066</v>
      </c>
      <c r="C88" s="723" t="s">
        <v>1067</v>
      </c>
      <c r="D88" s="724">
        <v>5</v>
      </c>
      <c r="E88" s="714" t="s">
        <v>100</v>
      </c>
      <c r="F88" s="725" t="s">
        <v>96</v>
      </c>
      <c r="G88" s="726">
        <v>20</v>
      </c>
      <c r="H88" s="697">
        <v>256</v>
      </c>
      <c r="I88" s="697">
        <v>141</v>
      </c>
      <c r="J88" s="697">
        <f>H88+I88</f>
        <v>397</v>
      </c>
      <c r="K88" s="698">
        <f>D88*J88</f>
        <v>1985</v>
      </c>
      <c r="M88" s="727">
        <v>0</v>
      </c>
      <c r="N88" s="728">
        <f>O88-M88</f>
        <v>0</v>
      </c>
      <c r="O88" s="729">
        <f>+T88</f>
        <v>0</v>
      </c>
      <c r="P88" s="730">
        <f>K88*M88</f>
        <v>0</v>
      </c>
      <c r="Q88" s="731">
        <f>N88*K88</f>
        <v>0</v>
      </c>
      <c r="R88" s="732">
        <f>O88*K88</f>
        <v>0</v>
      </c>
      <c r="T88" s="789">
        <f>AVERAGE(U88:Y88)</f>
        <v>0</v>
      </c>
      <c r="U88" s="790">
        <v>0</v>
      </c>
      <c r="V88" s="791">
        <v>0</v>
      </c>
      <c r="W88" s="791">
        <v>0</v>
      </c>
      <c r="X88" s="791">
        <v>0</v>
      </c>
      <c r="Y88" s="791">
        <v>0</v>
      </c>
      <c r="Z88" s="791"/>
      <c r="AA88" s="792"/>
    </row>
    <row r="89" spans="1:27">
      <c r="A89" s="691"/>
      <c r="B89" s="714"/>
      <c r="C89" s="715"/>
      <c r="D89" s="733"/>
      <c r="E89" s="714"/>
      <c r="F89" s="695"/>
      <c r="G89" s="696"/>
      <c r="H89" s="697"/>
      <c r="I89" s="697"/>
      <c r="J89" s="697"/>
      <c r="K89" s="698"/>
      <c r="M89" s="717"/>
      <c r="N89" s="718"/>
      <c r="O89" s="719"/>
      <c r="P89" s="720"/>
      <c r="Q89" s="721"/>
      <c r="R89" s="722"/>
      <c r="T89" s="789"/>
      <c r="U89" s="790"/>
      <c r="V89" s="791"/>
      <c r="W89" s="791"/>
      <c r="X89" s="791"/>
      <c r="Y89" s="791"/>
      <c r="Z89" s="791"/>
      <c r="AA89" s="792"/>
    </row>
    <row r="90" spans="1:27">
      <c r="A90" s="691"/>
      <c r="B90" s="714"/>
      <c r="C90" s="716" t="s">
        <v>1068</v>
      </c>
      <c r="D90" s="733"/>
      <c r="E90" s="714"/>
      <c r="F90" s="695"/>
      <c r="G90" s="696"/>
      <c r="H90" s="697"/>
      <c r="I90" s="697"/>
      <c r="J90" s="697"/>
      <c r="K90" s="698"/>
      <c r="M90" s="717"/>
      <c r="N90" s="718"/>
      <c r="O90" s="719"/>
      <c r="P90" s="720"/>
      <c r="Q90" s="721"/>
      <c r="R90" s="722"/>
      <c r="T90" s="789"/>
      <c r="U90" s="790"/>
      <c r="V90" s="791"/>
      <c r="W90" s="791"/>
      <c r="X90" s="791"/>
      <c r="Y90" s="791"/>
      <c r="Z90" s="791"/>
      <c r="AA90" s="792"/>
    </row>
    <row r="91" spans="1:27">
      <c r="A91" s="691"/>
      <c r="B91" s="714"/>
      <c r="C91" s="715"/>
      <c r="D91" s="733"/>
      <c r="E91" s="714"/>
      <c r="F91" s="695"/>
      <c r="G91" s="696"/>
      <c r="H91" s="697"/>
      <c r="I91" s="697"/>
      <c r="J91" s="697"/>
      <c r="K91" s="698"/>
      <c r="M91" s="717"/>
      <c r="N91" s="718"/>
      <c r="O91" s="719"/>
      <c r="P91" s="720"/>
      <c r="Q91" s="721"/>
      <c r="R91" s="722"/>
      <c r="T91" s="789"/>
      <c r="U91" s="790"/>
      <c r="V91" s="791"/>
      <c r="W91" s="791"/>
      <c r="X91" s="791"/>
      <c r="Y91" s="791"/>
      <c r="Z91" s="791"/>
      <c r="AA91" s="792"/>
    </row>
    <row r="92" spans="1:27" ht="60">
      <c r="A92" s="691"/>
      <c r="B92" s="714" t="s">
        <v>1069</v>
      </c>
      <c r="C92" s="723" t="s">
        <v>1070</v>
      </c>
      <c r="D92" s="724">
        <v>5</v>
      </c>
      <c r="E92" s="714" t="s">
        <v>100</v>
      </c>
      <c r="F92" s="725" t="s">
        <v>1049</v>
      </c>
      <c r="G92" s="726">
        <v>20</v>
      </c>
      <c r="H92" s="697">
        <v>4300</v>
      </c>
      <c r="I92" s="697">
        <v>2534</v>
      </c>
      <c r="J92" s="697">
        <f>H92+I92</f>
        <v>6834</v>
      </c>
      <c r="K92" s="698">
        <f>D92*J92</f>
        <v>34170</v>
      </c>
      <c r="M92" s="727">
        <v>0</v>
      </c>
      <c r="N92" s="728">
        <f>O92-M92</f>
        <v>0</v>
      </c>
      <c r="O92" s="729">
        <f>+T92</f>
        <v>0</v>
      </c>
      <c r="P92" s="730">
        <f>K92*M92</f>
        <v>0</v>
      </c>
      <c r="Q92" s="731">
        <f>N92*K92</f>
        <v>0</v>
      </c>
      <c r="R92" s="732">
        <f>O92*K92</f>
        <v>0</v>
      </c>
      <c r="T92" s="789">
        <f>AVERAGE(U92:Y92)</f>
        <v>0</v>
      </c>
      <c r="U92" s="790">
        <v>0</v>
      </c>
      <c r="V92" s="791">
        <v>0</v>
      </c>
      <c r="W92" s="791">
        <v>0</v>
      </c>
      <c r="X92" s="791">
        <v>0</v>
      </c>
      <c r="Y92" s="791">
        <v>0</v>
      </c>
      <c r="Z92" s="791"/>
      <c r="AA92" s="792"/>
    </row>
    <row r="93" spans="1:27">
      <c r="A93" s="691"/>
      <c r="B93" s="714"/>
      <c r="C93" s="715"/>
      <c r="D93" s="733"/>
      <c r="E93" s="714"/>
      <c r="F93" s="695"/>
      <c r="G93" s="696"/>
      <c r="H93" s="697"/>
      <c r="I93" s="697"/>
      <c r="J93" s="697"/>
      <c r="K93" s="698"/>
      <c r="M93" s="717"/>
      <c r="N93" s="718"/>
      <c r="O93" s="719"/>
      <c r="P93" s="720"/>
      <c r="Q93" s="721"/>
      <c r="R93" s="722"/>
      <c r="T93" s="789"/>
      <c r="U93" s="790"/>
      <c r="V93" s="791"/>
      <c r="W93" s="791"/>
      <c r="X93" s="791"/>
      <c r="Y93" s="791"/>
      <c r="Z93" s="791"/>
      <c r="AA93" s="792"/>
    </row>
    <row r="94" spans="1:27">
      <c r="A94" s="691"/>
      <c r="B94" s="714"/>
      <c r="C94" s="716" t="s">
        <v>1071</v>
      </c>
      <c r="D94" s="733"/>
      <c r="E94" s="714"/>
      <c r="F94" s="695"/>
      <c r="G94" s="696"/>
      <c r="H94" s="697"/>
      <c r="I94" s="697"/>
      <c r="J94" s="697"/>
      <c r="K94" s="698"/>
      <c r="M94" s="717"/>
      <c r="N94" s="718"/>
      <c r="O94" s="719"/>
      <c r="P94" s="720"/>
      <c r="Q94" s="721"/>
      <c r="R94" s="722"/>
      <c r="T94" s="789"/>
      <c r="U94" s="790"/>
      <c r="V94" s="791"/>
      <c r="W94" s="791"/>
      <c r="X94" s="791"/>
      <c r="Y94" s="791"/>
      <c r="Z94" s="791"/>
      <c r="AA94" s="792"/>
    </row>
    <row r="95" spans="1:27">
      <c r="A95" s="691"/>
      <c r="B95" s="714"/>
      <c r="C95" s="715"/>
      <c r="D95" s="733"/>
      <c r="E95" s="714"/>
      <c r="F95" s="695"/>
      <c r="G95" s="696"/>
      <c r="H95" s="697"/>
      <c r="I95" s="697"/>
      <c r="J95" s="697"/>
      <c r="K95" s="698"/>
      <c r="M95" s="717"/>
      <c r="N95" s="718"/>
      <c r="O95" s="719"/>
      <c r="P95" s="720"/>
      <c r="Q95" s="721"/>
      <c r="R95" s="722"/>
      <c r="T95" s="789"/>
      <c r="U95" s="790"/>
      <c r="V95" s="791"/>
      <c r="W95" s="791"/>
      <c r="X95" s="791"/>
      <c r="Y95" s="791"/>
      <c r="Z95" s="791"/>
      <c r="AA95" s="792"/>
    </row>
    <row r="96" spans="1:27" ht="36">
      <c r="A96" s="691"/>
      <c r="B96" s="714" t="s">
        <v>1072</v>
      </c>
      <c r="C96" s="723" t="s">
        <v>1073</v>
      </c>
      <c r="D96" s="724">
        <v>10</v>
      </c>
      <c r="E96" s="714" t="s">
        <v>100</v>
      </c>
      <c r="F96" s="725" t="s">
        <v>1074</v>
      </c>
      <c r="G96" s="726">
        <v>20</v>
      </c>
      <c r="H96" s="697">
        <v>2852</v>
      </c>
      <c r="I96" s="697">
        <v>313</v>
      </c>
      <c r="J96" s="697">
        <f>H96+I96</f>
        <v>3165</v>
      </c>
      <c r="K96" s="698">
        <f>D96*J96</f>
        <v>31650</v>
      </c>
      <c r="M96" s="727">
        <v>0</v>
      </c>
      <c r="N96" s="728">
        <f>O96-M96</f>
        <v>0</v>
      </c>
      <c r="O96" s="729">
        <f>+T96</f>
        <v>0</v>
      </c>
      <c r="P96" s="730">
        <f>K96*M96</f>
        <v>0</v>
      </c>
      <c r="Q96" s="731">
        <f>N96*K96</f>
        <v>0</v>
      </c>
      <c r="R96" s="732">
        <f>O96*K96</f>
        <v>0</v>
      </c>
      <c r="T96" s="789">
        <f>AVERAGE(U96:Y96)</f>
        <v>0</v>
      </c>
      <c r="U96" s="790">
        <v>0</v>
      </c>
      <c r="V96" s="791">
        <v>0</v>
      </c>
      <c r="W96" s="791">
        <v>0</v>
      </c>
      <c r="X96" s="791">
        <v>0</v>
      </c>
      <c r="Y96" s="791">
        <v>0</v>
      </c>
      <c r="Z96" s="791"/>
      <c r="AA96" s="792"/>
    </row>
    <row r="97" spans="1:27">
      <c r="A97" s="691"/>
      <c r="B97" s="714"/>
      <c r="C97" s="715"/>
      <c r="D97" s="733"/>
      <c r="E97" s="714"/>
      <c r="F97" s="695"/>
      <c r="G97" s="696"/>
      <c r="H97" s="697"/>
      <c r="I97" s="697"/>
      <c r="J97" s="697"/>
      <c r="K97" s="698"/>
      <c r="M97" s="717"/>
      <c r="N97" s="718"/>
      <c r="O97" s="719"/>
      <c r="P97" s="720"/>
      <c r="Q97" s="721"/>
      <c r="R97" s="722"/>
      <c r="T97" s="789"/>
      <c r="U97" s="790"/>
      <c r="V97" s="791"/>
      <c r="W97" s="791"/>
      <c r="X97" s="791"/>
      <c r="Y97" s="791"/>
      <c r="Z97" s="791"/>
      <c r="AA97" s="792"/>
    </row>
    <row r="98" spans="1:27">
      <c r="A98" s="691"/>
      <c r="B98" s="714"/>
      <c r="C98" s="716" t="s">
        <v>1075</v>
      </c>
      <c r="D98" s="733"/>
      <c r="E98" s="714"/>
      <c r="F98" s="695"/>
      <c r="G98" s="696"/>
      <c r="H98" s="697"/>
      <c r="I98" s="697"/>
      <c r="J98" s="697"/>
      <c r="K98" s="698"/>
      <c r="M98" s="717"/>
      <c r="N98" s="718"/>
      <c r="O98" s="719"/>
      <c r="P98" s="720"/>
      <c r="Q98" s="721"/>
      <c r="R98" s="722"/>
      <c r="T98" s="789"/>
      <c r="U98" s="790"/>
      <c r="V98" s="791"/>
      <c r="W98" s="791"/>
      <c r="X98" s="791"/>
      <c r="Y98" s="791"/>
      <c r="Z98" s="791"/>
      <c r="AA98" s="792"/>
    </row>
    <row r="99" spans="1:27">
      <c r="A99" s="691"/>
      <c r="B99" s="714"/>
      <c r="C99" s="715"/>
      <c r="D99" s="733"/>
      <c r="E99" s="714"/>
      <c r="F99" s="695"/>
      <c r="G99" s="696"/>
      <c r="H99" s="697"/>
      <c r="I99" s="697"/>
      <c r="J99" s="697"/>
      <c r="K99" s="698"/>
      <c r="M99" s="717"/>
      <c r="N99" s="718"/>
      <c r="O99" s="719"/>
      <c r="P99" s="720"/>
      <c r="Q99" s="721"/>
      <c r="R99" s="722"/>
      <c r="T99" s="789"/>
      <c r="U99" s="790"/>
      <c r="V99" s="791"/>
      <c r="W99" s="791"/>
      <c r="X99" s="791"/>
      <c r="Y99" s="791"/>
      <c r="Z99" s="791"/>
      <c r="AA99" s="792"/>
    </row>
    <row r="100" spans="1:27" ht="24">
      <c r="A100" s="691"/>
      <c r="B100" s="714" t="s">
        <v>1076</v>
      </c>
      <c r="C100" s="723" t="s">
        <v>1077</v>
      </c>
      <c r="D100" s="724">
        <v>102</v>
      </c>
      <c r="E100" s="714" t="s">
        <v>1027</v>
      </c>
      <c r="F100" s="725" t="s">
        <v>1049</v>
      </c>
      <c r="G100" s="726">
        <v>20</v>
      </c>
      <c r="H100" s="697">
        <v>217</v>
      </c>
      <c r="I100" s="697">
        <v>113</v>
      </c>
      <c r="J100" s="697">
        <f>H100+I100</f>
        <v>330</v>
      </c>
      <c r="K100" s="698">
        <f>D100*J100</f>
        <v>33660</v>
      </c>
      <c r="M100" s="727">
        <v>0.96</v>
      </c>
      <c r="N100" s="728">
        <f>O100-M100</f>
        <v>4.0000000000000036E-2</v>
      </c>
      <c r="O100" s="729">
        <f>+T100</f>
        <v>1</v>
      </c>
      <c r="P100" s="730">
        <f>K100*M100</f>
        <v>32313.599999999999</v>
      </c>
      <c r="Q100" s="731">
        <f>N100*K100</f>
        <v>1346.4000000000012</v>
      </c>
      <c r="R100" s="732">
        <f>O100*K100</f>
        <v>33660</v>
      </c>
      <c r="T100" s="789">
        <f>AVERAGE(U100:Y100)</f>
        <v>1</v>
      </c>
      <c r="U100" s="790">
        <v>1</v>
      </c>
      <c r="V100" s="791">
        <v>1</v>
      </c>
      <c r="W100" s="791">
        <v>1</v>
      </c>
      <c r="X100" s="791">
        <v>1</v>
      </c>
      <c r="Y100" s="791">
        <v>1</v>
      </c>
      <c r="Z100" s="791"/>
      <c r="AA100" s="792"/>
    </row>
    <row r="101" spans="1:27">
      <c r="A101" s="691"/>
      <c r="B101" s="714"/>
      <c r="C101" s="715"/>
      <c r="D101" s="733"/>
      <c r="E101" s="714"/>
      <c r="F101" s="695"/>
      <c r="G101" s="696"/>
      <c r="H101" s="697"/>
      <c r="I101" s="697"/>
      <c r="J101" s="697"/>
      <c r="K101" s="698"/>
      <c r="M101" s="717"/>
      <c r="N101" s="718"/>
      <c r="O101" s="719"/>
      <c r="P101" s="720"/>
      <c r="Q101" s="721"/>
      <c r="R101" s="722"/>
      <c r="T101" s="789"/>
      <c r="U101" s="790"/>
      <c r="V101" s="791"/>
      <c r="W101" s="791"/>
      <c r="X101" s="791"/>
      <c r="Y101" s="791"/>
      <c r="Z101" s="791"/>
      <c r="AA101" s="792"/>
    </row>
    <row r="102" spans="1:27" ht="24">
      <c r="A102" s="691"/>
      <c r="B102" s="714" t="s">
        <v>1078</v>
      </c>
      <c r="C102" s="723" t="s">
        <v>1079</v>
      </c>
      <c r="D102" s="724">
        <v>36.5</v>
      </c>
      <c r="E102" s="714" t="s">
        <v>1027</v>
      </c>
      <c r="F102" s="725" t="s">
        <v>1049</v>
      </c>
      <c r="G102" s="726">
        <v>20</v>
      </c>
      <c r="H102" s="697">
        <v>146</v>
      </c>
      <c r="I102" s="697">
        <v>88</v>
      </c>
      <c r="J102" s="697">
        <f>H102+I102</f>
        <v>234</v>
      </c>
      <c r="K102" s="698">
        <f>D102*J102</f>
        <v>8541</v>
      </c>
      <c r="M102" s="727">
        <v>0.96</v>
      </c>
      <c r="N102" s="728">
        <f>O102-M102</f>
        <v>0</v>
      </c>
      <c r="O102" s="729">
        <f>+T102</f>
        <v>0.96</v>
      </c>
      <c r="P102" s="730">
        <f>K102*M102</f>
        <v>8199.36</v>
      </c>
      <c r="Q102" s="731">
        <f>N102*K102</f>
        <v>0</v>
      </c>
      <c r="R102" s="732">
        <f>O102*K102</f>
        <v>8199.36</v>
      </c>
      <c r="T102" s="789">
        <f>AVERAGE(U102:Y102)</f>
        <v>0.96</v>
      </c>
      <c r="U102" s="790">
        <v>1</v>
      </c>
      <c r="V102" s="791">
        <v>1</v>
      </c>
      <c r="W102" s="791">
        <v>1</v>
      </c>
      <c r="X102" s="791">
        <v>0.8</v>
      </c>
      <c r="Y102" s="791">
        <v>1</v>
      </c>
      <c r="Z102" s="791"/>
      <c r="AA102" s="792"/>
    </row>
    <row r="103" spans="1:27">
      <c r="A103" s="691"/>
      <c r="B103" s="714"/>
      <c r="C103" s="715"/>
      <c r="D103" s="733"/>
      <c r="E103" s="714"/>
      <c r="F103" s="695"/>
      <c r="G103" s="696"/>
      <c r="H103" s="697"/>
      <c r="I103" s="697"/>
      <c r="J103" s="697"/>
      <c r="K103" s="698"/>
      <c r="M103" s="717"/>
      <c r="N103" s="718"/>
      <c r="O103" s="719"/>
      <c r="P103" s="720"/>
      <c r="Q103" s="721"/>
      <c r="R103" s="722"/>
      <c r="T103" s="789"/>
      <c r="U103" s="790"/>
      <c r="V103" s="791"/>
      <c r="W103" s="791"/>
      <c r="X103" s="791"/>
      <c r="Y103" s="791"/>
      <c r="Z103" s="791"/>
      <c r="AA103" s="792"/>
    </row>
    <row r="104" spans="1:27" ht="24">
      <c r="A104" s="691"/>
      <c r="B104" s="714" t="s">
        <v>1080</v>
      </c>
      <c r="C104" s="723" t="s">
        <v>1081</v>
      </c>
      <c r="D104" s="724">
        <v>16</v>
      </c>
      <c r="E104" s="714" t="s">
        <v>1025</v>
      </c>
      <c r="F104" s="725" t="s">
        <v>1049</v>
      </c>
      <c r="G104" s="726">
        <v>20</v>
      </c>
      <c r="H104" s="697">
        <v>354</v>
      </c>
      <c r="I104" s="697">
        <v>153</v>
      </c>
      <c r="J104" s="697">
        <f>H104+I104</f>
        <v>507</v>
      </c>
      <c r="K104" s="698">
        <f>D104*J104</f>
        <v>8112</v>
      </c>
      <c r="M104" s="727">
        <v>0</v>
      </c>
      <c r="N104" s="728">
        <f>O104-M104</f>
        <v>0.2</v>
      </c>
      <c r="O104" s="729">
        <f>+T104</f>
        <v>0.2</v>
      </c>
      <c r="P104" s="730">
        <f>K104*M104</f>
        <v>0</v>
      </c>
      <c r="Q104" s="731">
        <f>N104*K104</f>
        <v>1622.4</v>
      </c>
      <c r="R104" s="732">
        <f>O104*K104</f>
        <v>1622.4</v>
      </c>
      <c r="T104" s="789">
        <f>AVERAGE(U104:Y104)</f>
        <v>0.2</v>
      </c>
      <c r="U104" s="790">
        <v>1</v>
      </c>
      <c r="V104" s="791">
        <v>0</v>
      </c>
      <c r="W104" s="791">
        <v>0</v>
      </c>
      <c r="X104" s="791">
        <v>0</v>
      </c>
      <c r="Y104" s="791">
        <v>0</v>
      </c>
      <c r="Z104" s="791"/>
      <c r="AA104" s="792"/>
    </row>
    <row r="105" spans="1:27">
      <c r="A105" s="691"/>
      <c r="B105" s="714" t="s">
        <v>83</v>
      </c>
      <c r="C105" s="715"/>
      <c r="D105" s="733"/>
      <c r="E105" s="714"/>
      <c r="F105" s="695"/>
      <c r="G105" s="696"/>
      <c r="H105" s="697"/>
      <c r="I105" s="697"/>
      <c r="J105" s="697"/>
      <c r="K105" s="698"/>
      <c r="M105" s="717"/>
      <c r="N105" s="718"/>
      <c r="O105" s="719"/>
      <c r="P105" s="720"/>
      <c r="Q105" s="721"/>
      <c r="R105" s="722"/>
      <c r="T105" s="789"/>
      <c r="U105" s="790"/>
      <c r="V105" s="791"/>
      <c r="W105" s="791"/>
      <c r="X105" s="791"/>
      <c r="Y105" s="791"/>
      <c r="Z105" s="791"/>
      <c r="AA105" s="792"/>
    </row>
    <row r="106" spans="1:27">
      <c r="A106" s="691"/>
      <c r="B106" s="692" t="s">
        <v>83</v>
      </c>
      <c r="C106" s="693" t="s">
        <v>148</v>
      </c>
      <c r="D106" s="733"/>
      <c r="E106" s="714"/>
      <c r="F106" s="695"/>
      <c r="G106" s="696"/>
      <c r="H106" s="697"/>
      <c r="I106" s="697"/>
      <c r="J106" s="697"/>
      <c r="K106" s="698"/>
      <c r="M106" s="717"/>
      <c r="N106" s="718"/>
      <c r="O106" s="719"/>
      <c r="P106" s="720"/>
      <c r="Q106" s="721"/>
      <c r="R106" s="722"/>
      <c r="T106" s="789"/>
      <c r="U106" s="790"/>
      <c r="V106" s="791"/>
      <c r="W106" s="791"/>
      <c r="X106" s="791"/>
      <c r="Y106" s="791"/>
      <c r="Z106" s="791"/>
      <c r="AA106" s="792"/>
    </row>
    <row r="107" spans="1:27">
      <c r="A107" s="691"/>
      <c r="B107" s="714"/>
      <c r="C107" s="715"/>
      <c r="D107" s="733"/>
      <c r="E107" s="714"/>
      <c r="F107" s="695"/>
      <c r="G107" s="696"/>
      <c r="H107" s="697"/>
      <c r="I107" s="697"/>
      <c r="J107" s="697"/>
      <c r="K107" s="698"/>
      <c r="M107" s="717"/>
      <c r="N107" s="718"/>
      <c r="O107" s="719"/>
      <c r="P107" s="720"/>
      <c r="Q107" s="721"/>
      <c r="R107" s="722"/>
      <c r="T107" s="789"/>
      <c r="U107" s="790"/>
      <c r="V107" s="791"/>
      <c r="W107" s="791"/>
      <c r="X107" s="791"/>
      <c r="Y107" s="791"/>
      <c r="Z107" s="791"/>
      <c r="AA107" s="792"/>
    </row>
    <row r="108" spans="1:27" ht="24">
      <c r="A108" s="691"/>
      <c r="B108" s="714" t="s">
        <v>1082</v>
      </c>
      <c r="C108" s="723" t="s">
        <v>149</v>
      </c>
      <c r="D108" s="724">
        <v>495</v>
      </c>
      <c r="E108" s="714" t="s">
        <v>1025</v>
      </c>
      <c r="F108" s="725"/>
      <c r="G108" s="726"/>
      <c r="H108" s="697">
        <v>0</v>
      </c>
      <c r="I108" s="697">
        <v>8</v>
      </c>
      <c r="J108" s="697">
        <f>H108+I108</f>
        <v>8</v>
      </c>
      <c r="K108" s="698">
        <f>D108*J108</f>
        <v>3960</v>
      </c>
      <c r="M108" s="727">
        <v>1</v>
      </c>
      <c r="N108" s="728">
        <f>O108-M108</f>
        <v>0</v>
      </c>
      <c r="O108" s="729">
        <f>+T108</f>
        <v>1</v>
      </c>
      <c r="P108" s="730">
        <f>K108*M108</f>
        <v>3960</v>
      </c>
      <c r="Q108" s="731">
        <f>N108*K108</f>
        <v>0</v>
      </c>
      <c r="R108" s="732">
        <f>O108*K108</f>
        <v>3960</v>
      </c>
      <c r="T108" s="789">
        <f>AVERAGE(U108:Y108)</f>
        <v>1</v>
      </c>
      <c r="U108" s="790">
        <v>1</v>
      </c>
      <c r="V108" s="791">
        <v>1</v>
      </c>
      <c r="W108" s="791">
        <v>1</v>
      </c>
      <c r="X108" s="791">
        <v>1</v>
      </c>
      <c r="Y108" s="791">
        <v>1</v>
      </c>
      <c r="Z108" s="791"/>
      <c r="AA108" s="792"/>
    </row>
    <row r="109" spans="1:27">
      <c r="A109" s="691"/>
      <c r="B109" s="714"/>
      <c r="C109" s="715"/>
      <c r="D109" s="733"/>
      <c r="E109" s="714"/>
      <c r="F109" s="695"/>
      <c r="G109" s="696"/>
      <c r="H109" s="697"/>
      <c r="I109" s="697"/>
      <c r="J109" s="697"/>
      <c r="K109" s="698"/>
      <c r="M109" s="717"/>
      <c r="N109" s="718"/>
      <c r="O109" s="719"/>
      <c r="P109" s="720"/>
      <c r="Q109" s="721"/>
      <c r="R109" s="722"/>
      <c r="T109" s="789"/>
      <c r="U109" s="790"/>
      <c r="V109" s="791"/>
      <c r="W109" s="791"/>
      <c r="X109" s="791"/>
      <c r="Y109" s="791"/>
      <c r="Z109" s="791"/>
      <c r="AA109" s="792"/>
    </row>
    <row r="110" spans="1:27" ht="24">
      <c r="A110" s="691"/>
      <c r="B110" s="714" t="s">
        <v>1083</v>
      </c>
      <c r="C110" s="723" t="s">
        <v>150</v>
      </c>
      <c r="D110" s="724">
        <v>93.5</v>
      </c>
      <c r="E110" s="714" t="s">
        <v>1025</v>
      </c>
      <c r="F110" s="725"/>
      <c r="G110" s="726"/>
      <c r="H110" s="697">
        <v>0</v>
      </c>
      <c r="I110" s="697">
        <v>8</v>
      </c>
      <c r="J110" s="697">
        <f>H110+I110</f>
        <v>8</v>
      </c>
      <c r="K110" s="698">
        <f>D110*J110</f>
        <v>748</v>
      </c>
      <c r="M110" s="727">
        <v>1</v>
      </c>
      <c r="N110" s="728">
        <f>O110-M110</f>
        <v>0</v>
      </c>
      <c r="O110" s="729">
        <f>+T110</f>
        <v>1</v>
      </c>
      <c r="P110" s="730">
        <f>K110*M110</f>
        <v>748</v>
      </c>
      <c r="Q110" s="731">
        <f>N110*K110</f>
        <v>0</v>
      </c>
      <c r="R110" s="732">
        <f>O110*K110</f>
        <v>748</v>
      </c>
      <c r="T110" s="789">
        <f>AVERAGE(U110:Y110)</f>
        <v>1</v>
      </c>
      <c r="U110" s="790">
        <v>1</v>
      </c>
      <c r="V110" s="791">
        <v>1</v>
      </c>
      <c r="W110" s="791">
        <v>1</v>
      </c>
      <c r="X110" s="791">
        <v>1</v>
      </c>
      <c r="Y110" s="791">
        <v>1</v>
      </c>
      <c r="Z110" s="791"/>
      <c r="AA110" s="792"/>
    </row>
    <row r="111" spans="1:27">
      <c r="A111" s="691"/>
      <c r="B111" s="714"/>
      <c r="C111" s="715"/>
      <c r="D111" s="733"/>
      <c r="E111" s="714"/>
      <c r="F111" s="695"/>
      <c r="G111" s="696"/>
      <c r="H111" s="697"/>
      <c r="I111" s="697"/>
      <c r="J111" s="697"/>
      <c r="K111" s="698"/>
      <c r="M111" s="717"/>
      <c r="N111" s="718"/>
      <c r="O111" s="719"/>
      <c r="P111" s="720"/>
      <c r="Q111" s="721"/>
      <c r="R111" s="722"/>
      <c r="T111" s="789"/>
      <c r="U111" s="790"/>
      <c r="V111" s="791"/>
      <c r="W111" s="791"/>
      <c r="X111" s="791"/>
      <c r="Y111" s="791"/>
      <c r="Z111" s="791"/>
      <c r="AA111" s="792"/>
    </row>
    <row r="112" spans="1:27">
      <c r="A112" s="691"/>
      <c r="B112" s="692" t="s">
        <v>83</v>
      </c>
      <c r="C112" s="693" t="s">
        <v>1084</v>
      </c>
      <c r="D112" s="733"/>
      <c r="E112" s="714"/>
      <c r="F112" s="695"/>
      <c r="G112" s="696"/>
      <c r="H112" s="697"/>
      <c r="I112" s="697"/>
      <c r="J112" s="697"/>
      <c r="K112" s="698"/>
      <c r="M112" s="717"/>
      <c r="N112" s="718"/>
      <c r="O112" s="719"/>
      <c r="P112" s="720"/>
      <c r="Q112" s="721"/>
      <c r="R112" s="722"/>
      <c r="T112" s="789"/>
      <c r="U112" s="790"/>
      <c r="V112" s="791"/>
      <c r="W112" s="791"/>
      <c r="X112" s="791"/>
      <c r="Y112" s="791"/>
      <c r="Z112" s="791"/>
      <c r="AA112" s="792"/>
    </row>
    <row r="113" spans="1:27">
      <c r="A113" s="691"/>
      <c r="B113" s="714"/>
      <c r="C113" s="715"/>
      <c r="D113" s="733"/>
      <c r="E113" s="714"/>
      <c r="F113" s="695"/>
      <c r="G113" s="696"/>
      <c r="H113" s="697"/>
      <c r="I113" s="697"/>
      <c r="J113" s="697"/>
      <c r="K113" s="698"/>
      <c r="M113" s="717"/>
      <c r="N113" s="718"/>
      <c r="O113" s="719"/>
      <c r="P113" s="720"/>
      <c r="Q113" s="721"/>
      <c r="R113" s="722"/>
      <c r="T113" s="789"/>
      <c r="U113" s="790"/>
      <c r="V113" s="791"/>
      <c r="W113" s="791"/>
      <c r="X113" s="791"/>
      <c r="Y113" s="791"/>
      <c r="Z113" s="791"/>
      <c r="AA113" s="792"/>
    </row>
    <row r="114" spans="1:27">
      <c r="A114" s="691"/>
      <c r="B114" s="692" t="s">
        <v>2</v>
      </c>
      <c r="C114" s="693" t="s">
        <v>1085</v>
      </c>
      <c r="D114" s="733"/>
      <c r="E114" s="714"/>
      <c r="F114" s="695"/>
      <c r="G114" s="696"/>
      <c r="H114" s="697"/>
      <c r="I114" s="697"/>
      <c r="J114" s="697"/>
      <c r="K114" s="698"/>
      <c r="M114" s="763"/>
      <c r="N114" s="764"/>
      <c r="O114" s="765"/>
      <c r="P114" s="766"/>
      <c r="Q114" s="767"/>
      <c r="R114" s="768"/>
      <c r="T114" s="789"/>
      <c r="U114" s="790"/>
      <c r="V114" s="791"/>
      <c r="W114" s="791"/>
      <c r="X114" s="791"/>
      <c r="Y114" s="791"/>
      <c r="Z114" s="791"/>
      <c r="AA114" s="792"/>
    </row>
    <row r="115" spans="1:27">
      <c r="A115" s="691"/>
      <c r="B115" s="714"/>
      <c r="C115" s="715"/>
      <c r="D115" s="733"/>
      <c r="E115" s="714"/>
      <c r="F115" s="695"/>
      <c r="G115" s="696"/>
      <c r="H115" s="697"/>
      <c r="I115" s="697"/>
      <c r="J115" s="697"/>
      <c r="K115" s="698"/>
      <c r="M115" s="717"/>
      <c r="N115" s="718"/>
      <c r="O115" s="719"/>
      <c r="P115" s="720"/>
      <c r="Q115" s="721"/>
      <c r="R115" s="722"/>
      <c r="T115" s="789"/>
      <c r="U115" s="790"/>
      <c r="V115" s="791"/>
      <c r="W115" s="791"/>
      <c r="X115" s="791"/>
      <c r="Y115" s="791"/>
      <c r="Z115" s="791"/>
      <c r="AA115" s="792"/>
    </row>
    <row r="116" spans="1:27">
      <c r="A116" s="691"/>
      <c r="B116" s="714"/>
      <c r="C116" s="716" t="s">
        <v>91</v>
      </c>
      <c r="D116" s="733"/>
      <c r="E116" s="714"/>
      <c r="F116" s="695"/>
      <c r="G116" s="696"/>
      <c r="H116" s="697"/>
      <c r="I116" s="697"/>
      <c r="J116" s="697"/>
      <c r="K116" s="698"/>
      <c r="M116" s="717"/>
      <c r="N116" s="718"/>
      <c r="O116" s="719"/>
      <c r="P116" s="720"/>
      <c r="Q116" s="721"/>
      <c r="R116" s="722"/>
      <c r="T116" s="789"/>
      <c r="U116" s="790"/>
      <c r="V116" s="791"/>
      <c r="W116" s="791"/>
      <c r="X116" s="791"/>
      <c r="Y116" s="791"/>
      <c r="Z116" s="791"/>
      <c r="AA116" s="792"/>
    </row>
    <row r="117" spans="1:27">
      <c r="A117" s="691"/>
      <c r="B117" s="714"/>
      <c r="C117" s="715"/>
      <c r="D117" s="733"/>
      <c r="E117" s="714"/>
      <c r="F117" s="695"/>
      <c r="G117" s="696"/>
      <c r="H117" s="697"/>
      <c r="I117" s="697"/>
      <c r="J117" s="697"/>
      <c r="K117" s="698"/>
      <c r="M117" s="717"/>
      <c r="N117" s="718"/>
      <c r="O117" s="719"/>
      <c r="P117" s="720"/>
      <c r="Q117" s="721"/>
      <c r="R117" s="722"/>
      <c r="T117" s="789"/>
      <c r="U117" s="790"/>
      <c r="V117" s="791"/>
      <c r="W117" s="791"/>
      <c r="X117" s="791"/>
      <c r="Y117" s="791"/>
      <c r="Z117" s="791"/>
      <c r="AA117" s="792"/>
    </row>
    <row r="118" spans="1:27">
      <c r="A118" s="691"/>
      <c r="B118" s="714"/>
      <c r="C118" s="716" t="s">
        <v>1022</v>
      </c>
      <c r="D118" s="733"/>
      <c r="E118" s="714"/>
      <c r="F118" s="695"/>
      <c r="G118" s="696"/>
      <c r="H118" s="697"/>
      <c r="I118" s="697"/>
      <c r="J118" s="697"/>
      <c r="K118" s="698"/>
      <c r="M118" s="717"/>
      <c r="N118" s="718"/>
      <c r="O118" s="719"/>
      <c r="P118" s="720"/>
      <c r="Q118" s="721"/>
      <c r="R118" s="722"/>
      <c r="T118" s="789"/>
      <c r="U118" s="790"/>
      <c r="V118" s="791"/>
      <c r="W118" s="791"/>
      <c r="X118" s="791"/>
      <c r="Y118" s="791"/>
      <c r="Z118" s="791"/>
      <c r="AA118" s="792"/>
    </row>
    <row r="119" spans="1:27">
      <c r="A119" s="691"/>
      <c r="B119" s="714"/>
      <c r="C119" s="715"/>
      <c r="D119" s="733"/>
      <c r="E119" s="714"/>
      <c r="F119" s="695"/>
      <c r="G119" s="696"/>
      <c r="H119" s="697"/>
      <c r="I119" s="697"/>
      <c r="J119" s="697"/>
      <c r="K119" s="698"/>
      <c r="M119" s="717"/>
      <c r="N119" s="718"/>
      <c r="O119" s="719"/>
      <c r="P119" s="720"/>
      <c r="Q119" s="721"/>
      <c r="R119" s="722"/>
      <c r="T119" s="789"/>
      <c r="U119" s="790"/>
      <c r="V119" s="791"/>
      <c r="W119" s="791"/>
      <c r="X119" s="791"/>
      <c r="Y119" s="791"/>
      <c r="Z119" s="791"/>
      <c r="AA119" s="792"/>
    </row>
    <row r="120" spans="1:27" ht="24">
      <c r="A120" s="691"/>
      <c r="B120" s="714" t="s">
        <v>1086</v>
      </c>
      <c r="C120" s="723" t="s">
        <v>1024</v>
      </c>
      <c r="D120" s="724">
        <v>10</v>
      </c>
      <c r="E120" s="714" t="s">
        <v>1025</v>
      </c>
      <c r="F120" s="725" t="s">
        <v>131</v>
      </c>
      <c r="G120" s="726">
        <v>20</v>
      </c>
      <c r="H120" s="697">
        <v>433</v>
      </c>
      <c r="I120" s="697">
        <v>205</v>
      </c>
      <c r="J120" s="697">
        <f>H120+I120</f>
        <v>638</v>
      </c>
      <c r="K120" s="698">
        <f>D120*J120</f>
        <v>6380</v>
      </c>
      <c r="M120" s="727">
        <v>1</v>
      </c>
      <c r="N120" s="728">
        <f>O120-M120</f>
        <v>0</v>
      </c>
      <c r="O120" s="729">
        <f>+T120</f>
        <v>1</v>
      </c>
      <c r="P120" s="730">
        <f>K120*M120</f>
        <v>6380</v>
      </c>
      <c r="Q120" s="731">
        <f>N120*K120</f>
        <v>0</v>
      </c>
      <c r="R120" s="732">
        <f>O120*K120</f>
        <v>6380</v>
      </c>
      <c r="T120" s="789">
        <f>AVERAGE(Z120:AA120)</f>
        <v>1</v>
      </c>
      <c r="U120" s="790"/>
      <c r="V120" s="791"/>
      <c r="W120" s="791"/>
      <c r="X120" s="791"/>
      <c r="Y120" s="791"/>
      <c r="Z120" s="791">
        <v>1</v>
      </c>
      <c r="AA120" s="792">
        <v>1</v>
      </c>
    </row>
    <row r="121" spans="1:27">
      <c r="A121" s="691"/>
      <c r="B121" s="714" t="s">
        <v>83</v>
      </c>
      <c r="C121" s="715"/>
      <c r="D121" s="733"/>
      <c r="E121" s="714"/>
      <c r="F121" s="695"/>
      <c r="G121" s="696"/>
      <c r="H121" s="697"/>
      <c r="I121" s="697"/>
      <c r="J121" s="697"/>
      <c r="K121" s="698"/>
      <c r="M121" s="717"/>
      <c r="N121" s="718"/>
      <c r="O121" s="719"/>
      <c r="P121" s="720"/>
      <c r="Q121" s="721"/>
      <c r="R121" s="722"/>
      <c r="T121" s="789"/>
      <c r="U121" s="790"/>
      <c r="V121" s="791"/>
      <c r="W121" s="791"/>
      <c r="X121" s="791"/>
      <c r="Y121" s="791"/>
      <c r="Z121" s="791"/>
      <c r="AA121" s="792"/>
    </row>
    <row r="122" spans="1:27">
      <c r="A122" s="691"/>
      <c r="B122" s="714" t="s">
        <v>1087</v>
      </c>
      <c r="C122" s="734" t="s">
        <v>97</v>
      </c>
      <c r="D122" s="724">
        <v>6</v>
      </c>
      <c r="E122" s="714" t="s">
        <v>1027</v>
      </c>
      <c r="F122" s="725" t="s">
        <v>98</v>
      </c>
      <c r="G122" s="726">
        <v>5</v>
      </c>
      <c r="H122" s="697">
        <v>0</v>
      </c>
      <c r="I122" s="697">
        <v>60</v>
      </c>
      <c r="J122" s="697">
        <f>H122+I122</f>
        <v>60</v>
      </c>
      <c r="K122" s="698">
        <f>D122*J122</f>
        <v>360</v>
      </c>
      <c r="M122" s="727">
        <v>0</v>
      </c>
      <c r="N122" s="728">
        <f>O122-M122</f>
        <v>0</v>
      </c>
      <c r="O122" s="729">
        <f>+T122</f>
        <v>0</v>
      </c>
      <c r="P122" s="730">
        <f>K122*M122</f>
        <v>0</v>
      </c>
      <c r="Q122" s="731">
        <f>N122*K122</f>
        <v>0</v>
      </c>
      <c r="R122" s="732">
        <f>O122*K122</f>
        <v>0</v>
      </c>
      <c r="T122" s="789">
        <f>AVERAGE(Z122:AA122)</f>
        <v>0</v>
      </c>
      <c r="U122" s="790"/>
      <c r="V122" s="791"/>
      <c r="W122" s="791"/>
      <c r="X122" s="791"/>
      <c r="Y122" s="791"/>
      <c r="Z122" s="791">
        <v>0</v>
      </c>
      <c r="AA122" s="792">
        <v>0</v>
      </c>
    </row>
    <row r="123" spans="1:27">
      <c r="A123" s="691"/>
      <c r="B123" s="714"/>
      <c r="C123" s="715"/>
      <c r="D123" s="733"/>
      <c r="E123" s="714"/>
      <c r="F123" s="695"/>
      <c r="G123" s="696"/>
      <c r="H123" s="697"/>
      <c r="I123" s="697"/>
      <c r="J123" s="697"/>
      <c r="K123" s="698"/>
      <c r="M123" s="717"/>
      <c r="N123" s="718"/>
      <c r="O123" s="719"/>
      <c r="P123" s="720"/>
      <c r="Q123" s="721"/>
      <c r="R123" s="722"/>
      <c r="T123" s="789"/>
      <c r="U123" s="790"/>
      <c r="V123" s="791"/>
      <c r="W123" s="791"/>
      <c r="X123" s="791"/>
      <c r="Y123" s="791"/>
      <c r="Z123" s="791"/>
      <c r="AA123" s="792"/>
    </row>
    <row r="124" spans="1:27">
      <c r="A124" s="691"/>
      <c r="B124" s="714" t="s">
        <v>83</v>
      </c>
      <c r="C124" s="716" t="s">
        <v>1031</v>
      </c>
      <c r="D124" s="733"/>
      <c r="E124" s="714"/>
      <c r="F124" s="695"/>
      <c r="G124" s="696"/>
      <c r="H124" s="697"/>
      <c r="I124" s="697"/>
      <c r="J124" s="697"/>
      <c r="K124" s="698"/>
      <c r="M124" s="717"/>
      <c r="N124" s="718"/>
      <c r="O124" s="719"/>
      <c r="P124" s="720"/>
      <c r="Q124" s="721"/>
      <c r="R124" s="722"/>
      <c r="T124" s="789"/>
      <c r="U124" s="790"/>
      <c r="V124" s="791"/>
      <c r="W124" s="791"/>
      <c r="X124" s="791"/>
      <c r="Y124" s="791"/>
      <c r="Z124" s="791"/>
      <c r="AA124" s="792"/>
    </row>
    <row r="125" spans="1:27">
      <c r="A125" s="691"/>
      <c r="B125" s="714" t="s">
        <v>83</v>
      </c>
      <c r="C125" s="715"/>
      <c r="D125" s="733"/>
      <c r="E125" s="714"/>
      <c r="F125" s="695"/>
      <c r="G125" s="696"/>
      <c r="H125" s="697"/>
      <c r="I125" s="697"/>
      <c r="J125" s="697"/>
      <c r="K125" s="698"/>
      <c r="M125" s="717"/>
      <c r="N125" s="718"/>
      <c r="O125" s="719"/>
      <c r="P125" s="720"/>
      <c r="Q125" s="721"/>
      <c r="R125" s="722"/>
      <c r="T125" s="789"/>
      <c r="U125" s="790"/>
      <c r="V125" s="791"/>
      <c r="W125" s="791"/>
      <c r="X125" s="791"/>
      <c r="Y125" s="791"/>
      <c r="Z125" s="791"/>
      <c r="AA125" s="792"/>
    </row>
    <row r="126" spans="1:27" ht="24">
      <c r="A126" s="691"/>
      <c r="B126" s="714" t="s">
        <v>1088</v>
      </c>
      <c r="C126" s="723" t="s">
        <v>1024</v>
      </c>
      <c r="D126" s="724">
        <v>1.7</v>
      </c>
      <c r="E126" s="714" t="s">
        <v>1025</v>
      </c>
      <c r="F126" s="725" t="s">
        <v>131</v>
      </c>
      <c r="G126" s="726">
        <v>20</v>
      </c>
      <c r="H126" s="697">
        <v>433</v>
      </c>
      <c r="I126" s="697">
        <v>205</v>
      </c>
      <c r="J126" s="697">
        <f>H126+I126</f>
        <v>638</v>
      </c>
      <c r="K126" s="698">
        <f>D126*J126</f>
        <v>1084.5999999999999</v>
      </c>
      <c r="M126" s="727">
        <v>1</v>
      </c>
      <c r="N126" s="728">
        <f>O126-M126</f>
        <v>0</v>
      </c>
      <c r="O126" s="729">
        <f>+T126</f>
        <v>1</v>
      </c>
      <c r="P126" s="730">
        <f>K126*M126</f>
        <v>1084.5999999999999</v>
      </c>
      <c r="Q126" s="731">
        <f>N126*K126</f>
        <v>0</v>
      </c>
      <c r="R126" s="732">
        <f>O126*K126</f>
        <v>1084.5999999999999</v>
      </c>
      <c r="T126" s="789">
        <f>AVERAGE(Z126:AA126)</f>
        <v>1</v>
      </c>
      <c r="U126" s="790"/>
      <c r="V126" s="791"/>
      <c r="W126" s="791"/>
      <c r="X126" s="791"/>
      <c r="Y126" s="791"/>
      <c r="Z126" s="791">
        <v>1</v>
      </c>
      <c r="AA126" s="792">
        <v>1</v>
      </c>
    </row>
    <row r="127" spans="1:27">
      <c r="A127" s="691"/>
      <c r="B127" s="714" t="s">
        <v>83</v>
      </c>
      <c r="C127" s="715"/>
      <c r="D127" s="733"/>
      <c r="E127" s="714"/>
      <c r="F127" s="695"/>
      <c r="G127" s="696"/>
      <c r="H127" s="697"/>
      <c r="I127" s="697"/>
      <c r="J127" s="697"/>
      <c r="K127" s="698"/>
      <c r="M127" s="717"/>
      <c r="N127" s="718"/>
      <c r="O127" s="719"/>
      <c r="P127" s="720"/>
      <c r="Q127" s="721"/>
      <c r="R127" s="722"/>
      <c r="T127" s="789"/>
      <c r="U127" s="790"/>
      <c r="V127" s="791"/>
      <c r="W127" s="791"/>
      <c r="X127" s="791"/>
      <c r="Y127" s="791"/>
      <c r="Z127" s="791"/>
      <c r="AA127" s="792"/>
    </row>
    <row r="128" spans="1:27" ht="24">
      <c r="A128" s="691"/>
      <c r="B128" s="714" t="s">
        <v>1089</v>
      </c>
      <c r="C128" s="734" t="s">
        <v>187</v>
      </c>
      <c r="D128" s="724">
        <v>2</v>
      </c>
      <c r="E128" s="714" t="s">
        <v>1025</v>
      </c>
      <c r="F128" s="725" t="s">
        <v>96</v>
      </c>
      <c r="G128" s="726">
        <v>20</v>
      </c>
      <c r="H128" s="697">
        <v>282</v>
      </c>
      <c r="I128" s="697">
        <v>206</v>
      </c>
      <c r="J128" s="697">
        <f>H128+I128</f>
        <v>488</v>
      </c>
      <c r="K128" s="698">
        <f>D128*J128</f>
        <v>976</v>
      </c>
      <c r="M128" s="727">
        <v>1</v>
      </c>
      <c r="N128" s="728">
        <f>O128-M128</f>
        <v>0</v>
      </c>
      <c r="O128" s="729">
        <f>+T128</f>
        <v>1</v>
      </c>
      <c r="P128" s="730">
        <f>K128*M128</f>
        <v>976</v>
      </c>
      <c r="Q128" s="731">
        <f>N128*K128</f>
        <v>0</v>
      </c>
      <c r="R128" s="732">
        <f>O128*K128</f>
        <v>976</v>
      </c>
      <c r="T128" s="789">
        <f>AVERAGE(Z128:AA128)</f>
        <v>1</v>
      </c>
      <c r="U128" s="790"/>
      <c r="V128" s="791"/>
      <c r="W128" s="791"/>
      <c r="X128" s="791"/>
      <c r="Y128" s="791"/>
      <c r="Z128" s="791">
        <v>1</v>
      </c>
      <c r="AA128" s="792">
        <v>1</v>
      </c>
    </row>
    <row r="129" spans="1:27">
      <c r="A129" s="691"/>
      <c r="B129" s="714" t="s">
        <v>83</v>
      </c>
      <c r="C129" s="715"/>
      <c r="D129" s="733"/>
      <c r="E129" s="714"/>
      <c r="F129" s="695"/>
      <c r="G129" s="696"/>
      <c r="H129" s="697"/>
      <c r="I129" s="697"/>
      <c r="J129" s="697"/>
      <c r="K129" s="698"/>
      <c r="M129" s="717"/>
      <c r="N129" s="718"/>
      <c r="O129" s="719"/>
      <c r="P129" s="720"/>
      <c r="Q129" s="721"/>
      <c r="R129" s="722"/>
      <c r="T129" s="789"/>
      <c r="U129" s="790"/>
      <c r="V129" s="791"/>
      <c r="W129" s="791"/>
      <c r="X129" s="791"/>
      <c r="Y129" s="791"/>
      <c r="Z129" s="791"/>
      <c r="AA129" s="792"/>
    </row>
    <row r="130" spans="1:27">
      <c r="A130" s="691"/>
      <c r="B130" s="714" t="s">
        <v>1090</v>
      </c>
      <c r="C130" s="734" t="s">
        <v>97</v>
      </c>
      <c r="D130" s="724">
        <v>7.6</v>
      </c>
      <c r="E130" s="714" t="s">
        <v>1027</v>
      </c>
      <c r="F130" s="725" t="s">
        <v>98</v>
      </c>
      <c r="G130" s="726">
        <v>5</v>
      </c>
      <c r="H130" s="697">
        <v>0</v>
      </c>
      <c r="I130" s="697">
        <v>60</v>
      </c>
      <c r="J130" s="697">
        <f>H130+I130</f>
        <v>60</v>
      </c>
      <c r="K130" s="698">
        <f>D130*J130</f>
        <v>456</v>
      </c>
      <c r="M130" s="727">
        <v>0.5</v>
      </c>
      <c r="N130" s="728">
        <f>O130-M130</f>
        <v>0.5</v>
      </c>
      <c r="O130" s="729">
        <f>+T130</f>
        <v>1</v>
      </c>
      <c r="P130" s="730">
        <f>K130*M130</f>
        <v>228</v>
      </c>
      <c r="Q130" s="731">
        <f>N130*K130</f>
        <v>228</v>
      </c>
      <c r="R130" s="732">
        <f>O130*K130</f>
        <v>456</v>
      </c>
      <c r="T130" s="789">
        <f>AVERAGE(Z130:AA130)</f>
        <v>1</v>
      </c>
      <c r="U130" s="790"/>
      <c r="V130" s="791"/>
      <c r="W130" s="791"/>
      <c r="X130" s="791"/>
      <c r="Y130" s="791"/>
      <c r="Z130" s="791">
        <v>1</v>
      </c>
      <c r="AA130" s="792">
        <v>1</v>
      </c>
    </row>
    <row r="131" spans="1:27">
      <c r="A131" s="691"/>
      <c r="B131" s="714"/>
      <c r="C131" s="715"/>
      <c r="D131" s="733"/>
      <c r="E131" s="714"/>
      <c r="F131" s="695"/>
      <c r="G131" s="696"/>
      <c r="H131" s="697"/>
      <c r="I131" s="697"/>
      <c r="J131" s="697"/>
      <c r="K131" s="698"/>
      <c r="M131" s="717"/>
      <c r="N131" s="718"/>
      <c r="O131" s="719"/>
      <c r="P131" s="720"/>
      <c r="Q131" s="721"/>
      <c r="R131" s="722"/>
      <c r="T131" s="789"/>
      <c r="U131" s="790"/>
      <c r="V131" s="791"/>
      <c r="W131" s="791"/>
      <c r="X131" s="791"/>
      <c r="Y131" s="791"/>
      <c r="Z131" s="791"/>
      <c r="AA131" s="792"/>
    </row>
    <row r="132" spans="1:27">
      <c r="A132" s="691"/>
      <c r="B132" s="692"/>
      <c r="C132" s="693" t="s">
        <v>127</v>
      </c>
      <c r="D132" s="733"/>
      <c r="E132" s="714"/>
      <c r="F132" s="695"/>
      <c r="G132" s="696"/>
      <c r="H132" s="697"/>
      <c r="I132" s="697"/>
      <c r="J132" s="697"/>
      <c r="K132" s="698"/>
      <c r="M132" s="717"/>
      <c r="N132" s="718"/>
      <c r="O132" s="719"/>
      <c r="P132" s="720"/>
      <c r="Q132" s="721"/>
      <c r="R132" s="722"/>
      <c r="T132" s="789"/>
      <c r="U132" s="790"/>
      <c r="V132" s="791"/>
      <c r="W132" s="791"/>
      <c r="X132" s="791"/>
      <c r="Y132" s="791"/>
      <c r="Z132" s="791"/>
      <c r="AA132" s="792"/>
    </row>
    <row r="133" spans="1:27">
      <c r="A133" s="691"/>
      <c r="B133" s="714"/>
      <c r="C133" s="715"/>
      <c r="D133" s="733"/>
      <c r="E133" s="714"/>
      <c r="F133" s="695"/>
      <c r="G133" s="696"/>
      <c r="H133" s="697"/>
      <c r="I133" s="697"/>
      <c r="J133" s="697"/>
      <c r="K133" s="698"/>
      <c r="M133" s="717"/>
      <c r="N133" s="718"/>
      <c r="O133" s="719"/>
      <c r="P133" s="720"/>
      <c r="Q133" s="721"/>
      <c r="R133" s="722"/>
      <c r="T133" s="789"/>
      <c r="U133" s="790"/>
      <c r="V133" s="791"/>
      <c r="W133" s="791"/>
      <c r="X133" s="791"/>
      <c r="Y133" s="791"/>
      <c r="Z133" s="791"/>
      <c r="AA133" s="792"/>
    </row>
    <row r="134" spans="1:27">
      <c r="A134" s="691"/>
      <c r="B134" s="692"/>
      <c r="C134" s="693" t="s">
        <v>1022</v>
      </c>
      <c r="D134" s="733"/>
      <c r="E134" s="714"/>
      <c r="F134" s="695"/>
      <c r="G134" s="696"/>
      <c r="H134" s="697"/>
      <c r="I134" s="697"/>
      <c r="J134" s="697"/>
      <c r="K134" s="698"/>
      <c r="M134" s="717"/>
      <c r="N134" s="718"/>
      <c r="O134" s="719"/>
      <c r="P134" s="720"/>
      <c r="Q134" s="721"/>
      <c r="R134" s="722"/>
      <c r="T134" s="789"/>
      <c r="U134" s="790"/>
      <c r="V134" s="791"/>
      <c r="W134" s="791"/>
      <c r="X134" s="791"/>
      <c r="Y134" s="791"/>
      <c r="Z134" s="791"/>
      <c r="AA134" s="792"/>
    </row>
    <row r="135" spans="1:27">
      <c r="A135" s="691"/>
      <c r="B135" s="714"/>
      <c r="C135" s="715"/>
      <c r="D135" s="733"/>
      <c r="E135" s="714"/>
      <c r="F135" s="695"/>
      <c r="G135" s="696"/>
      <c r="H135" s="697"/>
      <c r="I135" s="697"/>
      <c r="J135" s="697"/>
      <c r="K135" s="698"/>
      <c r="M135" s="717"/>
      <c r="N135" s="718"/>
      <c r="O135" s="719"/>
      <c r="P135" s="720"/>
      <c r="Q135" s="721"/>
      <c r="R135" s="722"/>
      <c r="T135" s="789"/>
      <c r="U135" s="790"/>
      <c r="V135" s="791"/>
      <c r="W135" s="791"/>
      <c r="X135" s="791"/>
      <c r="Y135" s="791"/>
      <c r="Z135" s="791"/>
      <c r="AA135" s="792"/>
    </row>
    <row r="136" spans="1:27" ht="36">
      <c r="A136" s="691"/>
      <c r="B136" s="714" t="s">
        <v>1091</v>
      </c>
      <c r="C136" s="723" t="s">
        <v>1038</v>
      </c>
      <c r="D136" s="724">
        <v>30</v>
      </c>
      <c r="E136" s="714" t="s">
        <v>1025</v>
      </c>
      <c r="F136" s="725" t="s">
        <v>1039</v>
      </c>
      <c r="G136" s="726">
        <v>20</v>
      </c>
      <c r="H136" s="697">
        <v>1067</v>
      </c>
      <c r="I136" s="697">
        <v>245</v>
      </c>
      <c r="J136" s="697">
        <f>H136+I136</f>
        <v>1312</v>
      </c>
      <c r="K136" s="698">
        <f>D136*J136</f>
        <v>39360</v>
      </c>
      <c r="M136" s="727">
        <v>1</v>
      </c>
      <c r="N136" s="728">
        <f>O136-M136</f>
        <v>0</v>
      </c>
      <c r="O136" s="729">
        <f>+T136</f>
        <v>1</v>
      </c>
      <c r="P136" s="730">
        <f>K136*M136</f>
        <v>39360</v>
      </c>
      <c r="Q136" s="731">
        <f>N136*K136</f>
        <v>0</v>
      </c>
      <c r="R136" s="732">
        <f>O136*K136</f>
        <v>39360</v>
      </c>
      <c r="T136" s="789">
        <f>AVERAGE(Z136:AA136)</f>
        <v>1</v>
      </c>
      <c r="U136" s="790"/>
      <c r="V136" s="791"/>
      <c r="W136" s="791"/>
      <c r="X136" s="791"/>
      <c r="Y136" s="791"/>
      <c r="Z136" s="791">
        <v>1</v>
      </c>
      <c r="AA136" s="792">
        <v>1</v>
      </c>
    </row>
    <row r="137" spans="1:27">
      <c r="A137" s="691"/>
      <c r="B137" s="714"/>
      <c r="C137" s="715"/>
      <c r="D137" s="733"/>
      <c r="E137" s="714"/>
      <c r="F137" s="695"/>
      <c r="G137" s="696"/>
      <c r="H137" s="697"/>
      <c r="I137" s="697"/>
      <c r="J137" s="697"/>
      <c r="K137" s="698"/>
      <c r="M137" s="717"/>
      <c r="N137" s="718"/>
      <c r="O137" s="719"/>
      <c r="P137" s="720"/>
      <c r="Q137" s="721"/>
      <c r="R137" s="722"/>
      <c r="T137" s="789"/>
      <c r="U137" s="790"/>
      <c r="V137" s="791"/>
      <c r="W137" s="791"/>
      <c r="X137" s="791"/>
      <c r="Y137" s="791"/>
      <c r="Z137" s="791"/>
      <c r="AA137" s="792"/>
    </row>
    <row r="138" spans="1:27">
      <c r="A138" s="691"/>
      <c r="B138" s="692"/>
      <c r="C138" s="693" t="s">
        <v>1031</v>
      </c>
      <c r="D138" s="733"/>
      <c r="E138" s="714"/>
      <c r="F138" s="695"/>
      <c r="G138" s="696"/>
      <c r="H138" s="697"/>
      <c r="I138" s="697"/>
      <c r="J138" s="697"/>
      <c r="K138" s="698"/>
      <c r="M138" s="717"/>
      <c r="N138" s="718"/>
      <c r="O138" s="719"/>
      <c r="P138" s="720"/>
      <c r="Q138" s="721"/>
      <c r="R138" s="722"/>
      <c r="T138" s="789"/>
      <c r="U138" s="790"/>
      <c r="V138" s="791"/>
      <c r="W138" s="791"/>
      <c r="X138" s="791"/>
      <c r="Y138" s="791"/>
      <c r="Z138" s="791"/>
      <c r="AA138" s="792"/>
    </row>
    <row r="139" spans="1:27">
      <c r="A139" s="691"/>
      <c r="B139" s="714"/>
      <c r="C139" s="715"/>
      <c r="D139" s="733"/>
      <c r="E139" s="714"/>
      <c r="F139" s="695"/>
      <c r="G139" s="696"/>
      <c r="H139" s="697"/>
      <c r="I139" s="697"/>
      <c r="J139" s="697"/>
      <c r="K139" s="698"/>
      <c r="M139" s="717"/>
      <c r="N139" s="718"/>
      <c r="O139" s="719"/>
      <c r="P139" s="720"/>
      <c r="Q139" s="721"/>
      <c r="R139" s="722"/>
      <c r="T139" s="789"/>
      <c r="U139" s="790"/>
      <c r="V139" s="791"/>
      <c r="W139" s="791"/>
      <c r="X139" s="791"/>
      <c r="Y139" s="791"/>
      <c r="Z139" s="791"/>
      <c r="AA139" s="792"/>
    </row>
    <row r="140" spans="1:27" ht="24">
      <c r="A140" s="691"/>
      <c r="B140" s="714" t="s">
        <v>1092</v>
      </c>
      <c r="C140" s="723" t="s">
        <v>1041</v>
      </c>
      <c r="D140" s="724">
        <v>10</v>
      </c>
      <c r="E140" s="714" t="s">
        <v>1027</v>
      </c>
      <c r="F140" s="725" t="s">
        <v>1039</v>
      </c>
      <c r="G140" s="726">
        <v>20</v>
      </c>
      <c r="H140" s="697">
        <v>233</v>
      </c>
      <c r="I140" s="697">
        <v>53</v>
      </c>
      <c r="J140" s="697">
        <f>H140+I140</f>
        <v>286</v>
      </c>
      <c r="K140" s="698">
        <f>D140*J140</f>
        <v>2860</v>
      </c>
      <c r="M140" s="727">
        <v>1</v>
      </c>
      <c r="N140" s="728">
        <f>O140-M140</f>
        <v>0</v>
      </c>
      <c r="O140" s="729">
        <f>+T140</f>
        <v>1</v>
      </c>
      <c r="P140" s="730">
        <f>K140*M140</f>
        <v>2860</v>
      </c>
      <c r="Q140" s="731">
        <f>N140*K140</f>
        <v>0</v>
      </c>
      <c r="R140" s="732">
        <f>O140*K140</f>
        <v>2860</v>
      </c>
      <c r="T140" s="789">
        <f>AVERAGE(Z140:AA140)</f>
        <v>1</v>
      </c>
      <c r="U140" s="790"/>
      <c r="V140" s="791"/>
      <c r="W140" s="791"/>
      <c r="X140" s="791"/>
      <c r="Y140" s="791"/>
      <c r="Z140" s="791">
        <v>1</v>
      </c>
      <c r="AA140" s="792">
        <v>1</v>
      </c>
    </row>
    <row r="141" spans="1:27">
      <c r="A141" s="691"/>
      <c r="B141" s="714"/>
      <c r="C141" s="715"/>
      <c r="D141" s="733"/>
      <c r="E141" s="714"/>
      <c r="F141" s="695"/>
      <c r="G141" s="696"/>
      <c r="H141" s="697"/>
      <c r="I141" s="697"/>
      <c r="J141" s="697"/>
      <c r="K141" s="698"/>
      <c r="M141" s="717"/>
      <c r="N141" s="718"/>
      <c r="O141" s="719"/>
      <c r="P141" s="720"/>
      <c r="Q141" s="721"/>
      <c r="R141" s="722"/>
      <c r="T141" s="789"/>
      <c r="U141" s="790"/>
      <c r="V141" s="791"/>
      <c r="W141" s="791"/>
      <c r="X141" s="791"/>
      <c r="Y141" s="791"/>
      <c r="Z141" s="791"/>
      <c r="AA141" s="792"/>
    </row>
    <row r="142" spans="1:27" ht="36">
      <c r="A142" s="691"/>
      <c r="B142" s="714" t="s">
        <v>1093</v>
      </c>
      <c r="C142" s="723" t="s">
        <v>1043</v>
      </c>
      <c r="D142" s="724">
        <v>10.6</v>
      </c>
      <c r="E142" s="714" t="s">
        <v>1025</v>
      </c>
      <c r="F142" s="725" t="s">
        <v>1039</v>
      </c>
      <c r="G142" s="726">
        <v>20</v>
      </c>
      <c r="H142" s="697">
        <v>1067</v>
      </c>
      <c r="I142" s="697">
        <v>245</v>
      </c>
      <c r="J142" s="697">
        <f>H142+I142</f>
        <v>1312</v>
      </c>
      <c r="K142" s="698">
        <f>D142*J142</f>
        <v>13907.199999999999</v>
      </c>
      <c r="M142" s="727">
        <v>1</v>
      </c>
      <c r="N142" s="728">
        <f>O142-M142</f>
        <v>0</v>
      </c>
      <c r="O142" s="729">
        <f>+T142</f>
        <v>1</v>
      </c>
      <c r="P142" s="730">
        <f>K142*M142</f>
        <v>13907.199999999999</v>
      </c>
      <c r="Q142" s="731">
        <f>N142*K142</f>
        <v>0</v>
      </c>
      <c r="R142" s="732">
        <f>O142*K142</f>
        <v>13907.199999999999</v>
      </c>
      <c r="T142" s="789">
        <f>AVERAGE(Z142:AA142)</f>
        <v>1</v>
      </c>
      <c r="U142" s="790"/>
      <c r="V142" s="791"/>
      <c r="W142" s="791"/>
      <c r="X142" s="791"/>
      <c r="Y142" s="791"/>
      <c r="Z142" s="791">
        <v>1</v>
      </c>
      <c r="AA142" s="792">
        <v>1</v>
      </c>
    </row>
    <row r="143" spans="1:27">
      <c r="A143" s="691"/>
      <c r="B143" s="714"/>
      <c r="C143" s="715"/>
      <c r="D143" s="733"/>
      <c r="E143" s="714"/>
      <c r="F143" s="695"/>
      <c r="G143" s="696"/>
      <c r="H143" s="697"/>
      <c r="I143" s="697"/>
      <c r="J143" s="697"/>
      <c r="K143" s="698"/>
      <c r="M143" s="717"/>
      <c r="N143" s="718"/>
      <c r="O143" s="719"/>
      <c r="P143" s="720"/>
      <c r="Q143" s="721"/>
      <c r="R143" s="722"/>
      <c r="T143" s="789"/>
      <c r="U143" s="790"/>
      <c r="V143" s="791"/>
      <c r="W143" s="791"/>
      <c r="X143" s="791"/>
      <c r="Y143" s="791"/>
      <c r="Z143" s="791"/>
      <c r="AA143" s="792"/>
    </row>
    <row r="144" spans="1:27">
      <c r="A144" s="691"/>
      <c r="B144" s="714"/>
      <c r="C144" s="693" t="s">
        <v>1046</v>
      </c>
      <c r="D144" s="733"/>
      <c r="E144" s="714"/>
      <c r="F144" s="695"/>
      <c r="G144" s="696"/>
      <c r="H144" s="697"/>
      <c r="I144" s="697"/>
      <c r="J144" s="697"/>
      <c r="K144" s="698"/>
      <c r="M144" s="717"/>
      <c r="N144" s="718"/>
      <c r="O144" s="719"/>
      <c r="P144" s="720"/>
      <c r="Q144" s="721"/>
      <c r="R144" s="722"/>
      <c r="T144" s="789"/>
      <c r="U144" s="790"/>
      <c r="V144" s="791"/>
      <c r="W144" s="791"/>
      <c r="X144" s="791"/>
      <c r="Y144" s="791"/>
      <c r="Z144" s="791"/>
      <c r="AA144" s="792"/>
    </row>
    <row r="145" spans="1:27">
      <c r="A145" s="691"/>
      <c r="B145" s="714" t="s">
        <v>83</v>
      </c>
      <c r="C145" s="715"/>
      <c r="D145" s="733"/>
      <c r="E145" s="714"/>
      <c r="F145" s="695"/>
      <c r="G145" s="696"/>
      <c r="H145" s="697"/>
      <c r="I145" s="697"/>
      <c r="J145" s="697"/>
      <c r="K145" s="698"/>
      <c r="M145" s="717"/>
      <c r="N145" s="718"/>
      <c r="O145" s="719"/>
      <c r="P145" s="720"/>
      <c r="Q145" s="721"/>
      <c r="R145" s="722"/>
      <c r="T145" s="789"/>
      <c r="U145" s="790"/>
      <c r="V145" s="791"/>
      <c r="W145" s="791"/>
      <c r="X145" s="791"/>
      <c r="Y145" s="791"/>
      <c r="Z145" s="791"/>
      <c r="AA145" s="792"/>
    </row>
    <row r="146" spans="1:27" ht="36">
      <c r="A146" s="691"/>
      <c r="B146" s="714" t="s">
        <v>1094</v>
      </c>
      <c r="C146" s="723" t="s">
        <v>1048</v>
      </c>
      <c r="D146" s="724">
        <v>11.6</v>
      </c>
      <c r="E146" s="714" t="s">
        <v>1025</v>
      </c>
      <c r="F146" s="725" t="s">
        <v>1049</v>
      </c>
      <c r="G146" s="726">
        <v>20</v>
      </c>
      <c r="H146" s="697">
        <v>369</v>
      </c>
      <c r="I146" s="697">
        <v>222</v>
      </c>
      <c r="J146" s="697">
        <f>H146+I146</f>
        <v>591</v>
      </c>
      <c r="K146" s="698">
        <f>D146*J146</f>
        <v>6855.5999999999995</v>
      </c>
      <c r="M146" s="727">
        <v>0</v>
      </c>
      <c r="N146" s="728">
        <f>O146-M146</f>
        <v>0</v>
      </c>
      <c r="O146" s="729">
        <f>+T146</f>
        <v>0</v>
      </c>
      <c r="P146" s="730">
        <f>K146*M146</f>
        <v>0</v>
      </c>
      <c r="Q146" s="731">
        <f>N146*K146</f>
        <v>0</v>
      </c>
      <c r="R146" s="732">
        <f>O146*K146</f>
        <v>0</v>
      </c>
      <c r="T146" s="789">
        <f>AVERAGE(Z146:AA146)</f>
        <v>0</v>
      </c>
      <c r="U146" s="790"/>
      <c r="V146" s="791"/>
      <c r="W146" s="791"/>
      <c r="X146" s="791"/>
      <c r="Y146" s="791"/>
      <c r="Z146" s="791">
        <v>0</v>
      </c>
      <c r="AA146" s="792">
        <v>0</v>
      </c>
    </row>
    <row r="147" spans="1:27">
      <c r="A147" s="691"/>
      <c r="B147" s="714" t="s">
        <v>83</v>
      </c>
      <c r="C147" s="715"/>
      <c r="D147" s="733"/>
      <c r="E147" s="714"/>
      <c r="F147" s="695"/>
      <c r="G147" s="696"/>
      <c r="H147" s="697"/>
      <c r="I147" s="697"/>
      <c r="J147" s="697"/>
      <c r="K147" s="698"/>
      <c r="M147" s="717"/>
      <c r="N147" s="718"/>
      <c r="O147" s="719"/>
      <c r="P147" s="720"/>
      <c r="Q147" s="721"/>
      <c r="R147" s="722"/>
      <c r="T147" s="789"/>
      <c r="U147" s="790"/>
      <c r="V147" s="791"/>
      <c r="W147" s="791"/>
      <c r="X147" s="791"/>
      <c r="Y147" s="791"/>
      <c r="Z147" s="791"/>
      <c r="AA147" s="792"/>
    </row>
    <row r="148" spans="1:27" ht="48">
      <c r="A148" s="691"/>
      <c r="B148" s="714" t="s">
        <v>1095</v>
      </c>
      <c r="C148" s="723" t="s">
        <v>1051</v>
      </c>
      <c r="D148" s="724">
        <v>14.6</v>
      </c>
      <c r="E148" s="714" t="s">
        <v>1025</v>
      </c>
      <c r="F148" s="725" t="s">
        <v>1049</v>
      </c>
      <c r="G148" s="726">
        <v>20</v>
      </c>
      <c r="H148" s="697">
        <v>940</v>
      </c>
      <c r="I148" s="697">
        <v>283</v>
      </c>
      <c r="J148" s="697">
        <f>H148+I148</f>
        <v>1223</v>
      </c>
      <c r="K148" s="698">
        <f>D148*J148</f>
        <v>17855.8</v>
      </c>
      <c r="M148" s="727">
        <v>0</v>
      </c>
      <c r="N148" s="728">
        <f>O148-M148</f>
        <v>0</v>
      </c>
      <c r="O148" s="729">
        <f>+T148</f>
        <v>0</v>
      </c>
      <c r="P148" s="730">
        <f>K148*M148</f>
        <v>0</v>
      </c>
      <c r="Q148" s="731">
        <f>N148*K148</f>
        <v>0</v>
      </c>
      <c r="R148" s="732">
        <f>O148*K148</f>
        <v>0</v>
      </c>
      <c r="T148" s="789">
        <f>AVERAGE(Z148:AA148)</f>
        <v>0</v>
      </c>
      <c r="U148" s="790"/>
      <c r="V148" s="791"/>
      <c r="W148" s="791"/>
      <c r="X148" s="791"/>
      <c r="Y148" s="791"/>
      <c r="Z148" s="791">
        <v>0</v>
      </c>
      <c r="AA148" s="792">
        <v>0</v>
      </c>
    </row>
    <row r="149" spans="1:27">
      <c r="A149" s="691"/>
      <c r="B149" s="714"/>
      <c r="C149" s="715"/>
      <c r="D149" s="733"/>
      <c r="E149" s="714"/>
      <c r="F149" s="695"/>
      <c r="G149" s="696"/>
      <c r="H149" s="697"/>
      <c r="I149" s="697"/>
      <c r="J149" s="697"/>
      <c r="K149" s="698"/>
      <c r="M149" s="717"/>
      <c r="N149" s="718"/>
      <c r="O149" s="719"/>
      <c r="P149" s="720"/>
      <c r="Q149" s="721"/>
      <c r="R149" s="722"/>
      <c r="T149" s="789"/>
      <c r="U149" s="790"/>
      <c r="V149" s="791"/>
      <c r="W149" s="791"/>
      <c r="X149" s="791"/>
      <c r="Y149" s="791"/>
      <c r="Z149" s="791"/>
      <c r="AA149" s="792"/>
    </row>
    <row r="150" spans="1:27">
      <c r="A150" s="691"/>
      <c r="B150" s="692"/>
      <c r="C150" s="693" t="s">
        <v>139</v>
      </c>
      <c r="D150" s="733"/>
      <c r="E150" s="714"/>
      <c r="F150" s="695"/>
      <c r="G150" s="696"/>
      <c r="H150" s="697"/>
      <c r="I150" s="697"/>
      <c r="J150" s="697"/>
      <c r="K150" s="698"/>
      <c r="M150" s="717"/>
      <c r="N150" s="718"/>
      <c r="O150" s="719"/>
      <c r="P150" s="720"/>
      <c r="Q150" s="721"/>
      <c r="R150" s="722"/>
      <c r="T150" s="789"/>
      <c r="U150" s="790"/>
      <c r="V150" s="791"/>
      <c r="W150" s="791"/>
      <c r="X150" s="791"/>
      <c r="Y150" s="791"/>
      <c r="Z150" s="791"/>
      <c r="AA150" s="792"/>
    </row>
    <row r="151" spans="1:27">
      <c r="A151" s="691"/>
      <c r="B151" s="714"/>
      <c r="C151" s="715"/>
      <c r="D151" s="733"/>
      <c r="E151" s="714"/>
      <c r="F151" s="695"/>
      <c r="G151" s="696"/>
      <c r="H151" s="697"/>
      <c r="I151" s="697"/>
      <c r="J151" s="697"/>
      <c r="K151" s="698"/>
      <c r="M151" s="717"/>
      <c r="N151" s="718"/>
      <c r="O151" s="719"/>
      <c r="P151" s="720"/>
      <c r="Q151" s="721"/>
      <c r="R151" s="722"/>
      <c r="T151" s="789"/>
      <c r="U151" s="790"/>
      <c r="V151" s="791"/>
      <c r="W151" s="791"/>
      <c r="X151" s="791"/>
      <c r="Y151" s="791"/>
      <c r="Z151" s="791"/>
      <c r="AA151" s="792"/>
    </row>
    <row r="152" spans="1:27">
      <c r="A152" s="691"/>
      <c r="B152" s="714"/>
      <c r="C152" s="716" t="s">
        <v>111</v>
      </c>
      <c r="D152" s="733"/>
      <c r="E152" s="714"/>
      <c r="F152" s="695"/>
      <c r="G152" s="696"/>
      <c r="H152" s="697"/>
      <c r="I152" s="697"/>
      <c r="J152" s="697"/>
      <c r="K152" s="698"/>
      <c r="M152" s="717"/>
      <c r="N152" s="718"/>
      <c r="O152" s="719"/>
      <c r="P152" s="720"/>
      <c r="Q152" s="721"/>
      <c r="R152" s="722"/>
      <c r="T152" s="789"/>
      <c r="U152" s="790"/>
      <c r="V152" s="791"/>
      <c r="W152" s="791"/>
      <c r="X152" s="791"/>
      <c r="Y152" s="791"/>
      <c r="Z152" s="791"/>
      <c r="AA152" s="792"/>
    </row>
    <row r="153" spans="1:27">
      <c r="A153" s="691"/>
      <c r="B153" s="714"/>
      <c r="C153" s="715"/>
      <c r="D153" s="733"/>
      <c r="E153" s="714"/>
      <c r="F153" s="695"/>
      <c r="G153" s="696"/>
      <c r="H153" s="697"/>
      <c r="I153" s="697"/>
      <c r="J153" s="697"/>
      <c r="K153" s="698"/>
      <c r="M153" s="717"/>
      <c r="N153" s="718"/>
      <c r="O153" s="719"/>
      <c r="P153" s="720"/>
      <c r="Q153" s="721"/>
      <c r="R153" s="722"/>
      <c r="T153" s="789"/>
      <c r="U153" s="790"/>
      <c r="V153" s="791"/>
      <c r="W153" s="791"/>
      <c r="X153" s="791"/>
      <c r="Y153" s="791"/>
      <c r="Z153" s="791"/>
      <c r="AA153" s="792"/>
    </row>
    <row r="154" spans="1:27" ht="48">
      <c r="A154" s="691"/>
      <c r="B154" s="714" t="s">
        <v>1096</v>
      </c>
      <c r="C154" s="723" t="s">
        <v>1097</v>
      </c>
      <c r="D154" s="724">
        <v>2</v>
      </c>
      <c r="E154" s="714" t="s">
        <v>100</v>
      </c>
      <c r="F154" s="725" t="s">
        <v>1039</v>
      </c>
      <c r="G154" s="726">
        <v>20</v>
      </c>
      <c r="H154" s="697">
        <v>6638</v>
      </c>
      <c r="I154" s="697">
        <v>16198</v>
      </c>
      <c r="J154" s="697">
        <f>H154+I154</f>
        <v>22836</v>
      </c>
      <c r="K154" s="698">
        <f>D154*J154</f>
        <v>45672</v>
      </c>
      <c r="M154" s="727">
        <v>0</v>
      </c>
      <c r="N154" s="728">
        <f>O154-M154</f>
        <v>0</v>
      </c>
      <c r="O154" s="729">
        <f>+T154</f>
        <v>0</v>
      </c>
      <c r="P154" s="730">
        <f>K154*M154</f>
        <v>0</v>
      </c>
      <c r="Q154" s="731">
        <f>N154*K154</f>
        <v>0</v>
      </c>
      <c r="R154" s="732">
        <f>O154*K154</f>
        <v>0</v>
      </c>
      <c r="T154" s="789">
        <f>AVERAGE(Z154:AA154)</f>
        <v>0</v>
      </c>
      <c r="U154" s="790"/>
      <c r="V154" s="791"/>
      <c r="W154" s="791"/>
      <c r="X154" s="791"/>
      <c r="Y154" s="791"/>
      <c r="Z154" s="791">
        <v>0</v>
      </c>
      <c r="AA154" s="792">
        <v>0</v>
      </c>
    </row>
    <row r="155" spans="1:27">
      <c r="A155" s="691"/>
      <c r="B155" s="714"/>
      <c r="C155" s="715"/>
      <c r="D155" s="733"/>
      <c r="E155" s="714"/>
      <c r="F155" s="695"/>
      <c r="G155" s="696"/>
      <c r="H155" s="697"/>
      <c r="I155" s="697"/>
      <c r="J155" s="697"/>
      <c r="K155" s="698"/>
      <c r="M155" s="717"/>
      <c r="N155" s="718"/>
      <c r="O155" s="719"/>
      <c r="P155" s="720"/>
      <c r="Q155" s="721"/>
      <c r="R155" s="722"/>
      <c r="T155" s="789"/>
      <c r="U155" s="790"/>
      <c r="V155" s="791"/>
      <c r="W155" s="791"/>
      <c r="X155" s="791"/>
      <c r="Y155" s="791"/>
      <c r="Z155" s="791"/>
      <c r="AA155" s="792"/>
    </row>
    <row r="156" spans="1:27" ht="24">
      <c r="A156" s="691"/>
      <c r="B156" s="714" t="s">
        <v>1098</v>
      </c>
      <c r="C156" s="723" t="s">
        <v>1099</v>
      </c>
      <c r="D156" s="724">
        <v>2</v>
      </c>
      <c r="E156" s="714" t="s">
        <v>100</v>
      </c>
      <c r="F156" s="725" t="s">
        <v>1039</v>
      </c>
      <c r="G156" s="726">
        <v>20</v>
      </c>
      <c r="H156" s="697">
        <v>41</v>
      </c>
      <c r="I156" s="697">
        <v>6</v>
      </c>
      <c r="J156" s="697">
        <f>H156+I156</f>
        <v>47</v>
      </c>
      <c r="K156" s="698">
        <f>D156*J156</f>
        <v>94</v>
      </c>
      <c r="M156" s="727">
        <v>0</v>
      </c>
      <c r="N156" s="728">
        <f>O156-M156</f>
        <v>0</v>
      </c>
      <c r="O156" s="729">
        <f>+T156</f>
        <v>0</v>
      </c>
      <c r="P156" s="730">
        <f>K156*M156</f>
        <v>0</v>
      </c>
      <c r="Q156" s="731">
        <f>N156*K156</f>
        <v>0</v>
      </c>
      <c r="R156" s="732">
        <f>O156*K156</f>
        <v>0</v>
      </c>
      <c r="T156" s="789">
        <f>AVERAGE(Z156:AA156)</f>
        <v>0</v>
      </c>
      <c r="U156" s="790"/>
      <c r="V156" s="791"/>
      <c r="W156" s="791"/>
      <c r="X156" s="791"/>
      <c r="Y156" s="791"/>
      <c r="Z156" s="791">
        <v>0</v>
      </c>
      <c r="AA156" s="792">
        <v>0</v>
      </c>
    </row>
    <row r="157" spans="1:27">
      <c r="A157" s="691"/>
      <c r="B157" s="714"/>
      <c r="C157" s="715"/>
      <c r="D157" s="733"/>
      <c r="E157" s="714"/>
      <c r="F157" s="695"/>
      <c r="G157" s="696"/>
      <c r="H157" s="697"/>
      <c r="I157" s="697"/>
      <c r="J157" s="697"/>
      <c r="K157" s="698"/>
      <c r="M157" s="717"/>
      <c r="N157" s="718"/>
      <c r="O157" s="719"/>
      <c r="P157" s="720"/>
      <c r="Q157" s="721"/>
      <c r="R157" s="722"/>
      <c r="T157" s="789"/>
      <c r="U157" s="790"/>
      <c r="V157" s="791"/>
      <c r="W157" s="791"/>
      <c r="X157" s="791"/>
      <c r="Y157" s="791"/>
      <c r="Z157" s="791"/>
      <c r="AA157" s="792"/>
    </row>
    <row r="158" spans="1:27">
      <c r="A158" s="691"/>
      <c r="B158" s="714"/>
      <c r="C158" s="716" t="s">
        <v>1031</v>
      </c>
      <c r="D158" s="733"/>
      <c r="E158" s="714"/>
      <c r="F158" s="695"/>
      <c r="G158" s="696"/>
      <c r="H158" s="697"/>
      <c r="I158" s="697"/>
      <c r="J158" s="697"/>
      <c r="K158" s="698"/>
      <c r="M158" s="717"/>
      <c r="N158" s="718"/>
      <c r="O158" s="719"/>
      <c r="P158" s="720"/>
      <c r="Q158" s="721"/>
      <c r="R158" s="722"/>
      <c r="T158" s="789"/>
      <c r="U158" s="790"/>
      <c r="V158" s="791"/>
      <c r="W158" s="791"/>
      <c r="X158" s="791"/>
      <c r="Y158" s="791"/>
      <c r="Z158" s="791"/>
      <c r="AA158" s="792"/>
    </row>
    <row r="159" spans="1:27">
      <c r="A159" s="691"/>
      <c r="B159" s="714"/>
      <c r="C159" s="715"/>
      <c r="D159" s="733"/>
      <c r="E159" s="714"/>
      <c r="F159" s="695"/>
      <c r="G159" s="696"/>
      <c r="H159" s="697"/>
      <c r="I159" s="697"/>
      <c r="J159" s="697"/>
      <c r="K159" s="698"/>
      <c r="M159" s="717"/>
      <c r="N159" s="718"/>
      <c r="O159" s="719"/>
      <c r="P159" s="720"/>
      <c r="Q159" s="721"/>
      <c r="R159" s="722"/>
      <c r="T159" s="789"/>
      <c r="U159" s="790"/>
      <c r="V159" s="791"/>
      <c r="W159" s="791"/>
      <c r="X159" s="791"/>
      <c r="Y159" s="791"/>
      <c r="Z159" s="791"/>
      <c r="AA159" s="792"/>
    </row>
    <row r="160" spans="1:27" ht="48">
      <c r="A160" s="691"/>
      <c r="B160" s="714" t="s">
        <v>1100</v>
      </c>
      <c r="C160" s="723" t="s">
        <v>1059</v>
      </c>
      <c r="D160" s="724">
        <v>2</v>
      </c>
      <c r="E160" s="714" t="s">
        <v>100</v>
      </c>
      <c r="F160" s="725" t="s">
        <v>1039</v>
      </c>
      <c r="G160" s="726">
        <v>20</v>
      </c>
      <c r="H160" s="697">
        <v>1230</v>
      </c>
      <c r="I160" s="697">
        <v>2761</v>
      </c>
      <c r="J160" s="697">
        <f>H160+I160</f>
        <v>3991</v>
      </c>
      <c r="K160" s="698">
        <f>D160*J160</f>
        <v>7982</v>
      </c>
      <c r="M160" s="727">
        <v>0</v>
      </c>
      <c r="N160" s="728">
        <f>O160-M160</f>
        <v>0</v>
      </c>
      <c r="O160" s="729">
        <f>+T160</f>
        <v>0</v>
      </c>
      <c r="P160" s="730">
        <f>K160*M160</f>
        <v>0</v>
      </c>
      <c r="Q160" s="731">
        <f>N160*K160</f>
        <v>0</v>
      </c>
      <c r="R160" s="732">
        <f>O160*K160</f>
        <v>0</v>
      </c>
      <c r="T160" s="789">
        <f>AVERAGE(Z160:AA160)</f>
        <v>0</v>
      </c>
      <c r="U160" s="790"/>
      <c r="V160" s="791"/>
      <c r="W160" s="791"/>
      <c r="X160" s="791"/>
      <c r="Y160" s="791"/>
      <c r="Z160" s="791">
        <v>0</v>
      </c>
      <c r="AA160" s="792">
        <v>0</v>
      </c>
    </row>
    <row r="161" spans="1:27">
      <c r="A161" s="691"/>
      <c r="B161" s="714"/>
      <c r="C161" s="715"/>
      <c r="D161" s="733"/>
      <c r="E161" s="714"/>
      <c r="F161" s="695"/>
      <c r="G161" s="696"/>
      <c r="H161" s="697"/>
      <c r="I161" s="697"/>
      <c r="J161" s="697"/>
      <c r="K161" s="698"/>
      <c r="M161" s="717"/>
      <c r="N161" s="718"/>
      <c r="O161" s="719"/>
      <c r="P161" s="720"/>
      <c r="Q161" s="721"/>
      <c r="R161" s="722"/>
      <c r="T161" s="789"/>
      <c r="U161" s="790"/>
      <c r="V161" s="791"/>
      <c r="W161" s="791"/>
      <c r="X161" s="791"/>
      <c r="Y161" s="791"/>
      <c r="Z161" s="791"/>
      <c r="AA161" s="792"/>
    </row>
    <row r="162" spans="1:27" ht="36">
      <c r="A162" s="691"/>
      <c r="B162" s="714" t="s">
        <v>1101</v>
      </c>
      <c r="C162" s="723" t="s">
        <v>1055</v>
      </c>
      <c r="D162" s="724">
        <v>2</v>
      </c>
      <c r="E162" s="714" t="s">
        <v>100</v>
      </c>
      <c r="F162" s="725" t="s">
        <v>1039</v>
      </c>
      <c r="G162" s="726">
        <v>20</v>
      </c>
      <c r="H162" s="697">
        <v>375</v>
      </c>
      <c r="I162" s="697">
        <v>87</v>
      </c>
      <c r="J162" s="697">
        <f>H162+I162</f>
        <v>462</v>
      </c>
      <c r="K162" s="698">
        <f>D162*J162</f>
        <v>924</v>
      </c>
      <c r="M162" s="727">
        <v>0</v>
      </c>
      <c r="N162" s="728">
        <f>O162-M162</f>
        <v>0</v>
      </c>
      <c r="O162" s="729">
        <f>+T162</f>
        <v>0</v>
      </c>
      <c r="P162" s="730">
        <f>K162*M162</f>
        <v>0</v>
      </c>
      <c r="Q162" s="731">
        <f>N162*K162</f>
        <v>0</v>
      </c>
      <c r="R162" s="732">
        <f>O162*K162</f>
        <v>0</v>
      </c>
      <c r="T162" s="789">
        <f>AVERAGE(Z162:AA162)</f>
        <v>0</v>
      </c>
      <c r="U162" s="790"/>
      <c r="V162" s="791"/>
      <c r="W162" s="791"/>
      <c r="X162" s="791"/>
      <c r="Y162" s="791"/>
      <c r="Z162" s="791">
        <v>0</v>
      </c>
      <c r="AA162" s="792">
        <v>0</v>
      </c>
    </row>
    <row r="163" spans="1:27">
      <c r="A163" s="691"/>
      <c r="B163" s="714"/>
      <c r="C163" s="715"/>
      <c r="D163" s="733"/>
      <c r="E163" s="714"/>
      <c r="F163" s="695"/>
      <c r="G163" s="696"/>
      <c r="H163" s="697"/>
      <c r="I163" s="697"/>
      <c r="J163" s="697"/>
      <c r="K163" s="698"/>
      <c r="M163" s="717"/>
      <c r="N163" s="718"/>
      <c r="O163" s="719"/>
      <c r="P163" s="720"/>
      <c r="Q163" s="721"/>
      <c r="R163" s="722"/>
      <c r="T163" s="789"/>
      <c r="U163" s="790"/>
      <c r="V163" s="791"/>
      <c r="W163" s="791"/>
      <c r="X163" s="791"/>
      <c r="Y163" s="791"/>
      <c r="Z163" s="791"/>
      <c r="AA163" s="792"/>
    </row>
    <row r="164" spans="1:27" ht="36">
      <c r="A164" s="691"/>
      <c r="B164" s="714" t="s">
        <v>1102</v>
      </c>
      <c r="C164" s="723" t="s">
        <v>1057</v>
      </c>
      <c r="D164" s="724">
        <v>2</v>
      </c>
      <c r="E164" s="714" t="s">
        <v>100</v>
      </c>
      <c r="F164" s="725" t="s">
        <v>1039</v>
      </c>
      <c r="G164" s="726">
        <v>20</v>
      </c>
      <c r="H164" s="697">
        <v>41</v>
      </c>
      <c r="I164" s="697">
        <v>6</v>
      </c>
      <c r="J164" s="697">
        <f>H164+I164</f>
        <v>47</v>
      </c>
      <c r="K164" s="698">
        <f>D164*J164</f>
        <v>94</v>
      </c>
      <c r="M164" s="727">
        <v>0</v>
      </c>
      <c r="N164" s="728">
        <f>O164-M164</f>
        <v>0</v>
      </c>
      <c r="O164" s="729">
        <f>+T164</f>
        <v>0</v>
      </c>
      <c r="P164" s="730">
        <f>K164*M164</f>
        <v>0</v>
      </c>
      <c r="Q164" s="731">
        <f>N164*K164</f>
        <v>0</v>
      </c>
      <c r="R164" s="732">
        <f>O164*K164</f>
        <v>0</v>
      </c>
      <c r="T164" s="789">
        <f>AVERAGE(Z164:AA164)</f>
        <v>0</v>
      </c>
      <c r="U164" s="790"/>
      <c r="V164" s="791"/>
      <c r="W164" s="791"/>
      <c r="X164" s="791"/>
      <c r="Y164" s="791"/>
      <c r="Z164" s="791">
        <v>0</v>
      </c>
      <c r="AA164" s="792">
        <v>0</v>
      </c>
    </row>
    <row r="165" spans="1:27">
      <c r="A165" s="691"/>
      <c r="B165" s="714"/>
      <c r="C165" s="715"/>
      <c r="D165" s="733"/>
      <c r="E165" s="714"/>
      <c r="F165" s="695"/>
      <c r="G165" s="696"/>
      <c r="H165" s="697"/>
      <c r="I165" s="697"/>
      <c r="J165" s="697"/>
      <c r="K165" s="698"/>
      <c r="M165" s="717"/>
      <c r="N165" s="718"/>
      <c r="O165" s="719"/>
      <c r="P165" s="720"/>
      <c r="Q165" s="721"/>
      <c r="R165" s="722"/>
      <c r="T165" s="789"/>
      <c r="U165" s="790"/>
      <c r="V165" s="791"/>
      <c r="W165" s="791"/>
      <c r="X165" s="791"/>
      <c r="Y165" s="791"/>
      <c r="Z165" s="791"/>
      <c r="AA165" s="792"/>
    </row>
    <row r="166" spans="1:27">
      <c r="A166" s="691"/>
      <c r="B166" s="714"/>
      <c r="C166" s="716" t="s">
        <v>397</v>
      </c>
      <c r="D166" s="733"/>
      <c r="E166" s="714"/>
      <c r="F166" s="695"/>
      <c r="G166" s="696"/>
      <c r="H166" s="697"/>
      <c r="I166" s="697"/>
      <c r="J166" s="697"/>
      <c r="K166" s="698"/>
      <c r="M166" s="717"/>
      <c r="N166" s="718"/>
      <c r="O166" s="719"/>
      <c r="P166" s="720"/>
      <c r="Q166" s="721"/>
      <c r="R166" s="722"/>
      <c r="T166" s="789"/>
      <c r="U166" s="790"/>
      <c r="V166" s="791"/>
      <c r="W166" s="791"/>
      <c r="X166" s="791"/>
      <c r="Y166" s="791"/>
      <c r="Z166" s="791"/>
      <c r="AA166" s="792"/>
    </row>
    <row r="167" spans="1:27">
      <c r="A167" s="691"/>
      <c r="B167" s="714"/>
      <c r="C167" s="715"/>
      <c r="D167" s="733"/>
      <c r="E167" s="714"/>
      <c r="F167" s="695"/>
      <c r="G167" s="696"/>
      <c r="H167" s="697"/>
      <c r="I167" s="697"/>
      <c r="J167" s="697"/>
      <c r="K167" s="698"/>
      <c r="M167" s="717"/>
      <c r="N167" s="718"/>
      <c r="O167" s="719"/>
      <c r="P167" s="720"/>
      <c r="Q167" s="721"/>
      <c r="R167" s="722"/>
      <c r="T167" s="789"/>
      <c r="U167" s="790"/>
      <c r="V167" s="791"/>
      <c r="W167" s="791"/>
      <c r="X167" s="791"/>
      <c r="Y167" s="791"/>
      <c r="Z167" s="791"/>
      <c r="AA167" s="792"/>
    </row>
    <row r="168" spans="1:27" ht="48">
      <c r="A168" s="691"/>
      <c r="B168" s="714" t="s">
        <v>1103</v>
      </c>
      <c r="C168" s="723" t="s">
        <v>1063</v>
      </c>
      <c r="D168" s="724">
        <v>2</v>
      </c>
      <c r="E168" s="714" t="s">
        <v>100</v>
      </c>
      <c r="F168" s="725" t="s">
        <v>1049</v>
      </c>
      <c r="G168" s="726">
        <v>20</v>
      </c>
      <c r="H168" s="697">
        <v>409</v>
      </c>
      <c r="I168" s="697">
        <v>1572</v>
      </c>
      <c r="J168" s="697">
        <f>H168+I168</f>
        <v>1981</v>
      </c>
      <c r="K168" s="698">
        <f>D168*J168</f>
        <v>3962</v>
      </c>
      <c r="M168" s="727">
        <v>0</v>
      </c>
      <c r="N168" s="728">
        <f>O168-M168</f>
        <v>0</v>
      </c>
      <c r="O168" s="729">
        <f>+T168</f>
        <v>0</v>
      </c>
      <c r="P168" s="730">
        <f>K168*M168</f>
        <v>0</v>
      </c>
      <c r="Q168" s="731">
        <f>N168*K168</f>
        <v>0</v>
      </c>
      <c r="R168" s="732">
        <f>O168*K168</f>
        <v>0</v>
      </c>
      <c r="T168" s="789">
        <f>AVERAGE(Z168:AA168)</f>
        <v>0</v>
      </c>
      <c r="U168" s="790"/>
      <c r="V168" s="791"/>
      <c r="W168" s="791"/>
      <c r="X168" s="791"/>
      <c r="Y168" s="791"/>
      <c r="Z168" s="791">
        <v>0</v>
      </c>
      <c r="AA168" s="792">
        <v>0</v>
      </c>
    </row>
    <row r="169" spans="1:27">
      <c r="A169" s="691"/>
      <c r="B169" s="714"/>
      <c r="C169" s="715"/>
      <c r="D169" s="733"/>
      <c r="E169" s="714"/>
      <c r="F169" s="695"/>
      <c r="G169" s="696"/>
      <c r="H169" s="697"/>
      <c r="I169" s="697"/>
      <c r="J169" s="697"/>
      <c r="K169" s="698"/>
      <c r="M169" s="717"/>
      <c r="N169" s="718"/>
      <c r="O169" s="719"/>
      <c r="P169" s="720"/>
      <c r="Q169" s="721"/>
      <c r="R169" s="722"/>
      <c r="T169" s="789"/>
      <c r="U169" s="790"/>
      <c r="V169" s="791"/>
      <c r="W169" s="791"/>
      <c r="X169" s="791"/>
      <c r="Y169" s="791"/>
      <c r="Z169" s="791"/>
      <c r="AA169" s="792"/>
    </row>
    <row r="170" spans="1:27">
      <c r="A170" s="691"/>
      <c r="B170" s="714"/>
      <c r="C170" s="716" t="s">
        <v>134</v>
      </c>
      <c r="D170" s="733"/>
      <c r="E170" s="714"/>
      <c r="F170" s="695"/>
      <c r="G170" s="696"/>
      <c r="H170" s="697"/>
      <c r="I170" s="697"/>
      <c r="J170" s="697"/>
      <c r="K170" s="698"/>
      <c r="M170" s="717"/>
      <c r="N170" s="718"/>
      <c r="O170" s="719"/>
      <c r="P170" s="720"/>
      <c r="Q170" s="721"/>
      <c r="R170" s="722"/>
      <c r="T170" s="789"/>
      <c r="U170" s="790"/>
      <c r="V170" s="791"/>
      <c r="W170" s="791"/>
      <c r="X170" s="791"/>
      <c r="Y170" s="791"/>
      <c r="Z170" s="791"/>
      <c r="AA170" s="792"/>
    </row>
    <row r="171" spans="1:27">
      <c r="A171" s="691"/>
      <c r="B171" s="714"/>
      <c r="C171" s="715"/>
      <c r="D171" s="733"/>
      <c r="E171" s="714"/>
      <c r="F171" s="695"/>
      <c r="G171" s="696"/>
      <c r="H171" s="697"/>
      <c r="I171" s="697"/>
      <c r="J171" s="697"/>
      <c r="K171" s="698"/>
      <c r="M171" s="717"/>
      <c r="N171" s="718"/>
      <c r="O171" s="719"/>
      <c r="P171" s="720"/>
      <c r="Q171" s="721"/>
      <c r="R171" s="722"/>
      <c r="T171" s="789"/>
      <c r="U171" s="790"/>
      <c r="V171" s="791"/>
      <c r="W171" s="791"/>
      <c r="X171" s="791"/>
      <c r="Y171" s="791"/>
      <c r="Z171" s="791"/>
      <c r="AA171" s="792"/>
    </row>
    <row r="172" spans="1:27" ht="36">
      <c r="A172" s="691"/>
      <c r="B172" s="714"/>
      <c r="C172" s="735" t="s">
        <v>135</v>
      </c>
      <c r="D172" s="733"/>
      <c r="E172" s="714"/>
      <c r="F172" s="695"/>
      <c r="G172" s="696"/>
      <c r="H172" s="697"/>
      <c r="I172" s="697"/>
      <c r="J172" s="697"/>
      <c r="K172" s="698"/>
      <c r="M172" s="717"/>
      <c r="N172" s="718"/>
      <c r="O172" s="719"/>
      <c r="P172" s="720"/>
      <c r="Q172" s="721"/>
      <c r="R172" s="722"/>
      <c r="T172" s="789"/>
      <c r="U172" s="790"/>
      <c r="V172" s="791"/>
      <c r="W172" s="791"/>
      <c r="X172" s="791"/>
      <c r="Y172" s="791"/>
      <c r="Z172" s="791"/>
      <c r="AA172" s="792"/>
    </row>
    <row r="173" spans="1:27">
      <c r="A173" s="691"/>
      <c r="B173" s="714"/>
      <c r="C173" s="715"/>
      <c r="D173" s="733"/>
      <c r="E173" s="714"/>
      <c r="F173" s="695"/>
      <c r="G173" s="696"/>
      <c r="H173" s="697"/>
      <c r="I173" s="697"/>
      <c r="J173" s="697"/>
      <c r="K173" s="698"/>
      <c r="M173" s="717"/>
      <c r="N173" s="718"/>
      <c r="O173" s="719"/>
      <c r="P173" s="720"/>
      <c r="Q173" s="721"/>
      <c r="R173" s="722"/>
      <c r="T173" s="789"/>
      <c r="U173" s="790"/>
      <c r="V173" s="791"/>
      <c r="W173" s="791"/>
      <c r="X173" s="791"/>
      <c r="Y173" s="791"/>
      <c r="Z173" s="791"/>
      <c r="AA173" s="792"/>
    </row>
    <row r="174" spans="1:27" ht="24" customHeight="1">
      <c r="A174" s="691"/>
      <c r="B174" s="714" t="s">
        <v>1104</v>
      </c>
      <c r="C174" s="734" t="s">
        <v>1105</v>
      </c>
      <c r="D174" s="724">
        <v>2</v>
      </c>
      <c r="E174" s="714" t="s">
        <v>100</v>
      </c>
      <c r="F174" s="725" t="s">
        <v>96</v>
      </c>
      <c r="G174" s="726">
        <v>30</v>
      </c>
      <c r="H174" s="697">
        <v>1126</v>
      </c>
      <c r="I174" s="697">
        <v>477</v>
      </c>
      <c r="J174" s="697">
        <f>H174+I174</f>
        <v>1603</v>
      </c>
      <c r="K174" s="698">
        <f>D174*J174</f>
        <v>3206</v>
      </c>
      <c r="M174" s="727">
        <v>0</v>
      </c>
      <c r="N174" s="728">
        <f>O174-M174</f>
        <v>0</v>
      </c>
      <c r="O174" s="729">
        <f>+T174</f>
        <v>0</v>
      </c>
      <c r="P174" s="730">
        <f>K174*M174</f>
        <v>0</v>
      </c>
      <c r="Q174" s="731">
        <f>N174*K174</f>
        <v>0</v>
      </c>
      <c r="R174" s="732">
        <f>O174*K174</f>
        <v>0</v>
      </c>
      <c r="T174" s="789">
        <f>AVERAGE(Z174:AA174)</f>
        <v>0</v>
      </c>
      <c r="U174" s="790"/>
      <c r="V174" s="791"/>
      <c r="W174" s="791"/>
      <c r="X174" s="791"/>
      <c r="Y174" s="791"/>
      <c r="Z174" s="791">
        <v>0</v>
      </c>
      <c r="AA174" s="792">
        <v>0</v>
      </c>
    </row>
    <row r="175" spans="1:27">
      <c r="A175" s="691"/>
      <c r="B175" s="714"/>
      <c r="C175" s="715"/>
      <c r="D175" s="733"/>
      <c r="E175" s="714"/>
      <c r="F175" s="695"/>
      <c r="G175" s="696"/>
      <c r="H175" s="697"/>
      <c r="I175" s="697"/>
      <c r="J175" s="697"/>
      <c r="K175" s="698"/>
      <c r="M175" s="717"/>
      <c r="N175" s="718"/>
      <c r="O175" s="719"/>
      <c r="P175" s="720"/>
      <c r="Q175" s="721"/>
      <c r="R175" s="722"/>
      <c r="T175" s="789"/>
      <c r="U175" s="790"/>
      <c r="V175" s="791"/>
      <c r="W175" s="791"/>
      <c r="X175" s="791"/>
      <c r="Y175" s="791"/>
      <c r="Z175" s="791"/>
      <c r="AA175" s="792"/>
    </row>
    <row r="176" spans="1:27">
      <c r="A176" s="691"/>
      <c r="B176" s="714"/>
      <c r="C176" s="716" t="s">
        <v>1068</v>
      </c>
      <c r="D176" s="733"/>
      <c r="E176" s="714"/>
      <c r="F176" s="695"/>
      <c r="G176" s="696"/>
      <c r="H176" s="697"/>
      <c r="I176" s="697"/>
      <c r="J176" s="697"/>
      <c r="K176" s="698"/>
      <c r="M176" s="717"/>
      <c r="N176" s="718"/>
      <c r="O176" s="719"/>
      <c r="P176" s="720"/>
      <c r="Q176" s="721"/>
      <c r="R176" s="722"/>
      <c r="T176" s="789"/>
      <c r="U176" s="790"/>
      <c r="V176" s="791"/>
      <c r="W176" s="791"/>
      <c r="X176" s="791"/>
      <c r="Y176" s="791"/>
      <c r="Z176" s="791"/>
      <c r="AA176" s="792"/>
    </row>
    <row r="177" spans="1:27">
      <c r="A177" s="691"/>
      <c r="B177" s="714"/>
      <c r="C177" s="715"/>
      <c r="D177" s="733"/>
      <c r="E177" s="714"/>
      <c r="F177" s="695"/>
      <c r="G177" s="696"/>
      <c r="H177" s="697"/>
      <c r="I177" s="697"/>
      <c r="J177" s="697"/>
      <c r="K177" s="698"/>
      <c r="M177" s="717"/>
      <c r="N177" s="718"/>
      <c r="O177" s="719"/>
      <c r="P177" s="720"/>
      <c r="Q177" s="721"/>
      <c r="R177" s="722"/>
      <c r="T177" s="789"/>
      <c r="U177" s="790"/>
      <c r="V177" s="791"/>
      <c r="W177" s="791"/>
      <c r="X177" s="791"/>
      <c r="Y177" s="791"/>
      <c r="Z177" s="791"/>
      <c r="AA177" s="792"/>
    </row>
    <row r="178" spans="1:27" ht="60">
      <c r="A178" s="691"/>
      <c r="B178" s="714" t="s">
        <v>1106</v>
      </c>
      <c r="C178" s="723" t="s">
        <v>1070</v>
      </c>
      <c r="D178" s="724">
        <v>2</v>
      </c>
      <c r="E178" s="714" t="s">
        <v>100</v>
      </c>
      <c r="F178" s="725" t="s">
        <v>1049</v>
      </c>
      <c r="G178" s="726">
        <v>20</v>
      </c>
      <c r="H178" s="697">
        <v>4300</v>
      </c>
      <c r="I178" s="697">
        <v>2534</v>
      </c>
      <c r="J178" s="697">
        <f>H178+I178</f>
        <v>6834</v>
      </c>
      <c r="K178" s="698">
        <f>D178*J178</f>
        <v>13668</v>
      </c>
      <c r="M178" s="727">
        <v>0</v>
      </c>
      <c r="N178" s="728">
        <f>O178-M178</f>
        <v>0</v>
      </c>
      <c r="O178" s="729">
        <f>+T178</f>
        <v>0</v>
      </c>
      <c r="P178" s="730">
        <f>K178*M178</f>
        <v>0</v>
      </c>
      <c r="Q178" s="731">
        <f>N178*K178</f>
        <v>0</v>
      </c>
      <c r="R178" s="732">
        <f>O178*K178</f>
        <v>0</v>
      </c>
      <c r="T178" s="789">
        <f>AVERAGE(Z178:AA178)</f>
        <v>0</v>
      </c>
      <c r="U178" s="790"/>
      <c r="V178" s="791"/>
      <c r="W178" s="791"/>
      <c r="X178" s="791"/>
      <c r="Y178" s="791"/>
      <c r="Z178" s="791">
        <v>0</v>
      </c>
      <c r="AA178" s="792">
        <v>0</v>
      </c>
    </row>
    <row r="179" spans="1:27">
      <c r="A179" s="691"/>
      <c r="B179" s="714"/>
      <c r="C179" s="715"/>
      <c r="D179" s="733"/>
      <c r="E179" s="714"/>
      <c r="F179" s="695"/>
      <c r="G179" s="696"/>
      <c r="H179" s="697"/>
      <c r="I179" s="697"/>
      <c r="J179" s="697"/>
      <c r="K179" s="698"/>
      <c r="M179" s="717"/>
      <c r="N179" s="718"/>
      <c r="O179" s="719"/>
      <c r="P179" s="720"/>
      <c r="Q179" s="721"/>
      <c r="R179" s="722"/>
      <c r="T179" s="789"/>
      <c r="U179" s="790"/>
      <c r="V179" s="791"/>
      <c r="W179" s="791"/>
      <c r="X179" s="791"/>
      <c r="Y179" s="791"/>
      <c r="Z179" s="791"/>
      <c r="AA179" s="792"/>
    </row>
    <row r="180" spans="1:27">
      <c r="A180" s="691"/>
      <c r="B180" s="692" t="s">
        <v>83</v>
      </c>
      <c r="C180" s="693" t="s">
        <v>148</v>
      </c>
      <c r="D180" s="733"/>
      <c r="E180" s="714"/>
      <c r="F180" s="695"/>
      <c r="G180" s="696"/>
      <c r="H180" s="697"/>
      <c r="I180" s="697"/>
      <c r="J180" s="697"/>
      <c r="K180" s="698"/>
      <c r="M180" s="717"/>
      <c r="N180" s="718"/>
      <c r="O180" s="719"/>
      <c r="P180" s="720"/>
      <c r="Q180" s="721"/>
      <c r="R180" s="722"/>
      <c r="T180" s="789"/>
      <c r="U180" s="790"/>
      <c r="V180" s="791"/>
      <c r="W180" s="791"/>
      <c r="X180" s="791"/>
      <c r="Y180" s="791"/>
      <c r="Z180" s="791"/>
      <c r="AA180" s="792"/>
    </row>
    <row r="181" spans="1:27">
      <c r="A181" s="691"/>
      <c r="B181" s="714"/>
      <c r="C181" s="715"/>
      <c r="D181" s="733"/>
      <c r="E181" s="714"/>
      <c r="F181" s="695"/>
      <c r="G181" s="696"/>
      <c r="H181" s="697"/>
      <c r="I181" s="697"/>
      <c r="J181" s="697"/>
      <c r="K181" s="698"/>
      <c r="M181" s="717"/>
      <c r="N181" s="718"/>
      <c r="O181" s="719"/>
      <c r="P181" s="720"/>
      <c r="Q181" s="721"/>
      <c r="R181" s="722"/>
      <c r="T181" s="789"/>
      <c r="U181" s="790"/>
      <c r="V181" s="791"/>
      <c r="W181" s="791"/>
      <c r="X181" s="791"/>
      <c r="Y181" s="791"/>
      <c r="Z181" s="791"/>
      <c r="AA181" s="792"/>
    </row>
    <row r="182" spans="1:27" ht="24">
      <c r="A182" s="691"/>
      <c r="B182" s="714" t="s">
        <v>1100</v>
      </c>
      <c r="C182" s="723" t="s">
        <v>149</v>
      </c>
      <c r="D182" s="724">
        <v>122</v>
      </c>
      <c r="E182" s="714" t="s">
        <v>1025</v>
      </c>
      <c r="F182" s="725"/>
      <c r="G182" s="726"/>
      <c r="H182" s="697"/>
      <c r="I182" s="697">
        <v>8</v>
      </c>
      <c r="J182" s="697">
        <f>H182+I182</f>
        <v>8</v>
      </c>
      <c r="K182" s="698">
        <f>D182*J182</f>
        <v>976</v>
      </c>
      <c r="M182" s="727">
        <v>0</v>
      </c>
      <c r="N182" s="728">
        <f>O182-M182</f>
        <v>0</v>
      </c>
      <c r="O182" s="729">
        <f>+T182</f>
        <v>0</v>
      </c>
      <c r="P182" s="730">
        <f>K182*M182</f>
        <v>0</v>
      </c>
      <c r="Q182" s="731">
        <f>N182*K182</f>
        <v>0</v>
      </c>
      <c r="R182" s="732">
        <f>O182*K182</f>
        <v>0</v>
      </c>
      <c r="T182" s="789">
        <f>AVERAGE(Z182:AA182)</f>
        <v>0</v>
      </c>
      <c r="U182" s="790"/>
      <c r="V182" s="791"/>
      <c r="W182" s="791"/>
      <c r="X182" s="791"/>
      <c r="Y182" s="791"/>
      <c r="Z182" s="791">
        <v>0</v>
      </c>
      <c r="AA182" s="792">
        <v>0</v>
      </c>
    </row>
    <row r="183" spans="1:27">
      <c r="A183" s="691"/>
      <c r="B183" s="714"/>
      <c r="C183" s="715"/>
      <c r="D183" s="733"/>
      <c r="E183" s="714"/>
      <c r="F183" s="695"/>
      <c r="G183" s="696"/>
      <c r="H183" s="697"/>
      <c r="I183" s="697"/>
      <c r="J183" s="697"/>
      <c r="K183" s="698"/>
      <c r="M183" s="717"/>
      <c r="N183" s="718"/>
      <c r="O183" s="719"/>
      <c r="P183" s="720"/>
      <c r="Q183" s="721"/>
      <c r="R183" s="722"/>
      <c r="T183" s="789"/>
      <c r="U183" s="790"/>
      <c r="V183" s="791"/>
      <c r="W183" s="791"/>
      <c r="X183" s="791"/>
      <c r="Y183" s="791"/>
      <c r="Z183" s="791"/>
      <c r="AA183" s="792"/>
    </row>
    <row r="184" spans="1:27" ht="24">
      <c r="A184" s="691"/>
      <c r="B184" s="714" t="s">
        <v>1101</v>
      </c>
      <c r="C184" s="723" t="s">
        <v>150</v>
      </c>
      <c r="D184" s="724">
        <v>14</v>
      </c>
      <c r="E184" s="714" t="s">
        <v>1025</v>
      </c>
      <c r="F184" s="725"/>
      <c r="G184" s="726"/>
      <c r="H184" s="697"/>
      <c r="I184" s="697">
        <v>8</v>
      </c>
      <c r="J184" s="697">
        <f>H184+I184</f>
        <v>8</v>
      </c>
      <c r="K184" s="698">
        <f>D184*J184</f>
        <v>112</v>
      </c>
      <c r="M184" s="727">
        <v>0</v>
      </c>
      <c r="N184" s="728">
        <f>O184-M184</f>
        <v>0</v>
      </c>
      <c r="O184" s="729">
        <f>+T184</f>
        <v>0</v>
      </c>
      <c r="P184" s="730">
        <f>K184*M184</f>
        <v>0</v>
      </c>
      <c r="Q184" s="731">
        <f>N184*K184</f>
        <v>0</v>
      </c>
      <c r="R184" s="732">
        <f>O184*K184</f>
        <v>0</v>
      </c>
      <c r="T184" s="789">
        <f>AVERAGE(Z184:AA184)</f>
        <v>0</v>
      </c>
      <c r="U184" s="790"/>
      <c r="V184" s="791"/>
      <c r="W184" s="791"/>
      <c r="X184" s="791"/>
      <c r="Y184" s="791"/>
      <c r="Z184" s="791">
        <v>0</v>
      </c>
      <c r="AA184" s="792">
        <v>0</v>
      </c>
    </row>
    <row r="185" spans="1:27">
      <c r="A185" s="691"/>
      <c r="B185" s="694"/>
      <c r="C185" s="734"/>
      <c r="D185" s="736"/>
      <c r="E185" s="694"/>
      <c r="F185" s="695"/>
      <c r="G185" s="696"/>
      <c r="H185" s="697"/>
      <c r="I185" s="697"/>
      <c r="J185" s="697"/>
      <c r="K185" s="698"/>
      <c r="M185" s="717"/>
      <c r="N185" s="718"/>
      <c r="O185" s="719"/>
      <c r="P185" s="720"/>
      <c r="Q185" s="721"/>
      <c r="R185" s="722"/>
      <c r="T185" s="789"/>
      <c r="U185" s="790"/>
      <c r="V185" s="791"/>
      <c r="W185" s="791"/>
      <c r="X185" s="791"/>
      <c r="Y185" s="791"/>
      <c r="Z185" s="791"/>
      <c r="AA185" s="792"/>
    </row>
    <row r="186" spans="1:27" ht="15" thickBot="1">
      <c r="A186" s="737"/>
      <c r="B186" s="738"/>
      <c r="C186" s="739"/>
      <c r="D186" s="740"/>
      <c r="E186" s="738"/>
      <c r="F186" s="741"/>
      <c r="G186" s="742"/>
      <c r="H186" s="742"/>
      <c r="I186" s="742"/>
      <c r="J186" s="743"/>
      <c r="K186" s="744"/>
      <c r="M186" s="745"/>
      <c r="N186" s="746"/>
      <c r="O186" s="747"/>
      <c r="P186" s="748"/>
      <c r="Q186" s="749"/>
      <c r="R186" s="750"/>
      <c r="T186" s="793"/>
      <c r="U186" s="794"/>
      <c r="V186" s="795"/>
      <c r="W186" s="795"/>
      <c r="X186" s="795"/>
      <c r="Y186" s="795"/>
      <c r="Z186" s="795"/>
      <c r="AA186" s="796"/>
    </row>
    <row r="187" spans="1:27" ht="15.5" thickTop="1" thickBot="1">
      <c r="A187" s="751"/>
      <c r="B187" s="752"/>
      <c r="C187" s="753" t="s">
        <v>1107</v>
      </c>
      <c r="D187" s="754"/>
      <c r="E187" s="752"/>
      <c r="F187" s="755"/>
      <c r="G187" s="756"/>
      <c r="H187" s="757"/>
      <c r="I187" s="757"/>
      <c r="J187" s="757"/>
      <c r="K187" s="758">
        <f>SUM(K5:K186)</f>
        <v>746069.7</v>
      </c>
      <c r="M187" s="762">
        <v>0.53754007165818418</v>
      </c>
      <c r="N187" s="761">
        <f>Q187/K187</f>
        <v>9.3417813375881606E-2</v>
      </c>
      <c r="O187" s="760">
        <f>R187/K187</f>
        <v>0.63095788503406591</v>
      </c>
      <c r="P187" s="770">
        <f t="shared" ref="P187:Q187" si="0">SUM(P6:P186)</f>
        <v>401042.35999999993</v>
      </c>
      <c r="Q187" s="771">
        <f t="shared" si="0"/>
        <v>69696.199999999968</v>
      </c>
      <c r="R187" s="759">
        <f>SUM(R6:R186)</f>
        <v>470738.56</v>
      </c>
      <c r="T187" s="797"/>
      <c r="U187" s="798"/>
      <c r="V187" s="799"/>
      <c r="W187" s="799"/>
      <c r="X187" s="799"/>
      <c r="Y187" s="799"/>
      <c r="Z187" s="799"/>
      <c r="AA187" s="800"/>
    </row>
    <row r="188" spans="1:27" ht="15" thickTop="1"/>
    <row r="189" spans="1:27">
      <c r="R189" s="465"/>
    </row>
    <row r="191" spans="1:27">
      <c r="R191" s="539"/>
    </row>
    <row r="193" spans="18:18">
      <c r="R193" s="465"/>
    </row>
  </sheetData>
  <protectedRanges>
    <protectedRange password="EE73" sqref="B19:E29 B10:E14 B31:E187" name="Range1_2_1"/>
    <protectedRange sqref="R4 M5:R5 M4:P4" name="Range1_1_1_2_1_1"/>
  </protectedRanges>
  <mergeCells count="3">
    <mergeCell ref="M4:O4"/>
    <mergeCell ref="P4:R4"/>
    <mergeCell ref="Z2:AB2"/>
  </mergeCells>
  <dataValidations disablePrompts="1" count="1">
    <dataValidation type="list" allowBlank="1" showInputMessage="1" showErrorMessage="1" errorTitle="Ooooops" error="Please Verify Input Data" sqref="E6:E187" xr:uid="{00000000-0002-0000-0B00-000000000000}">
      <formula1>Unt</formula1>
    </dataValidation>
  </dataValidations>
  <printOptions horizontalCentered="1"/>
  <pageMargins left="0.7" right="0.7" top="0.4" bottom="0.4" header="0.2" footer="0.3"/>
  <pageSetup scale="45" fitToHeight="0" orientation="portrait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3"/>
  <sheetViews>
    <sheetView view="pageBreakPreview" zoomScaleNormal="100" zoomScaleSheetLayoutView="100" workbookViewId="0">
      <selection activeCell="E11" sqref="E11"/>
    </sheetView>
  </sheetViews>
  <sheetFormatPr defaultColWidth="9.08984375" defaultRowHeight="13"/>
  <cols>
    <col min="1" max="1" width="8.90625" style="7" customWidth="1"/>
    <col min="2" max="2" width="29.08984375" style="28" customWidth="1"/>
    <col min="3" max="3" width="13" style="28" customWidth="1"/>
    <col min="4" max="4" width="11" style="29" customWidth="1"/>
    <col min="5" max="5" width="17.453125" style="30" customWidth="1"/>
    <col min="6" max="6" width="18.08984375" style="30" customWidth="1"/>
    <col min="7" max="7" width="14.90625" style="11" customWidth="1"/>
    <col min="8" max="8" width="11" style="7" bestFit="1" customWidth="1"/>
    <col min="9" max="10" width="9.08984375" style="7"/>
    <col min="11" max="11" width="14" style="7" bestFit="1" customWidth="1"/>
    <col min="12" max="16384" width="9.08984375" style="7"/>
  </cols>
  <sheetData>
    <row r="1" spans="1:12">
      <c r="A1" s="159" t="s">
        <v>1131</v>
      </c>
      <c r="B1" s="159"/>
      <c r="C1" s="159"/>
      <c r="D1" s="159"/>
      <c r="E1" s="159"/>
      <c r="F1" s="159"/>
    </row>
    <row r="2" spans="1:12" ht="13.5" thickBot="1">
      <c r="A2" s="20"/>
      <c r="B2" s="8"/>
      <c r="C2" s="8"/>
      <c r="D2" s="9"/>
      <c r="E2" s="10"/>
      <c r="F2" s="10"/>
    </row>
    <row r="3" spans="1:12" s="27" customFormat="1" ht="26.5" thickBot="1">
      <c r="A3" s="21" t="s">
        <v>17</v>
      </c>
      <c r="B3" s="22" t="s">
        <v>0</v>
      </c>
      <c r="C3" s="23" t="s">
        <v>18</v>
      </c>
      <c r="D3" s="24" t="s">
        <v>21</v>
      </c>
      <c r="E3" s="23" t="s">
        <v>18</v>
      </c>
      <c r="F3" s="25" t="s">
        <v>19</v>
      </c>
      <c r="G3" s="26"/>
    </row>
    <row r="4" spans="1:12" ht="15" thickBot="1">
      <c r="A4" s="802">
        <v>2</v>
      </c>
      <c r="B4" s="810" t="s">
        <v>1119</v>
      </c>
      <c r="C4" s="803"/>
      <c r="D4" s="804"/>
      <c r="E4" s="803"/>
      <c r="F4" s="805"/>
    </row>
    <row r="5" spans="1:12" ht="78">
      <c r="A5" s="811" t="s">
        <v>1023</v>
      </c>
      <c r="B5" s="812" t="s">
        <v>1120</v>
      </c>
      <c r="C5" s="813">
        <v>617777</v>
      </c>
      <c r="D5" s="814">
        <f>E5/C5</f>
        <v>0.62298209329440657</v>
      </c>
      <c r="E5" s="813">
        <f>+'AHK Balance Work'!L419</f>
        <v>384864.00864913862</v>
      </c>
      <c r="F5" s="815" t="s">
        <v>1121</v>
      </c>
    </row>
    <row r="6" spans="1:12" ht="52">
      <c r="A6" s="816" t="s">
        <v>1122</v>
      </c>
      <c r="B6" s="817" t="s">
        <v>1123</v>
      </c>
      <c r="C6" s="818">
        <v>5502.33</v>
      </c>
      <c r="D6" s="819">
        <v>1</v>
      </c>
      <c r="E6" s="818">
        <f>C6*D6</f>
        <v>5502.33</v>
      </c>
      <c r="F6" s="820" t="s">
        <v>1124</v>
      </c>
      <c r="G6" s="35"/>
      <c r="K6" s="30"/>
      <c r="L6" s="821"/>
    </row>
    <row r="7" spans="1:12" ht="65">
      <c r="A7" s="816">
        <v>2</v>
      </c>
      <c r="B7" s="817" t="s">
        <v>1125</v>
      </c>
      <c r="C7" s="818">
        <v>58140</v>
      </c>
      <c r="D7" s="819">
        <v>0</v>
      </c>
      <c r="E7" s="818">
        <f>C7*D7</f>
        <v>0</v>
      </c>
      <c r="F7" s="820" t="s">
        <v>1126</v>
      </c>
      <c r="G7" s="35"/>
      <c r="K7" s="30"/>
      <c r="L7" s="821"/>
    </row>
    <row r="8" spans="1:12" ht="52">
      <c r="A8" s="816">
        <v>3</v>
      </c>
      <c r="B8" s="817" t="s">
        <v>1127</v>
      </c>
      <c r="C8" s="818">
        <v>757050</v>
      </c>
      <c r="D8" s="819">
        <v>0</v>
      </c>
      <c r="E8" s="818">
        <f>C8*D8</f>
        <v>0</v>
      </c>
      <c r="F8" s="820" t="s">
        <v>1128</v>
      </c>
      <c r="G8" s="35"/>
      <c r="K8" s="30"/>
      <c r="L8" s="821"/>
    </row>
    <row r="9" spans="1:12" ht="39">
      <c r="A9" s="816">
        <v>4</v>
      </c>
      <c r="B9" s="817" t="s">
        <v>1129</v>
      </c>
      <c r="C9" s="818">
        <v>21000</v>
      </c>
      <c r="D9" s="819">
        <v>0</v>
      </c>
      <c r="E9" s="818">
        <f>C9*D9</f>
        <v>0</v>
      </c>
      <c r="F9" s="820" t="s">
        <v>1130</v>
      </c>
      <c r="G9" s="35"/>
      <c r="K9" s="30"/>
      <c r="L9" s="821"/>
    </row>
    <row r="10" spans="1:12" ht="13.5" thickBot="1">
      <c r="A10" s="822"/>
      <c r="B10" s="823"/>
      <c r="C10" s="824"/>
      <c r="D10" s="825"/>
      <c r="E10" s="824"/>
      <c r="F10" s="826"/>
      <c r="G10" s="35"/>
    </row>
    <row r="11" spans="1:12" ht="15" thickBot="1">
      <c r="A11" s="806"/>
      <c r="B11" s="827" t="s">
        <v>1118</v>
      </c>
      <c r="C11" s="807">
        <f>SUM(C5:C10)</f>
        <v>1459469.33</v>
      </c>
      <c r="D11" s="808">
        <f>+E11/C11</f>
        <v>0.26747142308851302</v>
      </c>
      <c r="E11" s="807">
        <f>SUM(E5:E10)</f>
        <v>390366.33864913863</v>
      </c>
      <c r="F11" s="809"/>
      <c r="G11" s="35"/>
    </row>
    <row r="12" spans="1:12" ht="13.5" thickBot="1">
      <c r="A12" s="27"/>
      <c r="C12" s="30"/>
      <c r="D12" s="38"/>
      <c r="F12" s="35"/>
      <c r="G12" s="35"/>
    </row>
    <row r="13" spans="1:12" s="43" customFormat="1" ht="13.5" thickBot="1">
      <c r="A13" s="1143" t="s">
        <v>11</v>
      </c>
      <c r="B13" s="1144"/>
      <c r="C13" s="39">
        <f>SUM(C4:C10)</f>
        <v>1459469.33</v>
      </c>
      <c r="D13" s="40" t="s">
        <v>20</v>
      </c>
      <c r="E13" s="41" t="e">
        <f>E11+#REF!</f>
        <v>#REF!</v>
      </c>
      <c r="F13" s="42"/>
      <c r="G13" s="26"/>
    </row>
  </sheetData>
  <mergeCells count="1">
    <mergeCell ref="A13:B13"/>
  </mergeCells>
  <pageMargins left="0.7" right="0.7" top="0.75" bottom="0.75" header="0.3" footer="0.3"/>
  <pageSetup scale="9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425"/>
  <sheetViews>
    <sheetView view="pageBreakPreview" zoomScale="80" zoomScaleNormal="100" zoomScaleSheetLayoutView="80" workbookViewId="0">
      <pane ySplit="4" topLeftCell="A5" activePane="bottomLeft" state="frozen"/>
      <selection pane="bottomLeft" activeCell="K253" sqref="K253"/>
    </sheetView>
  </sheetViews>
  <sheetFormatPr defaultColWidth="9.08984375" defaultRowHeight="14.5"/>
  <cols>
    <col min="1" max="1" width="9.6328125" style="834" customWidth="1"/>
    <col min="2" max="2" width="7.6328125" style="834" customWidth="1"/>
    <col min="3" max="3" width="50.6328125" style="834" customWidth="1"/>
    <col min="4" max="4" width="6.6328125" style="834" customWidth="1"/>
    <col min="5" max="5" width="10.6328125" style="834" customWidth="1"/>
    <col min="6" max="6" width="11.6328125" style="834" customWidth="1"/>
    <col min="7" max="8" width="12.90625" style="834" customWidth="1"/>
    <col min="9" max="9" width="15.453125" style="834" customWidth="1"/>
    <col min="10" max="10" width="1.6328125" style="834" customWidth="1"/>
    <col min="11" max="11" width="13.6328125" style="921" customWidth="1"/>
    <col min="12" max="12" width="13.6328125" style="836" customWidth="1"/>
    <col min="13" max="16384" width="9.08984375" style="834"/>
  </cols>
  <sheetData>
    <row r="1" spans="1:26">
      <c r="A1" s="59" t="s">
        <v>600</v>
      </c>
      <c r="B1" s="922" t="s">
        <v>1298</v>
      </c>
      <c r="C1" s="828"/>
      <c r="D1" s="829"/>
      <c r="E1" s="830"/>
      <c r="F1" s="835"/>
      <c r="G1" s="2"/>
      <c r="H1" s="2"/>
      <c r="I1" s="2"/>
      <c r="J1" s="2"/>
      <c r="K1" s="831"/>
      <c r="L1" s="832"/>
      <c r="M1" s="772"/>
      <c r="N1" s="772"/>
      <c r="O1" s="830"/>
      <c r="P1" s="833"/>
      <c r="Q1" s="833"/>
      <c r="R1" s="833"/>
      <c r="S1" s="772"/>
      <c r="T1" s="772"/>
      <c r="U1" s="833"/>
      <c r="V1" s="833"/>
      <c r="W1" s="833"/>
      <c r="X1" s="833"/>
      <c r="Z1" s="833"/>
    </row>
    <row r="2" spans="1:26">
      <c r="A2" s="837" t="s">
        <v>13</v>
      </c>
      <c r="B2" s="838"/>
      <c r="C2" s="837"/>
      <c r="D2" s="838"/>
      <c r="E2" s="838"/>
      <c r="F2" s="838"/>
      <c r="G2" s="838"/>
      <c r="H2" s="838"/>
      <c r="I2" s="838"/>
      <c r="J2" s="838"/>
      <c r="K2" s="839"/>
      <c r="L2" s="840"/>
    </row>
    <row r="3" spans="1:26" ht="15" thickBot="1">
      <c r="K3" s="776" t="s">
        <v>9</v>
      </c>
      <c r="L3" s="1" t="s">
        <v>1332</v>
      </c>
    </row>
    <row r="4" spans="1:26" ht="26.5" thickBot="1">
      <c r="A4" s="841" t="s">
        <v>27</v>
      </c>
      <c r="B4" s="842" t="s">
        <v>14</v>
      </c>
      <c r="C4" s="842" t="s">
        <v>0</v>
      </c>
      <c r="D4" s="842" t="s">
        <v>12</v>
      </c>
      <c r="E4" s="843" t="s">
        <v>22</v>
      </c>
      <c r="F4" s="844" t="s">
        <v>24</v>
      </c>
      <c r="G4" s="845" t="s">
        <v>25</v>
      </c>
      <c r="H4" s="846" t="s">
        <v>1132</v>
      </c>
      <c r="I4" s="847" t="s">
        <v>1133</v>
      </c>
      <c r="K4" s="848" t="s">
        <v>1134</v>
      </c>
      <c r="L4" s="849" t="s">
        <v>25</v>
      </c>
    </row>
    <row r="5" spans="1:26">
      <c r="A5" s="850"/>
      <c r="B5" s="851"/>
      <c r="C5" s="231"/>
      <c r="D5" s="231"/>
      <c r="E5" s="852"/>
      <c r="F5" s="852"/>
      <c r="G5" s="853"/>
      <c r="H5" s="854"/>
      <c r="I5" s="855"/>
      <c r="K5" s="856"/>
      <c r="L5" s="857"/>
    </row>
    <row r="6" spans="1:26">
      <c r="A6" s="858"/>
      <c r="B6" s="183"/>
      <c r="C6" s="184" t="s">
        <v>1135</v>
      </c>
      <c r="D6" s="52"/>
      <c r="E6" s="52"/>
      <c r="F6" s="859"/>
      <c r="G6" s="860"/>
      <c r="H6" s="861"/>
      <c r="I6" s="862"/>
      <c r="K6" s="863"/>
      <c r="L6" s="864"/>
    </row>
    <row r="7" spans="1:26">
      <c r="A7" s="858"/>
      <c r="B7" s="52"/>
      <c r="C7" s="200"/>
      <c r="D7" s="52"/>
      <c r="E7" s="52"/>
      <c r="F7" s="859"/>
      <c r="G7" s="860"/>
      <c r="H7" s="861"/>
      <c r="I7" s="862"/>
      <c r="K7" s="863"/>
      <c r="L7" s="864"/>
    </row>
    <row r="8" spans="1:26">
      <c r="A8" s="858"/>
      <c r="B8" s="183"/>
      <c r="C8" s="184" t="s">
        <v>1136</v>
      </c>
      <c r="D8" s="52"/>
      <c r="E8" s="52"/>
      <c r="F8" s="859"/>
      <c r="G8" s="860"/>
      <c r="H8" s="861"/>
      <c r="I8" s="862"/>
      <c r="K8" s="863"/>
      <c r="L8" s="864"/>
    </row>
    <row r="9" spans="1:26">
      <c r="A9" s="858"/>
      <c r="B9" s="52"/>
      <c r="C9" s="200"/>
      <c r="D9" s="52"/>
      <c r="E9" s="52"/>
      <c r="F9" s="859"/>
      <c r="G9" s="860"/>
      <c r="H9" s="861"/>
      <c r="I9" s="862"/>
      <c r="K9" s="863"/>
      <c r="L9" s="864"/>
    </row>
    <row r="10" spans="1:26">
      <c r="A10" s="858"/>
      <c r="B10" s="183"/>
      <c r="C10" s="184" t="s">
        <v>91</v>
      </c>
      <c r="D10" s="52"/>
      <c r="E10" s="52"/>
      <c r="F10" s="859"/>
      <c r="G10" s="860"/>
      <c r="H10" s="861"/>
      <c r="I10" s="862"/>
      <c r="K10" s="863"/>
      <c r="L10" s="864"/>
    </row>
    <row r="11" spans="1:26">
      <c r="A11" s="858"/>
      <c r="B11" s="52"/>
      <c r="C11" s="200"/>
      <c r="D11" s="52"/>
      <c r="E11" s="52"/>
      <c r="F11" s="859"/>
      <c r="G11" s="860"/>
      <c r="H11" s="861"/>
      <c r="I11" s="862"/>
      <c r="K11" s="863"/>
      <c r="L11" s="864"/>
    </row>
    <row r="12" spans="1:26" ht="52">
      <c r="A12" s="858"/>
      <c r="B12" s="52"/>
      <c r="C12" s="865" t="s">
        <v>1137</v>
      </c>
      <c r="D12" s="52"/>
      <c r="E12" s="52"/>
      <c r="F12" s="859"/>
      <c r="G12" s="860"/>
      <c r="H12" s="861"/>
      <c r="I12" s="862"/>
      <c r="K12" s="863"/>
      <c r="L12" s="864"/>
    </row>
    <row r="13" spans="1:26">
      <c r="A13" s="858"/>
      <c r="B13" s="52"/>
      <c r="C13" s="200"/>
      <c r="D13" s="52"/>
      <c r="E13" s="866"/>
      <c r="F13" s="859"/>
      <c r="G13" s="860"/>
      <c r="H13" s="861"/>
      <c r="I13" s="862"/>
      <c r="K13" s="863"/>
      <c r="L13" s="864"/>
    </row>
    <row r="14" spans="1:26">
      <c r="A14" s="858"/>
      <c r="B14" s="183"/>
      <c r="C14" s="184" t="s">
        <v>1138</v>
      </c>
      <c r="D14" s="52"/>
      <c r="E14" s="52"/>
      <c r="F14" s="859"/>
      <c r="G14" s="860"/>
      <c r="H14" s="861"/>
      <c r="I14" s="862"/>
      <c r="K14" s="863"/>
      <c r="L14" s="864"/>
    </row>
    <row r="15" spans="1:26">
      <c r="A15" s="858"/>
      <c r="B15" s="52"/>
      <c r="C15" s="200"/>
      <c r="D15" s="52"/>
      <c r="E15" s="52"/>
      <c r="F15" s="859"/>
      <c r="G15" s="860"/>
      <c r="H15" s="861"/>
      <c r="I15" s="862"/>
      <c r="K15" s="863"/>
      <c r="L15" s="864"/>
    </row>
    <row r="16" spans="1:26">
      <c r="A16" s="858"/>
      <c r="B16" s="52" t="s">
        <v>1139</v>
      </c>
      <c r="C16" s="185" t="s">
        <v>1140</v>
      </c>
      <c r="D16" s="52" t="s">
        <v>1025</v>
      </c>
      <c r="E16" s="867">
        <v>13</v>
      </c>
      <c r="F16" s="859">
        <v>479</v>
      </c>
      <c r="G16" s="860">
        <f>E16*F16</f>
        <v>6227</v>
      </c>
      <c r="H16" s="868">
        <v>0.23703709651517599</v>
      </c>
      <c r="I16" s="862">
        <f>+H16*G16</f>
        <v>1476.0300000000009</v>
      </c>
      <c r="K16" s="869">
        <v>0.95</v>
      </c>
      <c r="L16" s="864">
        <f>I16*K16</f>
        <v>1402.2285000000008</v>
      </c>
      <c r="P16" s="870"/>
      <c r="Q16" s="871"/>
      <c r="R16" s="870"/>
    </row>
    <row r="17" spans="1:12">
      <c r="A17" s="858"/>
      <c r="B17" s="52"/>
      <c r="C17" s="200"/>
      <c r="D17" s="52"/>
      <c r="E17" s="866"/>
      <c r="F17" s="859"/>
      <c r="G17" s="860"/>
      <c r="H17" s="861"/>
      <c r="I17" s="862"/>
      <c r="K17" s="869"/>
      <c r="L17" s="864"/>
    </row>
    <row r="18" spans="1:12">
      <c r="A18" s="858"/>
      <c r="B18" s="183"/>
      <c r="C18" s="184" t="s">
        <v>1141</v>
      </c>
      <c r="D18" s="52"/>
      <c r="E18" s="52"/>
      <c r="F18" s="859"/>
      <c r="G18" s="860"/>
      <c r="H18" s="861"/>
      <c r="I18" s="862"/>
      <c r="K18" s="869"/>
      <c r="L18" s="864"/>
    </row>
    <row r="19" spans="1:12">
      <c r="A19" s="858"/>
      <c r="B19" s="52"/>
      <c r="C19" s="200"/>
      <c r="D19" s="52"/>
      <c r="E19" s="52"/>
      <c r="F19" s="859"/>
      <c r="G19" s="860"/>
      <c r="H19" s="861"/>
      <c r="I19" s="862"/>
      <c r="K19" s="869"/>
      <c r="L19" s="864"/>
    </row>
    <row r="20" spans="1:12">
      <c r="A20" s="858"/>
      <c r="B20" s="52" t="s">
        <v>1142</v>
      </c>
      <c r="C20" s="185" t="s">
        <v>1140</v>
      </c>
      <c r="D20" s="52" t="s">
        <v>1025</v>
      </c>
      <c r="E20" s="867">
        <v>13</v>
      </c>
      <c r="F20" s="859">
        <v>479</v>
      </c>
      <c r="G20" s="860">
        <f>E20*F20</f>
        <v>6227</v>
      </c>
      <c r="H20" s="868">
        <v>0.23703709651517585</v>
      </c>
      <c r="I20" s="862">
        <f t="shared" ref="I20:I80" si="0">+H20*G20</f>
        <v>1476.03</v>
      </c>
      <c r="K20" s="869">
        <v>0.95</v>
      </c>
      <c r="L20" s="864">
        <f>I20*K20</f>
        <v>1402.2284999999999</v>
      </c>
    </row>
    <row r="21" spans="1:12">
      <c r="A21" s="858"/>
      <c r="B21" s="52"/>
      <c r="C21" s="200"/>
      <c r="D21" s="52"/>
      <c r="E21" s="866"/>
      <c r="F21" s="859"/>
      <c r="G21" s="860"/>
      <c r="H21" s="861"/>
      <c r="I21" s="862"/>
      <c r="K21" s="869"/>
      <c r="L21" s="864"/>
    </row>
    <row r="22" spans="1:12">
      <c r="A22" s="858"/>
      <c r="B22" s="183"/>
      <c r="C22" s="184" t="s">
        <v>1143</v>
      </c>
      <c r="D22" s="52"/>
      <c r="E22" s="52"/>
      <c r="F22" s="859"/>
      <c r="G22" s="860"/>
      <c r="H22" s="861"/>
      <c r="I22" s="862"/>
      <c r="K22" s="869"/>
      <c r="L22" s="864"/>
    </row>
    <row r="23" spans="1:12">
      <c r="A23" s="858"/>
      <c r="B23" s="52"/>
      <c r="C23" s="200"/>
      <c r="D23" s="52"/>
      <c r="E23" s="52"/>
      <c r="F23" s="859"/>
      <c r="G23" s="860"/>
      <c r="H23" s="861"/>
      <c r="I23" s="862"/>
      <c r="K23" s="869"/>
      <c r="L23" s="864"/>
    </row>
    <row r="24" spans="1:12">
      <c r="A24" s="858"/>
      <c r="B24" s="52" t="s">
        <v>1144</v>
      </c>
      <c r="C24" s="185" t="s">
        <v>1145</v>
      </c>
      <c r="D24" s="52" t="s">
        <v>1025</v>
      </c>
      <c r="E24" s="867">
        <v>59</v>
      </c>
      <c r="F24" s="859">
        <v>479</v>
      </c>
      <c r="G24" s="860">
        <f>E24*F24</f>
        <v>28261</v>
      </c>
      <c r="H24" s="868">
        <v>0.23703655213899014</v>
      </c>
      <c r="I24" s="862">
        <f t="shared" si="0"/>
        <v>6698.89</v>
      </c>
      <c r="K24" s="869">
        <v>0.95</v>
      </c>
      <c r="L24" s="864">
        <f>I24*K24</f>
        <v>6363.9454999999998</v>
      </c>
    </row>
    <row r="25" spans="1:12">
      <c r="A25" s="858"/>
      <c r="B25" s="52"/>
      <c r="C25" s="200"/>
      <c r="D25" s="52"/>
      <c r="E25" s="866"/>
      <c r="F25" s="859"/>
      <c r="G25" s="860"/>
      <c r="H25" s="861"/>
      <c r="I25" s="862"/>
      <c r="K25" s="869"/>
      <c r="L25" s="864"/>
    </row>
    <row r="26" spans="1:12">
      <c r="A26" s="858"/>
      <c r="B26" s="52" t="s">
        <v>1146</v>
      </c>
      <c r="C26" s="185" t="s">
        <v>1140</v>
      </c>
      <c r="D26" s="52" t="s">
        <v>1025</v>
      </c>
      <c r="E26" s="867">
        <v>13</v>
      </c>
      <c r="F26" s="859">
        <v>479</v>
      </c>
      <c r="G26" s="860">
        <f>E26*F26</f>
        <v>6227</v>
      </c>
      <c r="H26" s="868">
        <v>0.23703709651517585</v>
      </c>
      <c r="I26" s="862">
        <f t="shared" si="0"/>
        <v>1476.03</v>
      </c>
      <c r="K26" s="869">
        <v>0.95</v>
      </c>
      <c r="L26" s="864">
        <f>I26*K26</f>
        <v>1402.2284999999999</v>
      </c>
    </row>
    <row r="27" spans="1:12">
      <c r="A27" s="858"/>
      <c r="B27" s="52"/>
      <c r="C27" s="200"/>
      <c r="D27" s="52"/>
      <c r="E27" s="866"/>
      <c r="F27" s="859"/>
      <c r="G27" s="860"/>
      <c r="H27" s="861"/>
      <c r="I27" s="862"/>
      <c r="K27" s="869"/>
      <c r="L27" s="864"/>
    </row>
    <row r="28" spans="1:12">
      <c r="A28" s="872"/>
      <c r="B28" s="873" t="s">
        <v>1147</v>
      </c>
      <c r="C28" s="874" t="s">
        <v>1148</v>
      </c>
      <c r="D28" s="873" t="s">
        <v>1025</v>
      </c>
      <c r="E28" s="875">
        <v>6</v>
      </c>
      <c r="F28" s="876">
        <v>557</v>
      </c>
      <c r="G28" s="877">
        <f>E28*F28</f>
        <v>3342</v>
      </c>
      <c r="H28" s="878">
        <v>1</v>
      </c>
      <c r="I28" s="879">
        <f t="shared" si="0"/>
        <v>3342</v>
      </c>
      <c r="K28" s="869">
        <v>0.95</v>
      </c>
      <c r="L28" s="864">
        <f>I28*K28</f>
        <v>3174.8999999999996</v>
      </c>
    </row>
    <row r="29" spans="1:12">
      <c r="A29" s="858"/>
      <c r="B29" s="52"/>
      <c r="C29" s="200"/>
      <c r="D29" s="52"/>
      <c r="E29" s="866"/>
      <c r="F29" s="859"/>
      <c r="G29" s="860"/>
      <c r="H29" s="861"/>
      <c r="I29" s="862"/>
      <c r="K29" s="869"/>
      <c r="L29" s="864"/>
    </row>
    <row r="30" spans="1:12">
      <c r="A30" s="872"/>
      <c r="B30" s="873" t="s">
        <v>1149</v>
      </c>
      <c r="C30" s="874" t="s">
        <v>1150</v>
      </c>
      <c r="D30" s="873" t="s">
        <v>1025</v>
      </c>
      <c r="E30" s="875">
        <v>6</v>
      </c>
      <c r="F30" s="876">
        <v>557</v>
      </c>
      <c r="G30" s="877">
        <f>E30*F30</f>
        <v>3342</v>
      </c>
      <c r="H30" s="878">
        <v>1</v>
      </c>
      <c r="I30" s="879">
        <f t="shared" si="0"/>
        <v>3342</v>
      </c>
      <c r="K30" s="869">
        <v>0.95</v>
      </c>
      <c r="L30" s="864">
        <f>I30*K30</f>
        <v>3174.8999999999996</v>
      </c>
    </row>
    <row r="31" spans="1:12">
      <c r="A31" s="858"/>
      <c r="B31" s="52"/>
      <c r="C31" s="200"/>
      <c r="D31" s="52"/>
      <c r="E31" s="866"/>
      <c r="F31" s="859"/>
      <c r="G31" s="860"/>
      <c r="H31" s="861"/>
      <c r="I31" s="862"/>
      <c r="K31" s="869"/>
      <c r="L31" s="864"/>
    </row>
    <row r="32" spans="1:12">
      <c r="A32" s="858"/>
      <c r="B32" s="183"/>
      <c r="C32" s="184" t="s">
        <v>1151</v>
      </c>
      <c r="D32" s="52"/>
      <c r="E32" s="52"/>
      <c r="F32" s="859"/>
      <c r="G32" s="860"/>
      <c r="H32" s="861"/>
      <c r="I32" s="862"/>
      <c r="K32" s="869"/>
      <c r="L32" s="864"/>
    </row>
    <row r="33" spans="1:12">
      <c r="A33" s="858"/>
      <c r="B33" s="52"/>
      <c r="C33" s="200"/>
      <c r="D33" s="52"/>
      <c r="E33" s="52"/>
      <c r="F33" s="859"/>
      <c r="G33" s="860"/>
      <c r="H33" s="861"/>
      <c r="I33" s="862"/>
      <c r="K33" s="869"/>
      <c r="L33" s="864"/>
    </row>
    <row r="34" spans="1:12">
      <c r="A34" s="858"/>
      <c r="B34" s="52" t="s">
        <v>1152</v>
      </c>
      <c r="C34" s="185" t="s">
        <v>1153</v>
      </c>
      <c r="D34" s="52" t="s">
        <v>1025</v>
      </c>
      <c r="E34" s="867">
        <v>39</v>
      </c>
      <c r="F34" s="859">
        <v>479</v>
      </c>
      <c r="G34" s="860">
        <f>E34*F34</f>
        <v>18681</v>
      </c>
      <c r="H34" s="868">
        <v>0.23703709651517585</v>
      </c>
      <c r="I34" s="862">
        <f t="shared" si="0"/>
        <v>4428.09</v>
      </c>
      <c r="K34" s="869">
        <v>0.95</v>
      </c>
      <c r="L34" s="864">
        <f>I34*K34</f>
        <v>4206.6854999999996</v>
      </c>
    </row>
    <row r="35" spans="1:12">
      <c r="A35" s="858"/>
      <c r="B35" s="52"/>
      <c r="C35" s="200"/>
      <c r="D35" s="52"/>
      <c r="E35" s="866"/>
      <c r="F35" s="859"/>
      <c r="G35" s="860"/>
      <c r="H35" s="861"/>
      <c r="I35" s="862"/>
      <c r="K35" s="869"/>
      <c r="L35" s="864"/>
    </row>
    <row r="36" spans="1:12">
      <c r="A36" s="858"/>
      <c r="B36" s="52" t="s">
        <v>1154</v>
      </c>
      <c r="C36" s="185" t="s">
        <v>1140</v>
      </c>
      <c r="D36" s="52" t="s">
        <v>1025</v>
      </c>
      <c r="E36" s="867">
        <v>9</v>
      </c>
      <c r="F36" s="859">
        <v>479</v>
      </c>
      <c r="G36" s="860">
        <f>E36*F36</f>
        <v>4311</v>
      </c>
      <c r="H36" s="868">
        <v>0.23703709651517585</v>
      </c>
      <c r="I36" s="862">
        <f t="shared" si="0"/>
        <v>1021.8669230769231</v>
      </c>
      <c r="K36" s="869">
        <v>0.95</v>
      </c>
      <c r="L36" s="864">
        <f>I36*K36</f>
        <v>970.77357692307692</v>
      </c>
    </row>
    <row r="37" spans="1:12">
      <c r="A37" s="858"/>
      <c r="B37" s="52"/>
      <c r="C37" s="200"/>
      <c r="D37" s="52"/>
      <c r="E37" s="866"/>
      <c r="F37" s="859"/>
      <c r="G37" s="860"/>
      <c r="H37" s="861"/>
      <c r="I37" s="862"/>
      <c r="K37" s="869"/>
      <c r="L37" s="864"/>
    </row>
    <row r="38" spans="1:12">
      <c r="A38" s="858"/>
      <c r="B38" s="183"/>
      <c r="C38" s="184" t="s">
        <v>1155</v>
      </c>
      <c r="D38" s="52"/>
      <c r="E38" s="52"/>
      <c r="F38" s="859"/>
      <c r="G38" s="860"/>
      <c r="H38" s="861"/>
      <c r="I38" s="862"/>
      <c r="K38" s="869"/>
      <c r="L38" s="864"/>
    </row>
    <row r="39" spans="1:12">
      <c r="A39" s="858"/>
      <c r="B39" s="52"/>
      <c r="C39" s="200"/>
      <c r="D39" s="52"/>
      <c r="E39" s="52"/>
      <c r="F39" s="859"/>
      <c r="G39" s="860"/>
      <c r="H39" s="861"/>
      <c r="I39" s="862"/>
      <c r="K39" s="869"/>
      <c r="L39" s="864"/>
    </row>
    <row r="40" spans="1:12">
      <c r="A40" s="858"/>
      <c r="B40" s="52" t="s">
        <v>1139</v>
      </c>
      <c r="C40" s="185" t="s">
        <v>1156</v>
      </c>
      <c r="D40" s="52" t="s">
        <v>1025</v>
      </c>
      <c r="E40" s="867">
        <v>65</v>
      </c>
      <c r="F40" s="859">
        <v>479</v>
      </c>
      <c r="G40" s="860">
        <f>E40*F40</f>
        <v>31135</v>
      </c>
      <c r="H40" s="868">
        <v>0.23703709651517585</v>
      </c>
      <c r="I40" s="862">
        <f t="shared" si="0"/>
        <v>7380.15</v>
      </c>
      <c r="K40" s="869">
        <v>0.95</v>
      </c>
      <c r="L40" s="864">
        <f>I40*K40</f>
        <v>7011.142499999999</v>
      </c>
    </row>
    <row r="41" spans="1:12">
      <c r="A41" s="858"/>
      <c r="B41" s="52"/>
      <c r="C41" s="200"/>
      <c r="D41" s="52"/>
      <c r="E41" s="866"/>
      <c r="F41" s="859"/>
      <c r="G41" s="860"/>
      <c r="H41" s="861"/>
      <c r="I41" s="862"/>
      <c r="K41" s="869"/>
      <c r="L41" s="864"/>
    </row>
    <row r="42" spans="1:12">
      <c r="A42" s="858"/>
      <c r="B42" s="52" t="s">
        <v>1142</v>
      </c>
      <c r="C42" s="185" t="s">
        <v>1157</v>
      </c>
      <c r="D42" s="52" t="s">
        <v>1025</v>
      </c>
      <c r="E42" s="867">
        <v>10</v>
      </c>
      <c r="F42" s="859">
        <v>479</v>
      </c>
      <c r="G42" s="860">
        <f>E42*F42</f>
        <v>4790</v>
      </c>
      <c r="H42" s="868">
        <v>0.23703709651517585</v>
      </c>
      <c r="I42" s="862">
        <f t="shared" si="0"/>
        <v>1135.4076923076923</v>
      </c>
      <c r="K42" s="869">
        <v>0.95</v>
      </c>
      <c r="L42" s="864">
        <f>I42*K42</f>
        <v>1078.6373076923076</v>
      </c>
    </row>
    <row r="43" spans="1:12">
      <c r="A43" s="858"/>
      <c r="B43" s="52"/>
      <c r="C43" s="200"/>
      <c r="D43" s="52"/>
      <c r="E43" s="866"/>
      <c r="F43" s="859"/>
      <c r="G43" s="860"/>
      <c r="H43" s="861"/>
      <c r="I43" s="862"/>
      <c r="K43" s="869"/>
      <c r="L43" s="864"/>
    </row>
    <row r="44" spans="1:12">
      <c r="A44" s="858"/>
      <c r="B44" s="52" t="s">
        <v>1144</v>
      </c>
      <c r="C44" s="185" t="s">
        <v>1158</v>
      </c>
      <c r="D44" s="52" t="s">
        <v>1025</v>
      </c>
      <c r="E44" s="867">
        <v>23</v>
      </c>
      <c r="F44" s="859">
        <v>625</v>
      </c>
      <c r="G44" s="860">
        <f>E44*F44</f>
        <v>14375</v>
      </c>
      <c r="H44" s="868">
        <v>0.23703709651517585</v>
      </c>
      <c r="I44" s="862">
        <f t="shared" si="0"/>
        <v>3407.4082624056527</v>
      </c>
      <c r="K44" s="869">
        <v>0.95</v>
      </c>
      <c r="L44" s="864">
        <f>I44*K44</f>
        <v>3237.0378492853702</v>
      </c>
    </row>
    <row r="45" spans="1:12">
      <c r="A45" s="858"/>
      <c r="B45" s="52"/>
      <c r="C45" s="200"/>
      <c r="D45" s="52"/>
      <c r="E45" s="866"/>
      <c r="F45" s="859"/>
      <c r="G45" s="860"/>
      <c r="H45" s="861"/>
      <c r="I45" s="862"/>
      <c r="K45" s="869"/>
      <c r="L45" s="864"/>
    </row>
    <row r="46" spans="1:12">
      <c r="A46" s="858"/>
      <c r="B46" s="52" t="s">
        <v>1146</v>
      </c>
      <c r="C46" s="185" t="s">
        <v>1159</v>
      </c>
      <c r="D46" s="52" t="s">
        <v>1025</v>
      </c>
      <c r="E46" s="867">
        <v>31</v>
      </c>
      <c r="F46" s="859">
        <v>625</v>
      </c>
      <c r="G46" s="860">
        <f>E46*F46</f>
        <v>19375</v>
      </c>
      <c r="H46" s="868">
        <v>0.23703709651517585</v>
      </c>
      <c r="I46" s="862">
        <f t="shared" si="0"/>
        <v>4592.5937449815319</v>
      </c>
      <c r="K46" s="869">
        <v>0.95</v>
      </c>
      <c r="L46" s="864">
        <f>I46*K46</f>
        <v>4362.9640577324553</v>
      </c>
    </row>
    <row r="47" spans="1:12">
      <c r="A47" s="858"/>
      <c r="B47" s="52"/>
      <c r="C47" s="200"/>
      <c r="D47" s="52"/>
      <c r="E47" s="866"/>
      <c r="F47" s="859"/>
      <c r="G47" s="860"/>
      <c r="H47" s="861"/>
      <c r="I47" s="862"/>
      <c r="K47" s="869"/>
      <c r="L47" s="864"/>
    </row>
    <row r="48" spans="1:12" ht="26">
      <c r="A48" s="858"/>
      <c r="B48" s="52" t="s">
        <v>1152</v>
      </c>
      <c r="C48" s="136" t="s">
        <v>1160</v>
      </c>
      <c r="D48" s="52" t="s">
        <v>1025</v>
      </c>
      <c r="E48" s="867">
        <v>6</v>
      </c>
      <c r="F48" s="859">
        <v>625</v>
      </c>
      <c r="G48" s="860">
        <f>E48*F48</f>
        <v>3750</v>
      </c>
      <c r="H48" s="868">
        <v>0.23703709651517585</v>
      </c>
      <c r="I48" s="862">
        <f t="shared" si="0"/>
        <v>888.88911193190938</v>
      </c>
      <c r="K48" s="869">
        <v>0.95</v>
      </c>
      <c r="L48" s="864">
        <f>I48*K48</f>
        <v>844.44465633531388</v>
      </c>
    </row>
    <row r="49" spans="1:12">
      <c r="A49" s="858"/>
      <c r="B49" s="52"/>
      <c r="C49" s="200"/>
      <c r="D49" s="52"/>
      <c r="E49" s="866"/>
      <c r="F49" s="859"/>
      <c r="G49" s="860"/>
      <c r="H49" s="861"/>
      <c r="I49" s="862"/>
      <c r="K49" s="869"/>
      <c r="L49" s="864"/>
    </row>
    <row r="50" spans="1:12" ht="26">
      <c r="A50" s="858"/>
      <c r="B50" s="52" t="s">
        <v>1154</v>
      </c>
      <c r="C50" s="136" t="s">
        <v>1161</v>
      </c>
      <c r="D50" s="52" t="s">
        <v>1025</v>
      </c>
      <c r="E50" s="867">
        <v>6</v>
      </c>
      <c r="F50" s="859">
        <v>625</v>
      </c>
      <c r="G50" s="860">
        <f>E50*F50</f>
        <v>3750</v>
      </c>
      <c r="H50" s="868">
        <v>0.23703709651517585</v>
      </c>
      <c r="I50" s="862">
        <f t="shared" si="0"/>
        <v>888.88911193190938</v>
      </c>
      <c r="K50" s="869">
        <v>0.95</v>
      </c>
      <c r="L50" s="864">
        <f>I50*K50</f>
        <v>844.44465633531388</v>
      </c>
    </row>
    <row r="51" spans="1:12">
      <c r="A51" s="858"/>
      <c r="B51" s="52"/>
      <c r="C51" s="200"/>
      <c r="D51" s="52"/>
      <c r="E51" s="866"/>
      <c r="F51" s="859"/>
      <c r="G51" s="860"/>
      <c r="H51" s="861"/>
      <c r="I51" s="862"/>
      <c r="K51" s="869"/>
      <c r="L51" s="864"/>
    </row>
    <row r="52" spans="1:12">
      <c r="A52" s="858"/>
      <c r="B52" s="183"/>
      <c r="C52" s="184" t="s">
        <v>1162</v>
      </c>
      <c r="D52" s="52"/>
      <c r="E52" s="52"/>
      <c r="F52" s="859"/>
      <c r="G52" s="860"/>
      <c r="H52" s="861"/>
      <c r="I52" s="862"/>
      <c r="K52" s="869"/>
      <c r="L52" s="864"/>
    </row>
    <row r="53" spans="1:12">
      <c r="A53" s="858"/>
      <c r="B53" s="52"/>
      <c r="C53" s="200"/>
      <c r="D53" s="52"/>
      <c r="E53" s="52"/>
      <c r="F53" s="859"/>
      <c r="G53" s="860"/>
      <c r="H53" s="861"/>
      <c r="I53" s="862"/>
      <c r="K53" s="930"/>
      <c r="L53" s="864"/>
    </row>
    <row r="54" spans="1:12">
      <c r="A54" s="858"/>
      <c r="B54" s="52" t="s">
        <v>1163</v>
      </c>
      <c r="C54" s="185" t="s">
        <v>1164</v>
      </c>
      <c r="D54" s="52" t="s">
        <v>1025</v>
      </c>
      <c r="E54" s="867">
        <v>9</v>
      </c>
      <c r="F54" s="859">
        <v>805</v>
      </c>
      <c r="G54" s="860">
        <f>E54*F54</f>
        <v>7245</v>
      </c>
      <c r="H54" s="868">
        <v>0.23703709651517585</v>
      </c>
      <c r="I54" s="862">
        <f t="shared" si="0"/>
        <v>1717.3337642524491</v>
      </c>
      <c r="K54" s="930">
        <v>0.95</v>
      </c>
      <c r="L54" s="864">
        <f>I54*K54</f>
        <v>1631.4670760398267</v>
      </c>
    </row>
    <row r="55" spans="1:12">
      <c r="A55" s="858"/>
      <c r="B55" s="52"/>
      <c r="C55" s="200"/>
      <c r="D55" s="52"/>
      <c r="E55" s="866"/>
      <c r="F55" s="859"/>
      <c r="G55" s="860"/>
      <c r="H55" s="861"/>
      <c r="I55" s="862"/>
      <c r="K55" s="930"/>
      <c r="L55" s="864"/>
    </row>
    <row r="56" spans="1:12">
      <c r="A56" s="858"/>
      <c r="B56" s="52" t="s">
        <v>1165</v>
      </c>
      <c r="C56" s="185" t="s">
        <v>1166</v>
      </c>
      <c r="D56" s="52" t="s">
        <v>1025</v>
      </c>
      <c r="E56" s="867">
        <v>31</v>
      </c>
      <c r="F56" s="859">
        <v>805</v>
      </c>
      <c r="G56" s="860">
        <f>E56*F56</f>
        <v>24955</v>
      </c>
      <c r="H56" s="868">
        <v>0.23703709651517585</v>
      </c>
      <c r="I56" s="862">
        <f t="shared" si="0"/>
        <v>5915.2607435362133</v>
      </c>
      <c r="K56" s="930">
        <v>0.95</v>
      </c>
      <c r="L56" s="864">
        <f>I56*K56</f>
        <v>5619.4977063594024</v>
      </c>
    </row>
    <row r="57" spans="1:12">
      <c r="A57" s="858"/>
      <c r="B57" s="52"/>
      <c r="C57" s="200"/>
      <c r="D57" s="52"/>
      <c r="E57" s="866"/>
      <c r="F57" s="859"/>
      <c r="G57" s="860"/>
      <c r="H57" s="861"/>
      <c r="I57" s="862"/>
      <c r="K57" s="930"/>
      <c r="L57" s="864"/>
    </row>
    <row r="58" spans="1:12">
      <c r="A58" s="858"/>
      <c r="B58" s="52" t="s">
        <v>1167</v>
      </c>
      <c r="C58" s="185" t="s">
        <v>1168</v>
      </c>
      <c r="D58" s="52" t="s">
        <v>1025</v>
      </c>
      <c r="E58" s="867">
        <v>14</v>
      </c>
      <c r="F58" s="859">
        <v>805</v>
      </c>
      <c r="G58" s="860">
        <f>E58*F58</f>
        <v>11270</v>
      </c>
      <c r="H58" s="868">
        <v>0.23703709651517585</v>
      </c>
      <c r="I58" s="862">
        <f t="shared" si="0"/>
        <v>2671.4080777260319</v>
      </c>
      <c r="K58" s="930">
        <v>0.95</v>
      </c>
      <c r="L58" s="864">
        <f>I58*K58</f>
        <v>2537.8376738397301</v>
      </c>
    </row>
    <row r="59" spans="1:12">
      <c r="A59" s="858"/>
      <c r="B59" s="52"/>
      <c r="C59" s="200"/>
      <c r="D59" s="52"/>
      <c r="E59" s="866"/>
      <c r="F59" s="859"/>
      <c r="G59" s="860"/>
      <c r="H59" s="861"/>
      <c r="I59" s="862"/>
      <c r="K59" s="930"/>
      <c r="L59" s="864"/>
    </row>
    <row r="60" spans="1:12">
      <c r="A60" s="858"/>
      <c r="B60" s="52" t="s">
        <v>1169</v>
      </c>
      <c r="C60" s="185" t="s">
        <v>1170</v>
      </c>
      <c r="D60" s="52" t="s">
        <v>1025</v>
      </c>
      <c r="E60" s="867">
        <v>12</v>
      </c>
      <c r="F60" s="859">
        <v>805</v>
      </c>
      <c r="G60" s="860">
        <f>E60*F60</f>
        <v>9660</v>
      </c>
      <c r="H60" s="868">
        <v>0.23703709651517585</v>
      </c>
      <c r="I60" s="862">
        <f t="shared" si="0"/>
        <v>2289.7783523365988</v>
      </c>
      <c r="K60" s="930">
        <v>0.95</v>
      </c>
      <c r="L60" s="864">
        <f>I60*K60</f>
        <v>2175.2894347197689</v>
      </c>
    </row>
    <row r="61" spans="1:12">
      <c r="A61" s="858"/>
      <c r="B61" s="52"/>
      <c r="C61" s="200"/>
      <c r="D61" s="52"/>
      <c r="E61" s="866"/>
      <c r="F61" s="859"/>
      <c r="G61" s="860"/>
      <c r="H61" s="861"/>
      <c r="I61" s="862"/>
      <c r="K61" s="930"/>
      <c r="L61" s="864"/>
    </row>
    <row r="62" spans="1:12">
      <c r="A62" s="858"/>
      <c r="B62" s="52" t="s">
        <v>1171</v>
      </c>
      <c r="C62" s="185" t="s">
        <v>1172</v>
      </c>
      <c r="D62" s="52" t="s">
        <v>1025</v>
      </c>
      <c r="E62" s="867">
        <v>21</v>
      </c>
      <c r="F62" s="859">
        <v>512</v>
      </c>
      <c r="G62" s="860">
        <f>E62*F62</f>
        <v>10752</v>
      </c>
      <c r="H62" s="868">
        <v>0.23703709651517585</v>
      </c>
      <c r="I62" s="862">
        <f t="shared" si="0"/>
        <v>2548.6228617311708</v>
      </c>
      <c r="K62" s="930">
        <v>0.95</v>
      </c>
      <c r="L62" s="864">
        <f>I62*K62</f>
        <v>2421.1917186446121</v>
      </c>
    </row>
    <row r="63" spans="1:12">
      <c r="A63" s="858"/>
      <c r="B63" s="52"/>
      <c r="C63" s="200"/>
      <c r="D63" s="52"/>
      <c r="E63" s="866"/>
      <c r="F63" s="859"/>
      <c r="G63" s="860"/>
      <c r="H63" s="861"/>
      <c r="I63" s="862"/>
      <c r="K63" s="930"/>
      <c r="L63" s="864"/>
    </row>
    <row r="64" spans="1:12">
      <c r="A64" s="858"/>
      <c r="B64" s="52" t="s">
        <v>1173</v>
      </c>
      <c r="C64" s="185" t="s">
        <v>1174</v>
      </c>
      <c r="D64" s="52" t="s">
        <v>1025</v>
      </c>
      <c r="E64" s="867">
        <v>21</v>
      </c>
      <c r="F64" s="859">
        <v>512</v>
      </c>
      <c r="G64" s="860">
        <f>E64*F64</f>
        <v>10752</v>
      </c>
      <c r="H64" s="868">
        <v>0.23703709651517585</v>
      </c>
      <c r="I64" s="862">
        <f t="shared" si="0"/>
        <v>2548.6228617311708</v>
      </c>
      <c r="K64" s="930">
        <v>0.95</v>
      </c>
      <c r="L64" s="864">
        <f>I64*K64</f>
        <v>2421.1917186446121</v>
      </c>
    </row>
    <row r="65" spans="1:12">
      <c r="A65" s="858"/>
      <c r="B65" s="52"/>
      <c r="C65" s="200"/>
      <c r="D65" s="52"/>
      <c r="E65" s="866"/>
      <c r="F65" s="859"/>
      <c r="G65" s="860"/>
      <c r="H65" s="861"/>
      <c r="I65" s="862"/>
      <c r="K65" s="930"/>
      <c r="L65" s="864"/>
    </row>
    <row r="66" spans="1:12">
      <c r="A66" s="858"/>
      <c r="B66" s="183"/>
      <c r="C66" s="184" t="s">
        <v>1175</v>
      </c>
      <c r="D66" s="52"/>
      <c r="E66" s="52"/>
      <c r="F66" s="859"/>
      <c r="G66" s="860"/>
      <c r="H66" s="861"/>
      <c r="I66" s="862"/>
      <c r="K66" s="930"/>
      <c r="L66" s="864"/>
    </row>
    <row r="67" spans="1:12">
      <c r="A67" s="858"/>
      <c r="B67" s="52"/>
      <c r="C67" s="200"/>
      <c r="D67" s="52"/>
      <c r="E67" s="52"/>
      <c r="F67" s="859"/>
      <c r="G67" s="860"/>
      <c r="H67" s="861"/>
      <c r="I67" s="862"/>
      <c r="K67" s="930"/>
      <c r="L67" s="864"/>
    </row>
    <row r="68" spans="1:12" ht="52">
      <c r="A68" s="858"/>
      <c r="B68" s="52"/>
      <c r="C68" s="865" t="s">
        <v>1176</v>
      </c>
      <c r="D68" s="52"/>
      <c r="E68" s="52"/>
      <c r="F68" s="859"/>
      <c r="G68" s="860"/>
      <c r="H68" s="861"/>
      <c r="I68" s="862"/>
      <c r="K68" s="869"/>
      <c r="L68" s="864"/>
    </row>
    <row r="69" spans="1:12">
      <c r="A69" s="858"/>
      <c r="B69" s="52"/>
      <c r="C69" s="200"/>
      <c r="D69" s="52"/>
      <c r="E69" s="866"/>
      <c r="F69" s="859"/>
      <c r="G69" s="860"/>
      <c r="H69" s="861"/>
      <c r="I69" s="862"/>
      <c r="K69" s="869"/>
      <c r="L69" s="864"/>
    </row>
    <row r="70" spans="1:12">
      <c r="A70" s="858"/>
      <c r="B70" s="183"/>
      <c r="C70" s="184" t="s">
        <v>1138</v>
      </c>
      <c r="D70" s="52"/>
      <c r="E70" s="52"/>
      <c r="F70" s="859"/>
      <c r="G70" s="860"/>
      <c r="H70" s="861"/>
      <c r="I70" s="862"/>
      <c r="K70" s="869"/>
      <c r="L70" s="864"/>
    </row>
    <row r="71" spans="1:12">
      <c r="A71" s="858"/>
      <c r="B71" s="52"/>
      <c r="C71" s="200"/>
      <c r="D71" s="52"/>
      <c r="E71" s="52"/>
      <c r="F71" s="859"/>
      <c r="G71" s="860"/>
      <c r="H71" s="861"/>
      <c r="I71" s="862"/>
      <c r="K71" s="869"/>
      <c r="L71" s="864"/>
    </row>
    <row r="72" spans="1:12">
      <c r="A72" s="872"/>
      <c r="B72" s="873" t="s">
        <v>1177</v>
      </c>
      <c r="C72" s="880" t="s">
        <v>1178</v>
      </c>
      <c r="D72" s="873" t="s">
        <v>1025</v>
      </c>
      <c r="E72" s="875">
        <v>30</v>
      </c>
      <c r="F72" s="876">
        <v>744</v>
      </c>
      <c r="G72" s="877">
        <f>E72*F72</f>
        <v>22320</v>
      </c>
      <c r="H72" s="878">
        <v>1</v>
      </c>
      <c r="I72" s="879">
        <f t="shared" si="0"/>
        <v>22320</v>
      </c>
      <c r="K72" s="869">
        <v>0.5</v>
      </c>
      <c r="L72" s="864">
        <f>I72*K72</f>
        <v>11160</v>
      </c>
    </row>
    <row r="73" spans="1:12">
      <c r="A73" s="858"/>
      <c r="B73" s="52"/>
      <c r="C73" s="200"/>
      <c r="D73" s="52"/>
      <c r="E73" s="52"/>
      <c r="F73" s="859"/>
      <c r="G73" s="860"/>
      <c r="H73" s="861"/>
      <c r="I73" s="862"/>
      <c r="K73" s="869"/>
      <c r="L73" s="864"/>
    </row>
    <row r="74" spans="1:12" ht="39">
      <c r="A74" s="872"/>
      <c r="B74" s="873" t="s">
        <v>1139</v>
      </c>
      <c r="C74" s="880" t="s">
        <v>1179</v>
      </c>
      <c r="D74" s="873" t="s">
        <v>100</v>
      </c>
      <c r="E74" s="875">
        <v>2</v>
      </c>
      <c r="F74" s="876">
        <v>4687</v>
      </c>
      <c r="G74" s="877">
        <f>E74*F74</f>
        <v>9374</v>
      </c>
      <c r="H74" s="878">
        <v>1</v>
      </c>
      <c r="I74" s="879">
        <f t="shared" si="0"/>
        <v>9374</v>
      </c>
      <c r="K74" s="869">
        <v>0.5</v>
      </c>
      <c r="L74" s="864">
        <f>I74*K74</f>
        <v>4687</v>
      </c>
    </row>
    <row r="75" spans="1:12">
      <c r="A75" s="858"/>
      <c r="B75" s="52"/>
      <c r="C75" s="200"/>
      <c r="D75" s="52"/>
      <c r="E75" s="52"/>
      <c r="F75" s="859"/>
      <c r="G75" s="860"/>
      <c r="H75" s="861"/>
      <c r="I75" s="862"/>
      <c r="K75" s="869"/>
      <c r="L75" s="864"/>
    </row>
    <row r="76" spans="1:12">
      <c r="A76" s="858"/>
      <c r="B76" s="183"/>
      <c r="C76" s="184" t="s">
        <v>1141</v>
      </c>
      <c r="D76" s="52"/>
      <c r="E76" s="52"/>
      <c r="F76" s="859"/>
      <c r="G76" s="860"/>
      <c r="H76" s="861"/>
      <c r="I76" s="862"/>
      <c r="K76" s="869"/>
      <c r="L76" s="864"/>
    </row>
    <row r="77" spans="1:12">
      <c r="A77" s="858"/>
      <c r="B77" s="52"/>
      <c r="C77" s="200"/>
      <c r="D77" s="52"/>
      <c r="E77" s="52"/>
      <c r="F77" s="859"/>
      <c r="G77" s="860"/>
      <c r="H77" s="861"/>
      <c r="I77" s="862"/>
      <c r="K77" s="869"/>
      <c r="L77" s="864"/>
    </row>
    <row r="78" spans="1:12">
      <c r="A78" s="858"/>
      <c r="B78" s="52" t="s">
        <v>1142</v>
      </c>
      <c r="C78" s="136" t="s">
        <v>1178</v>
      </c>
      <c r="D78" s="52" t="s">
        <v>1025</v>
      </c>
      <c r="E78" s="867">
        <v>30</v>
      </c>
      <c r="F78" s="859">
        <v>744</v>
      </c>
      <c r="G78" s="860">
        <f>E78*F78</f>
        <v>22320</v>
      </c>
      <c r="H78" s="868">
        <v>0.23703709651517585</v>
      </c>
      <c r="I78" s="862">
        <f t="shared" si="0"/>
        <v>5290.6679942187247</v>
      </c>
      <c r="K78" s="869">
        <v>0.95</v>
      </c>
      <c r="L78" s="864">
        <f>I78*K78</f>
        <v>5026.1345945077883</v>
      </c>
    </row>
    <row r="79" spans="1:12">
      <c r="A79" s="858"/>
      <c r="B79" s="52"/>
      <c r="C79" s="200"/>
      <c r="D79" s="52"/>
      <c r="E79" s="52"/>
      <c r="F79" s="859"/>
      <c r="G79" s="860"/>
      <c r="H79" s="861"/>
      <c r="I79" s="862"/>
      <c r="K79" s="869"/>
      <c r="L79" s="864"/>
    </row>
    <row r="80" spans="1:12" ht="39">
      <c r="A80" s="872"/>
      <c r="B80" s="873" t="s">
        <v>1144</v>
      </c>
      <c r="C80" s="880" t="s">
        <v>1179</v>
      </c>
      <c r="D80" s="873" t="s">
        <v>100</v>
      </c>
      <c r="E80" s="875">
        <v>2</v>
      </c>
      <c r="F80" s="876">
        <v>4687</v>
      </c>
      <c r="G80" s="877">
        <f>E80*F80</f>
        <v>9374</v>
      </c>
      <c r="H80" s="878">
        <v>1</v>
      </c>
      <c r="I80" s="879">
        <f t="shared" si="0"/>
        <v>9374</v>
      </c>
      <c r="K80" s="869">
        <v>0.95</v>
      </c>
      <c r="L80" s="864">
        <f>I80*K80</f>
        <v>8905.2999999999993</v>
      </c>
    </row>
    <row r="81" spans="1:12">
      <c r="A81" s="858"/>
      <c r="B81" s="52"/>
      <c r="C81" s="200"/>
      <c r="D81" s="52"/>
      <c r="E81" s="52"/>
      <c r="F81" s="859"/>
      <c r="G81" s="860"/>
      <c r="H81" s="861"/>
      <c r="I81" s="862"/>
      <c r="K81" s="869"/>
      <c r="L81" s="864"/>
    </row>
    <row r="82" spans="1:12">
      <c r="A82" s="858"/>
      <c r="B82" s="183"/>
      <c r="C82" s="184" t="s">
        <v>1143</v>
      </c>
      <c r="D82" s="52"/>
      <c r="E82" s="52"/>
      <c r="F82" s="859"/>
      <c r="G82" s="860"/>
      <c r="H82" s="861"/>
      <c r="I82" s="862"/>
      <c r="K82" s="869"/>
      <c r="L82" s="864"/>
    </row>
    <row r="83" spans="1:12">
      <c r="A83" s="858"/>
      <c r="B83" s="52"/>
      <c r="C83" s="200"/>
      <c r="D83" s="52"/>
      <c r="E83" s="52"/>
      <c r="F83" s="859"/>
      <c r="G83" s="860"/>
      <c r="H83" s="861"/>
      <c r="I83" s="862"/>
      <c r="K83" s="869"/>
      <c r="L83" s="864"/>
    </row>
    <row r="84" spans="1:12">
      <c r="A84" s="858"/>
      <c r="B84" s="52" t="s">
        <v>1146</v>
      </c>
      <c r="C84" s="185" t="s">
        <v>1180</v>
      </c>
      <c r="D84" s="52" t="s">
        <v>1025</v>
      </c>
      <c r="E84" s="867">
        <v>14</v>
      </c>
      <c r="F84" s="859">
        <v>598</v>
      </c>
      <c r="G84" s="860">
        <f>E84*F84</f>
        <v>8372</v>
      </c>
      <c r="H84" s="868">
        <v>0.23703709651517585</v>
      </c>
      <c r="I84" s="862">
        <f t="shared" ref="I84:I146" si="1">+H84*G84</f>
        <v>1984.4745720250521</v>
      </c>
      <c r="K84" s="869">
        <v>0.95</v>
      </c>
      <c r="L84" s="864">
        <f>I84*K84</f>
        <v>1885.2508434237993</v>
      </c>
    </row>
    <row r="85" spans="1:12">
      <c r="A85" s="858"/>
      <c r="B85" s="52"/>
      <c r="C85" s="200"/>
      <c r="D85" s="52"/>
      <c r="E85" s="52"/>
      <c r="F85" s="859"/>
      <c r="G85" s="860"/>
      <c r="H85" s="861"/>
      <c r="I85" s="862"/>
      <c r="K85" s="869"/>
      <c r="L85" s="864"/>
    </row>
    <row r="86" spans="1:12">
      <c r="A86" s="858"/>
      <c r="B86" s="52" t="s">
        <v>1152</v>
      </c>
      <c r="C86" s="185" t="s">
        <v>1181</v>
      </c>
      <c r="D86" s="52" t="s">
        <v>1025</v>
      </c>
      <c r="E86" s="867">
        <v>53</v>
      </c>
      <c r="F86" s="859">
        <v>598</v>
      </c>
      <c r="G86" s="860">
        <f>E86*F86</f>
        <v>31694</v>
      </c>
      <c r="H86" s="868">
        <v>0.23703709651517585</v>
      </c>
      <c r="I86" s="862">
        <f t="shared" si="1"/>
        <v>7512.6537369519838</v>
      </c>
      <c r="K86" s="869">
        <v>0.95</v>
      </c>
      <c r="L86" s="864">
        <f>I86*K86</f>
        <v>7137.0210501043839</v>
      </c>
    </row>
    <row r="87" spans="1:12">
      <c r="A87" s="858"/>
      <c r="B87" s="52"/>
      <c r="C87" s="200"/>
      <c r="D87" s="52"/>
      <c r="E87" s="52"/>
      <c r="F87" s="859"/>
      <c r="G87" s="860"/>
      <c r="H87" s="861"/>
      <c r="I87" s="862"/>
      <c r="K87" s="869"/>
      <c r="L87" s="864"/>
    </row>
    <row r="88" spans="1:12" ht="26">
      <c r="A88" s="858"/>
      <c r="B88" s="52" t="s">
        <v>1154</v>
      </c>
      <c r="C88" s="136" t="s">
        <v>1182</v>
      </c>
      <c r="D88" s="52" t="s">
        <v>1025</v>
      </c>
      <c r="E88" s="867">
        <v>175</v>
      </c>
      <c r="F88" s="859">
        <v>626</v>
      </c>
      <c r="G88" s="860">
        <f>E88*F88</f>
        <v>109550</v>
      </c>
      <c r="H88" s="868">
        <v>0.23703709651517585</v>
      </c>
      <c r="I88" s="862">
        <f t="shared" si="1"/>
        <v>25967.413923237513</v>
      </c>
      <c r="K88" s="869">
        <v>0.95</v>
      </c>
      <c r="L88" s="864">
        <f>I88*K88</f>
        <v>24669.043227075636</v>
      </c>
    </row>
    <row r="89" spans="1:12">
      <c r="A89" s="858"/>
      <c r="B89" s="52"/>
      <c r="C89" s="200"/>
      <c r="D89" s="52"/>
      <c r="E89" s="52"/>
      <c r="F89" s="859"/>
      <c r="G89" s="860"/>
      <c r="H89" s="861"/>
      <c r="I89" s="862"/>
      <c r="K89" s="869"/>
      <c r="L89" s="864"/>
    </row>
    <row r="90" spans="1:12">
      <c r="A90" s="858"/>
      <c r="B90" s="52" t="s">
        <v>1163</v>
      </c>
      <c r="C90" s="185" t="s">
        <v>1183</v>
      </c>
      <c r="D90" s="52" t="s">
        <v>1025</v>
      </c>
      <c r="E90" s="867">
        <v>2</v>
      </c>
      <c r="F90" s="859">
        <v>598</v>
      </c>
      <c r="G90" s="860">
        <f>E90*F90</f>
        <v>1196</v>
      </c>
      <c r="H90" s="868">
        <v>0.23703709651517585</v>
      </c>
      <c r="I90" s="862">
        <f t="shared" si="1"/>
        <v>283.49636743215029</v>
      </c>
      <c r="K90" s="869">
        <v>0.95</v>
      </c>
      <c r="L90" s="864">
        <f>I90*K90</f>
        <v>269.32154906054279</v>
      </c>
    </row>
    <row r="91" spans="1:12">
      <c r="A91" s="858"/>
      <c r="B91" s="52"/>
      <c r="C91" s="200"/>
      <c r="D91" s="52"/>
      <c r="E91" s="52"/>
      <c r="F91" s="859"/>
      <c r="G91" s="860"/>
      <c r="H91" s="861"/>
      <c r="I91" s="862"/>
      <c r="K91" s="869"/>
      <c r="L91" s="864"/>
    </row>
    <row r="92" spans="1:12" ht="26">
      <c r="A92" s="858"/>
      <c r="B92" s="52" t="s">
        <v>1165</v>
      </c>
      <c r="C92" s="136" t="s">
        <v>1184</v>
      </c>
      <c r="D92" s="52" t="s">
        <v>1027</v>
      </c>
      <c r="E92" s="867">
        <v>4</v>
      </c>
      <c r="F92" s="859">
        <v>214</v>
      </c>
      <c r="G92" s="860">
        <f>E92*F92</f>
        <v>856</v>
      </c>
      <c r="H92" s="868">
        <v>0.23703709651517585</v>
      </c>
      <c r="I92" s="862">
        <f t="shared" si="1"/>
        <v>202.90375461699054</v>
      </c>
      <c r="K92" s="869">
        <v>0.95</v>
      </c>
      <c r="L92" s="864">
        <f>I92*K92</f>
        <v>192.75856688614101</v>
      </c>
    </row>
    <row r="93" spans="1:12">
      <c r="A93" s="858"/>
      <c r="B93" s="52"/>
      <c r="C93" s="200"/>
      <c r="D93" s="52"/>
      <c r="E93" s="52"/>
      <c r="F93" s="859"/>
      <c r="G93" s="860"/>
      <c r="H93" s="861"/>
      <c r="I93" s="862"/>
      <c r="K93" s="869"/>
      <c r="L93" s="864"/>
    </row>
    <row r="94" spans="1:12" ht="26">
      <c r="A94" s="858"/>
      <c r="B94" s="52" t="s">
        <v>1167</v>
      </c>
      <c r="C94" s="136" t="s">
        <v>1185</v>
      </c>
      <c r="D94" s="52" t="s">
        <v>1027</v>
      </c>
      <c r="E94" s="867">
        <v>2</v>
      </c>
      <c r="F94" s="859">
        <v>214</v>
      </c>
      <c r="G94" s="860">
        <f>E94*F94</f>
        <v>428</v>
      </c>
      <c r="H94" s="868">
        <v>0.23703709651517585</v>
      </c>
      <c r="I94" s="862">
        <f t="shared" si="1"/>
        <v>101.45187730849527</v>
      </c>
      <c r="K94" s="869">
        <v>0.95</v>
      </c>
      <c r="L94" s="864">
        <f>I94*K94</f>
        <v>96.379283443070506</v>
      </c>
    </row>
    <row r="95" spans="1:12">
      <c r="A95" s="858"/>
      <c r="B95" s="52"/>
      <c r="C95" s="200"/>
      <c r="D95" s="52"/>
      <c r="E95" s="52"/>
      <c r="F95" s="859"/>
      <c r="G95" s="860"/>
      <c r="H95" s="861"/>
      <c r="I95" s="862"/>
      <c r="K95" s="869"/>
      <c r="L95" s="864"/>
    </row>
    <row r="96" spans="1:12">
      <c r="A96" s="858"/>
      <c r="B96" s="52" t="s">
        <v>1169</v>
      </c>
      <c r="C96" s="185" t="s">
        <v>1178</v>
      </c>
      <c r="D96" s="52" t="s">
        <v>1025</v>
      </c>
      <c r="E96" s="867">
        <v>61</v>
      </c>
      <c r="F96" s="859">
        <v>676</v>
      </c>
      <c r="G96" s="860">
        <f>E96*F96</f>
        <v>41236</v>
      </c>
      <c r="H96" s="868">
        <v>0.23703709651517585</v>
      </c>
      <c r="I96" s="862">
        <f t="shared" si="1"/>
        <v>9774.4617118997921</v>
      </c>
      <c r="K96" s="869">
        <v>0.95</v>
      </c>
      <c r="L96" s="864">
        <f>I96*K96</f>
        <v>9285.7386263048029</v>
      </c>
    </row>
    <row r="97" spans="1:12">
      <c r="A97" s="858"/>
      <c r="B97" s="52"/>
      <c r="C97" s="200"/>
      <c r="D97" s="52"/>
      <c r="E97" s="52"/>
      <c r="F97" s="859"/>
      <c r="G97" s="860"/>
      <c r="H97" s="861"/>
      <c r="I97" s="862"/>
      <c r="K97" s="869"/>
      <c r="L97" s="864"/>
    </row>
    <row r="98" spans="1:12" ht="39">
      <c r="A98" s="872"/>
      <c r="B98" s="873" t="s">
        <v>1171</v>
      </c>
      <c r="C98" s="880" t="s">
        <v>1179</v>
      </c>
      <c r="D98" s="873" t="s">
        <v>100</v>
      </c>
      <c r="E98" s="875">
        <v>2</v>
      </c>
      <c r="F98" s="876">
        <v>4497</v>
      </c>
      <c r="G98" s="877">
        <f>E98*F98</f>
        <v>8994</v>
      </c>
      <c r="H98" s="878">
        <v>1</v>
      </c>
      <c r="I98" s="879">
        <f t="shared" si="1"/>
        <v>8994</v>
      </c>
      <c r="K98" s="869"/>
      <c r="L98" s="864">
        <f>I98*K98</f>
        <v>0</v>
      </c>
    </row>
    <row r="99" spans="1:12">
      <c r="A99" s="858"/>
      <c r="B99" s="52"/>
      <c r="C99" s="200"/>
      <c r="D99" s="52"/>
      <c r="E99" s="52"/>
      <c r="F99" s="859"/>
      <c r="G99" s="860"/>
      <c r="H99" s="861"/>
      <c r="I99" s="862"/>
      <c r="K99" s="869"/>
      <c r="L99" s="864"/>
    </row>
    <row r="100" spans="1:12">
      <c r="A100" s="858"/>
      <c r="B100" s="183"/>
      <c r="C100" s="184" t="s">
        <v>1151</v>
      </c>
      <c r="D100" s="52"/>
      <c r="E100" s="52"/>
      <c r="F100" s="859"/>
      <c r="G100" s="860"/>
      <c r="H100" s="861"/>
      <c r="I100" s="862"/>
      <c r="K100" s="869"/>
      <c r="L100" s="864"/>
    </row>
    <row r="101" spans="1:12">
      <c r="A101" s="858"/>
      <c r="B101" s="52"/>
      <c r="C101" s="200"/>
      <c r="D101" s="52"/>
      <c r="E101" s="52"/>
      <c r="F101" s="859"/>
      <c r="G101" s="860"/>
      <c r="H101" s="861"/>
      <c r="I101" s="862"/>
      <c r="K101" s="869"/>
      <c r="L101" s="864"/>
    </row>
    <row r="102" spans="1:12" ht="26">
      <c r="A102" s="858"/>
      <c r="B102" s="52" t="s">
        <v>1173</v>
      </c>
      <c r="C102" s="136" t="s">
        <v>1186</v>
      </c>
      <c r="D102" s="52" t="s">
        <v>1025</v>
      </c>
      <c r="E102" s="867">
        <v>49</v>
      </c>
      <c r="F102" s="859">
        <v>626</v>
      </c>
      <c r="G102" s="860">
        <f>E102*F102</f>
        <v>30674</v>
      </c>
      <c r="H102" s="868">
        <v>0.23703709651517585</v>
      </c>
      <c r="I102" s="862">
        <f t="shared" si="1"/>
        <v>7270.8758985065042</v>
      </c>
      <c r="K102" s="869">
        <v>0.95</v>
      </c>
      <c r="L102" s="864">
        <f>I102*K102</f>
        <v>6907.3321035811787</v>
      </c>
    </row>
    <row r="103" spans="1:12">
      <c r="A103" s="858"/>
      <c r="B103" s="52"/>
      <c r="C103" s="200"/>
      <c r="D103" s="52"/>
      <c r="E103" s="52"/>
      <c r="F103" s="859"/>
      <c r="G103" s="860"/>
      <c r="H103" s="861"/>
      <c r="I103" s="862"/>
      <c r="K103" s="869"/>
      <c r="L103" s="864"/>
    </row>
    <row r="104" spans="1:12">
      <c r="A104" s="858"/>
      <c r="B104" s="52" t="s">
        <v>1177</v>
      </c>
      <c r="C104" s="185" t="s">
        <v>1187</v>
      </c>
      <c r="D104" s="52" t="s">
        <v>1025</v>
      </c>
      <c r="E104" s="867">
        <v>24</v>
      </c>
      <c r="F104" s="859">
        <v>744</v>
      </c>
      <c r="G104" s="860">
        <f>E104*F104</f>
        <v>17856</v>
      </c>
      <c r="H104" s="868">
        <v>0.23703709651517585</v>
      </c>
      <c r="I104" s="862">
        <f t="shared" si="1"/>
        <v>4232.5343953749798</v>
      </c>
      <c r="K104" s="869">
        <v>0.95</v>
      </c>
      <c r="L104" s="864">
        <f>I104*K104</f>
        <v>4020.9076756062304</v>
      </c>
    </row>
    <row r="105" spans="1:12">
      <c r="A105" s="858"/>
      <c r="B105" s="52"/>
      <c r="C105" s="200"/>
      <c r="D105" s="52"/>
      <c r="E105" s="52"/>
      <c r="F105" s="859"/>
      <c r="G105" s="860"/>
      <c r="H105" s="861"/>
      <c r="I105" s="862"/>
      <c r="K105" s="869"/>
      <c r="L105" s="864"/>
    </row>
    <row r="106" spans="1:12" ht="39">
      <c r="A106" s="872"/>
      <c r="B106" s="873" t="s">
        <v>367</v>
      </c>
      <c r="C106" s="880" t="s">
        <v>1179</v>
      </c>
      <c r="D106" s="873" t="s">
        <v>100</v>
      </c>
      <c r="E106" s="875">
        <v>2</v>
      </c>
      <c r="F106" s="876">
        <v>4687</v>
      </c>
      <c r="G106" s="877">
        <f>E106*F106</f>
        <v>9374</v>
      </c>
      <c r="H106" s="878">
        <v>1</v>
      </c>
      <c r="I106" s="879">
        <f t="shared" si="1"/>
        <v>9374</v>
      </c>
      <c r="K106" s="869">
        <v>0.95</v>
      </c>
      <c r="L106" s="864">
        <f>I106*K106</f>
        <v>8905.2999999999993</v>
      </c>
    </row>
    <row r="107" spans="1:12">
      <c r="A107" s="858"/>
      <c r="B107" s="52"/>
      <c r="C107" s="200"/>
      <c r="D107" s="52"/>
      <c r="E107" s="52"/>
      <c r="F107" s="859"/>
      <c r="G107" s="860"/>
      <c r="H107" s="861"/>
      <c r="I107" s="862"/>
      <c r="K107" s="869"/>
      <c r="L107" s="864"/>
    </row>
    <row r="108" spans="1:12">
      <c r="A108" s="858"/>
      <c r="B108" s="183"/>
      <c r="C108" s="184" t="s">
        <v>1155</v>
      </c>
      <c r="D108" s="52"/>
      <c r="E108" s="52"/>
      <c r="F108" s="859"/>
      <c r="G108" s="860"/>
      <c r="H108" s="861"/>
      <c r="I108" s="862"/>
      <c r="K108" s="869"/>
      <c r="L108" s="864"/>
    </row>
    <row r="109" spans="1:12">
      <c r="A109" s="858"/>
      <c r="B109" s="52"/>
      <c r="C109" s="200"/>
      <c r="D109" s="52"/>
      <c r="E109" s="52"/>
      <c r="F109" s="859"/>
      <c r="G109" s="860"/>
      <c r="H109" s="861"/>
      <c r="I109" s="862"/>
      <c r="K109" s="869"/>
      <c r="L109" s="864"/>
    </row>
    <row r="110" spans="1:12" ht="26">
      <c r="A110" s="858"/>
      <c r="B110" s="52" t="s">
        <v>1142</v>
      </c>
      <c r="C110" s="136" t="s">
        <v>1188</v>
      </c>
      <c r="D110" s="52" t="s">
        <v>1025</v>
      </c>
      <c r="E110" s="867">
        <v>83</v>
      </c>
      <c r="F110" s="859">
        <v>598</v>
      </c>
      <c r="G110" s="860">
        <f>E110*F110</f>
        <v>49634</v>
      </c>
      <c r="H110" s="868">
        <v>0.23703709651517585</v>
      </c>
      <c r="I110" s="862">
        <f t="shared" si="1"/>
        <v>11765.099248434239</v>
      </c>
      <c r="K110" s="869">
        <v>0.95</v>
      </c>
      <c r="L110" s="864">
        <f>I110*K110</f>
        <v>11176.844286012527</v>
      </c>
    </row>
    <row r="111" spans="1:12">
      <c r="A111" s="858"/>
      <c r="B111" s="52"/>
      <c r="C111" s="200"/>
      <c r="D111" s="52"/>
      <c r="E111" s="52"/>
      <c r="F111" s="859"/>
      <c r="G111" s="860"/>
      <c r="H111" s="861"/>
      <c r="I111" s="862"/>
      <c r="K111" s="869"/>
      <c r="L111" s="864"/>
    </row>
    <row r="112" spans="1:12" ht="26">
      <c r="A112" s="858"/>
      <c r="B112" s="52" t="s">
        <v>1144</v>
      </c>
      <c r="C112" s="136" t="s">
        <v>1189</v>
      </c>
      <c r="D112" s="52" t="s">
        <v>1025</v>
      </c>
      <c r="E112" s="867">
        <v>21</v>
      </c>
      <c r="F112" s="859">
        <v>842</v>
      </c>
      <c r="G112" s="860">
        <f>E112*F112</f>
        <v>17682</v>
      </c>
      <c r="H112" s="868">
        <v>0.23703709651517585</v>
      </c>
      <c r="I112" s="862">
        <f t="shared" si="1"/>
        <v>4191.2899405813396</v>
      </c>
      <c r="K112" s="869">
        <v>0.95</v>
      </c>
      <c r="L112" s="864">
        <f>I112*K112</f>
        <v>3981.7254435522723</v>
      </c>
    </row>
    <row r="113" spans="1:12">
      <c r="A113" s="858"/>
      <c r="B113" s="52"/>
      <c r="C113" s="200"/>
      <c r="D113" s="52"/>
      <c r="E113" s="52"/>
      <c r="F113" s="859"/>
      <c r="G113" s="860"/>
      <c r="H113" s="861"/>
      <c r="I113" s="862"/>
      <c r="K113" s="869"/>
      <c r="L113" s="864"/>
    </row>
    <row r="114" spans="1:12" ht="26">
      <c r="A114" s="858"/>
      <c r="B114" s="52" t="s">
        <v>1146</v>
      </c>
      <c r="C114" s="136" t="s">
        <v>1190</v>
      </c>
      <c r="D114" s="52" t="s">
        <v>1025</v>
      </c>
      <c r="E114" s="867">
        <v>23</v>
      </c>
      <c r="F114" s="859">
        <v>842</v>
      </c>
      <c r="G114" s="860">
        <f>E114*F114</f>
        <v>19366</v>
      </c>
      <c r="H114" s="868">
        <v>0.23703709651517585</v>
      </c>
      <c r="I114" s="862">
        <f t="shared" si="1"/>
        <v>4590.4604111128956</v>
      </c>
      <c r="K114" s="869">
        <v>0.95</v>
      </c>
      <c r="L114" s="864">
        <f>I114*K114</f>
        <v>4360.9373905572502</v>
      </c>
    </row>
    <row r="115" spans="1:12">
      <c r="A115" s="858"/>
      <c r="B115" s="52"/>
      <c r="C115" s="200"/>
      <c r="D115" s="52"/>
      <c r="E115" s="52"/>
      <c r="F115" s="859"/>
      <c r="G115" s="860"/>
      <c r="H115" s="861"/>
      <c r="I115" s="862"/>
      <c r="K115" s="869"/>
      <c r="L115" s="864"/>
    </row>
    <row r="116" spans="1:12">
      <c r="A116" s="858"/>
      <c r="B116" s="52" t="s">
        <v>1152</v>
      </c>
      <c r="C116" s="185" t="s">
        <v>1191</v>
      </c>
      <c r="D116" s="52" t="s">
        <v>1025</v>
      </c>
      <c r="E116" s="867">
        <v>19</v>
      </c>
      <c r="F116" s="859">
        <v>954</v>
      </c>
      <c r="G116" s="860">
        <f>E116*F116</f>
        <v>18126</v>
      </c>
      <c r="H116" s="868">
        <v>0.23703709651517585</v>
      </c>
      <c r="I116" s="862">
        <f t="shared" si="1"/>
        <v>4296.5344114340778</v>
      </c>
      <c r="K116" s="869">
        <v>0.95</v>
      </c>
      <c r="L116" s="864">
        <f>I116*K116</f>
        <v>4081.7076908623735</v>
      </c>
    </row>
    <row r="117" spans="1:12">
      <c r="A117" s="858"/>
      <c r="B117" s="52"/>
      <c r="C117" s="200"/>
      <c r="D117" s="52"/>
      <c r="E117" s="52"/>
      <c r="F117" s="859"/>
      <c r="G117" s="860"/>
      <c r="H117" s="861"/>
      <c r="I117" s="862"/>
      <c r="K117" s="869"/>
      <c r="L117" s="864"/>
    </row>
    <row r="118" spans="1:12">
      <c r="A118" s="858"/>
      <c r="B118" s="52" t="s">
        <v>1154</v>
      </c>
      <c r="C118" s="185" t="s">
        <v>1192</v>
      </c>
      <c r="D118" s="52" t="s">
        <v>1025</v>
      </c>
      <c r="E118" s="867">
        <v>31</v>
      </c>
      <c r="F118" s="859">
        <v>954</v>
      </c>
      <c r="G118" s="860">
        <f>E118*F118</f>
        <v>29574</v>
      </c>
      <c r="H118" s="868">
        <v>0.23703709651517585</v>
      </c>
      <c r="I118" s="862">
        <f t="shared" si="1"/>
        <v>7010.1350923398104</v>
      </c>
      <c r="K118" s="869">
        <v>0.95</v>
      </c>
      <c r="L118" s="864">
        <f>I118*K118</f>
        <v>6659.6283377228192</v>
      </c>
    </row>
    <row r="119" spans="1:12">
      <c r="A119" s="858"/>
      <c r="B119" s="52"/>
      <c r="C119" s="200"/>
      <c r="D119" s="52"/>
      <c r="E119" s="52"/>
      <c r="F119" s="859"/>
      <c r="G119" s="860"/>
      <c r="H119" s="861"/>
      <c r="I119" s="862"/>
      <c r="K119" s="869"/>
      <c r="L119" s="864"/>
    </row>
    <row r="120" spans="1:12">
      <c r="A120" s="858"/>
      <c r="B120" s="52" t="s">
        <v>1163</v>
      </c>
      <c r="C120" s="185" t="s">
        <v>1193</v>
      </c>
      <c r="D120" s="52" t="s">
        <v>1025</v>
      </c>
      <c r="E120" s="867">
        <v>7</v>
      </c>
      <c r="F120" s="859">
        <v>744</v>
      </c>
      <c r="G120" s="860">
        <f>E120*F120</f>
        <v>5208</v>
      </c>
      <c r="H120" s="868">
        <v>0.23703709651517585</v>
      </c>
      <c r="I120" s="862">
        <f t="shared" si="1"/>
        <v>1234.4891986510358</v>
      </c>
      <c r="K120" s="869">
        <v>0.95</v>
      </c>
      <c r="L120" s="864">
        <f>I120*K120</f>
        <v>1172.7647387184841</v>
      </c>
    </row>
    <row r="121" spans="1:12">
      <c r="A121" s="858"/>
      <c r="B121" s="52"/>
      <c r="C121" s="200"/>
      <c r="D121" s="52"/>
      <c r="E121" s="52"/>
      <c r="F121" s="859"/>
      <c r="G121" s="860"/>
      <c r="H121" s="861"/>
      <c r="I121" s="862"/>
      <c r="K121" s="869"/>
      <c r="L121" s="864"/>
    </row>
    <row r="122" spans="1:12" ht="26">
      <c r="A122" s="858"/>
      <c r="B122" s="52" t="s">
        <v>1165</v>
      </c>
      <c r="C122" s="136" t="s">
        <v>1194</v>
      </c>
      <c r="D122" s="52" t="s">
        <v>1025</v>
      </c>
      <c r="E122" s="867">
        <v>35</v>
      </c>
      <c r="F122" s="859">
        <v>744</v>
      </c>
      <c r="G122" s="860">
        <f>E122*F122</f>
        <v>26040</v>
      </c>
      <c r="H122" s="868">
        <v>0.23703709651517585</v>
      </c>
      <c r="I122" s="862">
        <f t="shared" si="1"/>
        <v>6172.445993255179</v>
      </c>
      <c r="K122" s="869">
        <v>0.95</v>
      </c>
      <c r="L122" s="864">
        <f>I122*K122</f>
        <v>5863.8236935924197</v>
      </c>
    </row>
    <row r="123" spans="1:12">
      <c r="A123" s="858"/>
      <c r="B123" s="52"/>
      <c r="C123" s="200"/>
      <c r="D123" s="52"/>
      <c r="E123" s="52"/>
      <c r="F123" s="859"/>
      <c r="G123" s="860"/>
      <c r="H123" s="861"/>
      <c r="I123" s="862"/>
      <c r="K123" s="869"/>
      <c r="L123" s="864"/>
    </row>
    <row r="124" spans="1:12" ht="26">
      <c r="A124" s="858"/>
      <c r="B124" s="52" t="s">
        <v>1167</v>
      </c>
      <c r="C124" s="136" t="s">
        <v>1195</v>
      </c>
      <c r="D124" s="52" t="s">
        <v>1025</v>
      </c>
      <c r="E124" s="867">
        <v>36</v>
      </c>
      <c r="F124" s="859">
        <v>744</v>
      </c>
      <c r="G124" s="860">
        <f>E124*F124</f>
        <v>26784</v>
      </c>
      <c r="H124" s="868">
        <v>0.23703709651517585</v>
      </c>
      <c r="I124" s="862">
        <f t="shared" si="1"/>
        <v>6348.8015930624697</v>
      </c>
      <c r="K124" s="869">
        <v>0.95</v>
      </c>
      <c r="L124" s="864">
        <f>I124*K124</f>
        <v>6031.3615134093461</v>
      </c>
    </row>
    <row r="125" spans="1:12">
      <c r="A125" s="858"/>
      <c r="B125" s="52"/>
      <c r="C125" s="200"/>
      <c r="D125" s="52"/>
      <c r="E125" s="52"/>
      <c r="F125" s="859"/>
      <c r="G125" s="860"/>
      <c r="H125" s="861"/>
      <c r="I125" s="862"/>
      <c r="K125" s="869"/>
      <c r="L125" s="864"/>
    </row>
    <row r="126" spans="1:12" ht="39">
      <c r="A126" s="858"/>
      <c r="B126" s="52" t="s">
        <v>1169</v>
      </c>
      <c r="C126" s="136" t="s">
        <v>1196</v>
      </c>
      <c r="D126" s="52" t="s">
        <v>100</v>
      </c>
      <c r="E126" s="867">
        <v>2</v>
      </c>
      <c r="F126" s="859">
        <v>1021</v>
      </c>
      <c r="G126" s="860">
        <f>E126*F126</f>
        <v>2042</v>
      </c>
      <c r="H126" s="868">
        <v>0.23703709651517585</v>
      </c>
      <c r="I126" s="862">
        <f t="shared" si="1"/>
        <v>484.02975108398908</v>
      </c>
      <c r="K126" s="869">
        <v>0.95</v>
      </c>
      <c r="L126" s="864">
        <f>I126*K126</f>
        <v>459.82826352978958</v>
      </c>
    </row>
    <row r="127" spans="1:12">
      <c r="A127" s="858"/>
      <c r="B127" s="52"/>
      <c r="C127" s="200"/>
      <c r="D127" s="52"/>
      <c r="E127" s="52"/>
      <c r="F127" s="859"/>
      <c r="G127" s="860"/>
      <c r="H127" s="861"/>
      <c r="I127" s="862"/>
      <c r="K127" s="869"/>
      <c r="L127" s="864"/>
    </row>
    <row r="128" spans="1:12" ht="39">
      <c r="A128" s="858"/>
      <c r="B128" s="52" t="s">
        <v>1171</v>
      </c>
      <c r="C128" s="136" t="s">
        <v>1197</v>
      </c>
      <c r="D128" s="52" t="s">
        <v>100</v>
      </c>
      <c r="E128" s="867">
        <v>2</v>
      </c>
      <c r="F128" s="859">
        <v>1021</v>
      </c>
      <c r="G128" s="860">
        <f>E128*F128</f>
        <v>2042</v>
      </c>
      <c r="H128" s="868">
        <v>0.23703709651517585</v>
      </c>
      <c r="I128" s="862">
        <f t="shared" si="1"/>
        <v>484.02975108398908</v>
      </c>
      <c r="K128" s="869">
        <v>0.95</v>
      </c>
      <c r="L128" s="864">
        <f>I128*K128</f>
        <v>459.82826352978958</v>
      </c>
    </row>
    <row r="129" spans="1:12">
      <c r="A129" s="858"/>
      <c r="B129" s="52"/>
      <c r="C129" s="200"/>
      <c r="D129" s="52"/>
      <c r="E129" s="867"/>
      <c r="F129" s="859"/>
      <c r="G129" s="860"/>
      <c r="H129" s="861"/>
      <c r="I129" s="862"/>
      <c r="K129" s="869"/>
      <c r="L129" s="864"/>
    </row>
    <row r="130" spans="1:12">
      <c r="A130" s="872"/>
      <c r="B130" s="873" t="s">
        <v>1173</v>
      </c>
      <c r="C130" s="874" t="s">
        <v>1187</v>
      </c>
      <c r="D130" s="873" t="s">
        <v>1025</v>
      </c>
      <c r="E130" s="875">
        <v>46</v>
      </c>
      <c r="F130" s="876">
        <v>954</v>
      </c>
      <c r="G130" s="877">
        <f>E130*F130</f>
        <v>43884</v>
      </c>
      <c r="H130" s="878">
        <v>1</v>
      </c>
      <c r="I130" s="879">
        <f t="shared" si="1"/>
        <v>43884</v>
      </c>
      <c r="K130" s="869">
        <v>0.6</v>
      </c>
      <c r="L130" s="864">
        <f>I130*K130</f>
        <v>26330.399999999998</v>
      </c>
    </row>
    <row r="131" spans="1:12">
      <c r="A131" s="858"/>
      <c r="B131" s="52"/>
      <c r="C131" s="200"/>
      <c r="D131" s="52"/>
      <c r="E131" s="52"/>
      <c r="F131" s="859"/>
      <c r="G131" s="860"/>
      <c r="H131" s="861"/>
      <c r="I131" s="862"/>
      <c r="K131" s="869"/>
      <c r="L131" s="864"/>
    </row>
    <row r="132" spans="1:12" ht="39">
      <c r="A132" s="872"/>
      <c r="B132" s="873" t="s">
        <v>1139</v>
      </c>
      <c r="C132" s="880" t="s">
        <v>1179</v>
      </c>
      <c r="D132" s="873" t="s">
        <v>100</v>
      </c>
      <c r="E132" s="875">
        <v>2</v>
      </c>
      <c r="F132" s="876">
        <v>4687</v>
      </c>
      <c r="G132" s="877">
        <f>E132*F132</f>
        <v>9374</v>
      </c>
      <c r="H132" s="878">
        <v>1</v>
      </c>
      <c r="I132" s="879">
        <f t="shared" si="1"/>
        <v>9374</v>
      </c>
      <c r="K132" s="869">
        <v>0.6</v>
      </c>
      <c r="L132" s="864">
        <f>I132*K132</f>
        <v>5624.4</v>
      </c>
    </row>
    <row r="133" spans="1:12">
      <c r="A133" s="858"/>
      <c r="B133" s="52"/>
      <c r="C133" s="200"/>
      <c r="D133" s="52"/>
      <c r="E133" s="52"/>
      <c r="F133" s="859"/>
      <c r="G133" s="860"/>
      <c r="H133" s="861"/>
      <c r="I133" s="862"/>
      <c r="K133" s="869"/>
      <c r="L133" s="864"/>
    </row>
    <row r="134" spans="1:12">
      <c r="A134" s="858"/>
      <c r="B134" s="183"/>
      <c r="C134" s="184" t="s">
        <v>1162</v>
      </c>
      <c r="D134" s="52"/>
      <c r="E134" s="52"/>
      <c r="F134" s="859"/>
      <c r="G134" s="860"/>
      <c r="H134" s="861"/>
      <c r="I134" s="862"/>
      <c r="K134" s="869"/>
      <c r="L134" s="864"/>
    </row>
    <row r="135" spans="1:12">
      <c r="A135" s="858"/>
      <c r="B135" s="52"/>
      <c r="C135" s="200"/>
      <c r="D135" s="52"/>
      <c r="E135" s="52"/>
      <c r="F135" s="859"/>
      <c r="G135" s="860"/>
      <c r="H135" s="861"/>
      <c r="I135" s="862"/>
      <c r="K135" s="869"/>
      <c r="L135" s="864"/>
    </row>
    <row r="136" spans="1:12">
      <c r="A136" s="872"/>
      <c r="B136" s="873" t="s">
        <v>1142</v>
      </c>
      <c r="C136" s="874" t="s">
        <v>1187</v>
      </c>
      <c r="D136" s="873" t="s">
        <v>1025</v>
      </c>
      <c r="E136" s="875">
        <v>38</v>
      </c>
      <c r="F136" s="876">
        <v>954</v>
      </c>
      <c r="G136" s="877">
        <f>E136*F136</f>
        <v>36252</v>
      </c>
      <c r="H136" s="878">
        <v>1</v>
      </c>
      <c r="I136" s="879">
        <f t="shared" si="1"/>
        <v>36252</v>
      </c>
      <c r="K136" s="869">
        <v>0.6</v>
      </c>
      <c r="L136" s="864">
        <f>I136*K136</f>
        <v>21751.200000000001</v>
      </c>
    </row>
    <row r="137" spans="1:12">
      <c r="A137" s="858"/>
      <c r="B137" s="52"/>
      <c r="C137" s="200"/>
      <c r="D137" s="52"/>
      <c r="E137" s="52"/>
      <c r="F137" s="859"/>
      <c r="G137" s="860"/>
      <c r="H137" s="861"/>
      <c r="I137" s="862"/>
      <c r="K137" s="869"/>
      <c r="L137" s="864"/>
    </row>
    <row r="138" spans="1:12" ht="39">
      <c r="A138" s="872"/>
      <c r="B138" s="873" t="s">
        <v>1144</v>
      </c>
      <c r="C138" s="880" t="s">
        <v>1179</v>
      </c>
      <c r="D138" s="873" t="s">
        <v>100</v>
      </c>
      <c r="E138" s="875">
        <v>2</v>
      </c>
      <c r="F138" s="876">
        <v>4687</v>
      </c>
      <c r="G138" s="877">
        <f>E138*F138</f>
        <v>9374</v>
      </c>
      <c r="H138" s="878">
        <v>1</v>
      </c>
      <c r="I138" s="879">
        <f t="shared" si="1"/>
        <v>9374</v>
      </c>
      <c r="K138" s="869">
        <v>0.5</v>
      </c>
      <c r="L138" s="864">
        <f>I138*K138</f>
        <v>4687</v>
      </c>
    </row>
    <row r="139" spans="1:12">
      <c r="A139" s="858"/>
      <c r="B139" s="52"/>
      <c r="C139" s="200"/>
      <c r="D139" s="52"/>
      <c r="E139" s="52"/>
      <c r="F139" s="859"/>
      <c r="G139" s="860"/>
      <c r="H139" s="861"/>
      <c r="I139" s="862"/>
      <c r="K139" s="869"/>
      <c r="L139" s="864"/>
    </row>
    <row r="140" spans="1:12" ht="26">
      <c r="A140" s="872"/>
      <c r="B140" s="873" t="s">
        <v>1146</v>
      </c>
      <c r="C140" s="880" t="s">
        <v>1198</v>
      </c>
      <c r="D140" s="873" t="s">
        <v>1025</v>
      </c>
      <c r="E140" s="875">
        <v>36</v>
      </c>
      <c r="F140" s="876">
        <v>1466</v>
      </c>
      <c r="G140" s="877">
        <f>E140*F140</f>
        <v>52776</v>
      </c>
      <c r="H140" s="878">
        <v>1</v>
      </c>
      <c r="I140" s="879">
        <f t="shared" si="1"/>
        <v>52776</v>
      </c>
      <c r="K140" s="869">
        <v>0.6</v>
      </c>
      <c r="L140" s="864">
        <f>I140*K140</f>
        <v>31665.599999999999</v>
      </c>
    </row>
    <row r="141" spans="1:12">
      <c r="A141" s="858"/>
      <c r="B141" s="52"/>
      <c r="C141" s="200"/>
      <c r="D141" s="52"/>
      <c r="E141" s="52"/>
      <c r="F141" s="859"/>
      <c r="G141" s="860"/>
      <c r="H141" s="861"/>
      <c r="I141" s="862"/>
      <c r="K141" s="869"/>
      <c r="L141" s="864"/>
    </row>
    <row r="142" spans="1:12" ht="26">
      <c r="A142" s="872"/>
      <c r="B142" s="873" t="s">
        <v>1152</v>
      </c>
      <c r="C142" s="880" t="s">
        <v>1199</v>
      </c>
      <c r="D142" s="873" t="s">
        <v>1025</v>
      </c>
      <c r="E142" s="875">
        <v>40</v>
      </c>
      <c r="F142" s="876">
        <v>1466</v>
      </c>
      <c r="G142" s="877">
        <f>E142*F142</f>
        <v>58640</v>
      </c>
      <c r="H142" s="878">
        <v>1</v>
      </c>
      <c r="I142" s="879">
        <f t="shared" si="1"/>
        <v>58640</v>
      </c>
      <c r="K142" s="869">
        <v>0.6</v>
      </c>
      <c r="L142" s="864">
        <f>I142*K142</f>
        <v>35184</v>
      </c>
    </row>
    <row r="143" spans="1:12">
      <c r="A143" s="858"/>
      <c r="B143" s="52"/>
      <c r="C143" s="200"/>
      <c r="D143" s="52"/>
      <c r="E143" s="52"/>
      <c r="F143" s="859"/>
      <c r="G143" s="860"/>
      <c r="H143" s="861"/>
      <c r="I143" s="862"/>
      <c r="K143" s="869"/>
      <c r="L143" s="864"/>
    </row>
    <row r="144" spans="1:12" ht="39">
      <c r="A144" s="872"/>
      <c r="B144" s="873" t="s">
        <v>1154</v>
      </c>
      <c r="C144" s="880" t="s">
        <v>1200</v>
      </c>
      <c r="D144" s="873" t="s">
        <v>100</v>
      </c>
      <c r="E144" s="875">
        <v>2</v>
      </c>
      <c r="F144" s="876">
        <v>860</v>
      </c>
      <c r="G144" s="877">
        <f>E144*F144</f>
        <v>1720</v>
      </c>
      <c r="H144" s="878">
        <v>1</v>
      </c>
      <c r="I144" s="879">
        <f t="shared" si="1"/>
        <v>1720</v>
      </c>
      <c r="K144" s="869">
        <v>0.4</v>
      </c>
      <c r="L144" s="864">
        <f>I144*K144</f>
        <v>688</v>
      </c>
    </row>
    <row r="145" spans="1:12">
      <c r="A145" s="858"/>
      <c r="B145" s="52"/>
      <c r="C145" s="200"/>
      <c r="D145" s="52"/>
      <c r="E145" s="52"/>
      <c r="F145" s="859"/>
      <c r="G145" s="860"/>
      <c r="H145" s="861"/>
      <c r="I145" s="862"/>
      <c r="K145" s="869"/>
      <c r="L145" s="864"/>
    </row>
    <row r="146" spans="1:12" ht="39">
      <c r="A146" s="872"/>
      <c r="B146" s="873" t="s">
        <v>1163</v>
      </c>
      <c r="C146" s="880" t="s">
        <v>1201</v>
      </c>
      <c r="D146" s="873" t="s">
        <v>100</v>
      </c>
      <c r="E146" s="875">
        <v>2</v>
      </c>
      <c r="F146" s="876">
        <v>860</v>
      </c>
      <c r="G146" s="877">
        <f>E146*F146</f>
        <v>1720</v>
      </c>
      <c r="H146" s="878">
        <v>1</v>
      </c>
      <c r="I146" s="879">
        <f t="shared" si="1"/>
        <v>1720</v>
      </c>
      <c r="K146" s="869">
        <v>0.5</v>
      </c>
      <c r="L146" s="864">
        <f>I146*K146</f>
        <v>860</v>
      </c>
    </row>
    <row r="147" spans="1:12">
      <c r="A147" s="858"/>
      <c r="B147" s="52"/>
      <c r="C147" s="200"/>
      <c r="D147" s="52"/>
      <c r="E147" s="867"/>
      <c r="F147" s="859"/>
      <c r="G147" s="860"/>
      <c r="H147" s="861"/>
      <c r="I147" s="862"/>
      <c r="K147" s="869"/>
      <c r="L147" s="864"/>
    </row>
    <row r="148" spans="1:12">
      <c r="A148" s="858"/>
      <c r="B148" s="183"/>
      <c r="C148" s="184" t="s">
        <v>639</v>
      </c>
      <c r="D148" s="52"/>
      <c r="E148" s="52"/>
      <c r="F148" s="859"/>
      <c r="G148" s="860"/>
      <c r="H148" s="861"/>
      <c r="I148" s="862"/>
      <c r="K148" s="869"/>
      <c r="L148" s="864"/>
    </row>
    <row r="149" spans="1:12">
      <c r="A149" s="858"/>
      <c r="B149" s="52"/>
      <c r="C149" s="200"/>
      <c r="D149" s="52"/>
      <c r="E149" s="52"/>
      <c r="F149" s="859"/>
      <c r="G149" s="860"/>
      <c r="H149" s="861"/>
      <c r="I149" s="862"/>
      <c r="K149" s="869"/>
      <c r="L149" s="864"/>
    </row>
    <row r="150" spans="1:12" ht="39">
      <c r="A150" s="858"/>
      <c r="B150" s="183"/>
      <c r="C150" s="865" t="s">
        <v>1202</v>
      </c>
      <c r="D150" s="52"/>
      <c r="E150" s="52"/>
      <c r="F150" s="859"/>
      <c r="G150" s="860"/>
      <c r="H150" s="861"/>
      <c r="I150" s="862"/>
      <c r="K150" s="869"/>
      <c r="L150" s="864"/>
    </row>
    <row r="151" spans="1:12">
      <c r="A151" s="858"/>
      <c r="B151" s="52"/>
      <c r="C151" s="200"/>
      <c r="D151" s="52"/>
      <c r="E151" s="52"/>
      <c r="F151" s="859"/>
      <c r="G151" s="860"/>
      <c r="H151" s="861"/>
      <c r="I151" s="862"/>
      <c r="K151" s="869"/>
      <c r="L151" s="864"/>
    </row>
    <row r="152" spans="1:12">
      <c r="A152" s="858"/>
      <c r="B152" s="183"/>
      <c r="C152" s="184" t="s">
        <v>1143</v>
      </c>
      <c r="D152" s="52"/>
      <c r="E152" s="52"/>
      <c r="F152" s="859"/>
      <c r="G152" s="860"/>
      <c r="H152" s="861"/>
      <c r="I152" s="862"/>
      <c r="K152" s="869"/>
      <c r="L152" s="864"/>
    </row>
    <row r="153" spans="1:12">
      <c r="A153" s="858"/>
      <c r="B153" s="52"/>
      <c r="C153" s="200"/>
      <c r="D153" s="52"/>
      <c r="E153" s="52"/>
      <c r="F153" s="859"/>
      <c r="G153" s="860"/>
      <c r="H153" s="861"/>
      <c r="I153" s="862"/>
      <c r="K153" s="869"/>
      <c r="L153" s="864"/>
    </row>
    <row r="154" spans="1:12" ht="26">
      <c r="A154" s="858"/>
      <c r="B154" s="52" t="s">
        <v>1165</v>
      </c>
      <c r="C154" s="136" t="s">
        <v>1203</v>
      </c>
      <c r="D154" s="52" t="s">
        <v>1027</v>
      </c>
      <c r="E154" s="867">
        <v>6</v>
      </c>
      <c r="F154" s="859">
        <v>360</v>
      </c>
      <c r="G154" s="860">
        <f>E154*F154</f>
        <v>2160</v>
      </c>
      <c r="H154" s="868">
        <v>0.23703709651517585</v>
      </c>
      <c r="I154" s="862">
        <f t="shared" ref="I154:I210" si="2">+H154*G154</f>
        <v>512.00012847277981</v>
      </c>
      <c r="K154" s="869">
        <v>0.95</v>
      </c>
      <c r="L154" s="864">
        <f>I154*K154</f>
        <v>486.4001220491408</v>
      </c>
    </row>
    <row r="155" spans="1:12">
      <c r="A155" s="858"/>
      <c r="B155" s="52"/>
      <c r="C155" s="200"/>
      <c r="D155" s="52"/>
      <c r="E155" s="52"/>
      <c r="F155" s="859"/>
      <c r="G155" s="860"/>
      <c r="H155" s="861"/>
      <c r="I155" s="862"/>
      <c r="K155" s="869"/>
      <c r="L155" s="864"/>
    </row>
    <row r="156" spans="1:12" ht="26">
      <c r="A156" s="858"/>
      <c r="B156" s="52" t="s">
        <v>1167</v>
      </c>
      <c r="C156" s="136" t="s">
        <v>1204</v>
      </c>
      <c r="D156" s="52" t="s">
        <v>1027</v>
      </c>
      <c r="E156" s="867">
        <v>10</v>
      </c>
      <c r="F156" s="859">
        <v>360</v>
      </c>
      <c r="G156" s="860">
        <f>E156*F156</f>
        <v>3600</v>
      </c>
      <c r="H156" s="868">
        <v>0.23703709651517585</v>
      </c>
      <c r="I156" s="862">
        <f t="shared" si="2"/>
        <v>853.33354745463305</v>
      </c>
      <c r="K156" s="869">
        <v>0.95</v>
      </c>
      <c r="L156" s="864">
        <f>I156*K156</f>
        <v>810.66687008190138</v>
      </c>
    </row>
    <row r="157" spans="1:12">
      <c r="A157" s="858"/>
      <c r="B157" s="52"/>
      <c r="C157" s="200"/>
      <c r="D157" s="52"/>
      <c r="E157" s="52"/>
      <c r="F157" s="859"/>
      <c r="G157" s="860"/>
      <c r="H157" s="861"/>
      <c r="I157" s="862"/>
      <c r="K157" s="869"/>
      <c r="L157" s="864"/>
    </row>
    <row r="158" spans="1:12">
      <c r="A158" s="858"/>
      <c r="B158" s="183"/>
      <c r="C158" s="184" t="s">
        <v>1151</v>
      </c>
      <c r="D158" s="52"/>
      <c r="E158" s="52"/>
      <c r="F158" s="859"/>
      <c r="G158" s="860"/>
      <c r="H158" s="861"/>
      <c r="I158" s="862"/>
      <c r="K158" s="869"/>
      <c r="L158" s="864"/>
    </row>
    <row r="159" spans="1:12">
      <c r="A159" s="858"/>
      <c r="B159" s="52"/>
      <c r="C159" s="200"/>
      <c r="D159" s="52"/>
      <c r="E159" s="52"/>
      <c r="F159" s="859"/>
      <c r="G159" s="860"/>
      <c r="H159" s="861"/>
      <c r="I159" s="862"/>
      <c r="K159" s="869"/>
      <c r="L159" s="864"/>
    </row>
    <row r="160" spans="1:12" ht="26">
      <c r="A160" s="858"/>
      <c r="B160" s="52" t="s">
        <v>1139</v>
      </c>
      <c r="C160" s="136" t="s">
        <v>1205</v>
      </c>
      <c r="D160" s="52" t="s">
        <v>1027</v>
      </c>
      <c r="E160" s="867">
        <v>19</v>
      </c>
      <c r="F160" s="859">
        <v>458</v>
      </c>
      <c r="G160" s="860">
        <f>E160*F160</f>
        <v>8702</v>
      </c>
      <c r="H160" s="868">
        <v>0.23703709651517585</v>
      </c>
      <c r="I160" s="862">
        <f t="shared" si="2"/>
        <v>2062.6968138750603</v>
      </c>
      <c r="K160" s="869">
        <v>0.95</v>
      </c>
      <c r="L160" s="864">
        <f>I160*K160</f>
        <v>1959.5619731813072</v>
      </c>
    </row>
    <row r="161" spans="1:12">
      <c r="A161" s="858"/>
      <c r="B161" s="52"/>
      <c r="C161" s="200"/>
      <c r="D161" s="52"/>
      <c r="E161" s="52"/>
      <c r="F161" s="859"/>
      <c r="G161" s="860"/>
      <c r="H161" s="861"/>
      <c r="I161" s="862"/>
      <c r="K161" s="869"/>
      <c r="L161" s="864"/>
    </row>
    <row r="162" spans="1:12">
      <c r="A162" s="858"/>
      <c r="B162" s="183"/>
      <c r="C162" s="184" t="s">
        <v>1155</v>
      </c>
      <c r="D162" s="52"/>
      <c r="E162" s="52"/>
      <c r="F162" s="859"/>
      <c r="G162" s="860"/>
      <c r="H162" s="861"/>
      <c r="I162" s="862"/>
      <c r="K162" s="869"/>
      <c r="L162" s="864"/>
    </row>
    <row r="163" spans="1:12">
      <c r="A163" s="858"/>
      <c r="B163" s="52"/>
      <c r="C163" s="200"/>
      <c r="D163" s="52"/>
      <c r="E163" s="52"/>
      <c r="F163" s="859"/>
      <c r="G163" s="860"/>
      <c r="H163" s="861"/>
      <c r="I163" s="862"/>
      <c r="K163" s="869"/>
      <c r="L163" s="864"/>
    </row>
    <row r="164" spans="1:12" ht="26">
      <c r="A164" s="858"/>
      <c r="B164" s="52" t="s">
        <v>1142</v>
      </c>
      <c r="C164" s="136" t="s">
        <v>1206</v>
      </c>
      <c r="D164" s="52" t="s">
        <v>1027</v>
      </c>
      <c r="E164" s="867">
        <v>7</v>
      </c>
      <c r="F164" s="859">
        <v>288</v>
      </c>
      <c r="G164" s="860">
        <f>E164*F164</f>
        <v>2016</v>
      </c>
      <c r="H164" s="868">
        <v>0.23703709651517585</v>
      </c>
      <c r="I164" s="862">
        <f t="shared" si="2"/>
        <v>477.86678657459453</v>
      </c>
      <c r="K164" s="869">
        <v>0.95</v>
      </c>
      <c r="L164" s="864">
        <f>I164*K164</f>
        <v>453.9734472458648</v>
      </c>
    </row>
    <row r="165" spans="1:12">
      <c r="A165" s="858"/>
      <c r="B165" s="52"/>
      <c r="C165" s="200"/>
      <c r="D165" s="52"/>
      <c r="E165" s="52"/>
      <c r="F165" s="859"/>
      <c r="G165" s="860"/>
      <c r="H165" s="861"/>
      <c r="I165" s="862"/>
      <c r="K165" s="869"/>
      <c r="L165" s="864"/>
    </row>
    <row r="166" spans="1:12" ht="26">
      <c r="A166" s="858"/>
      <c r="B166" s="52" t="s">
        <v>1144</v>
      </c>
      <c r="C166" s="136" t="s">
        <v>1207</v>
      </c>
      <c r="D166" s="52" t="s">
        <v>1027</v>
      </c>
      <c r="E166" s="867">
        <v>5</v>
      </c>
      <c r="F166" s="859">
        <v>346</v>
      </c>
      <c r="G166" s="860">
        <f>E166*F166</f>
        <v>1730</v>
      </c>
      <c r="H166" s="868">
        <v>0.23703709651517585</v>
      </c>
      <c r="I166" s="862">
        <f t="shared" si="2"/>
        <v>410.07417697125425</v>
      </c>
      <c r="K166" s="869">
        <v>0.95</v>
      </c>
      <c r="L166" s="864">
        <f>I166*K166</f>
        <v>389.57046812269152</v>
      </c>
    </row>
    <row r="167" spans="1:12">
      <c r="A167" s="858"/>
      <c r="B167" s="52"/>
      <c r="C167" s="200"/>
      <c r="D167" s="52"/>
      <c r="E167" s="52"/>
      <c r="F167" s="859"/>
      <c r="G167" s="860"/>
      <c r="H167" s="861"/>
      <c r="I167" s="862"/>
      <c r="K167" s="869"/>
      <c r="L167" s="864"/>
    </row>
    <row r="168" spans="1:12" ht="26">
      <c r="A168" s="858"/>
      <c r="B168" s="52" t="s">
        <v>1146</v>
      </c>
      <c r="C168" s="136" t="s">
        <v>1208</v>
      </c>
      <c r="D168" s="52" t="s">
        <v>1027</v>
      </c>
      <c r="E168" s="867">
        <v>5</v>
      </c>
      <c r="F168" s="859">
        <v>288</v>
      </c>
      <c r="G168" s="860">
        <f>E168*F168</f>
        <v>1440</v>
      </c>
      <c r="H168" s="868">
        <v>0.23703709651517585</v>
      </c>
      <c r="I168" s="862">
        <f t="shared" si="2"/>
        <v>341.33341898185324</v>
      </c>
      <c r="K168" s="869">
        <v>0.95</v>
      </c>
      <c r="L168" s="864">
        <f>I168*K168</f>
        <v>324.26674803276057</v>
      </c>
    </row>
    <row r="169" spans="1:12">
      <c r="A169" s="858"/>
      <c r="B169" s="52"/>
      <c r="C169" s="200"/>
      <c r="D169" s="52"/>
      <c r="E169" s="52"/>
      <c r="F169" s="859"/>
      <c r="G169" s="860"/>
      <c r="H169" s="861"/>
      <c r="I169" s="862"/>
      <c r="K169" s="869"/>
      <c r="L169" s="864"/>
    </row>
    <row r="170" spans="1:12" ht="26">
      <c r="A170" s="858"/>
      <c r="B170" s="52" t="s">
        <v>1152</v>
      </c>
      <c r="C170" s="136" t="s">
        <v>1209</v>
      </c>
      <c r="D170" s="52" t="s">
        <v>1027</v>
      </c>
      <c r="E170" s="867">
        <v>15</v>
      </c>
      <c r="F170" s="859">
        <v>346</v>
      </c>
      <c r="G170" s="860">
        <f>E170*F170</f>
        <v>5190</v>
      </c>
      <c r="H170" s="868">
        <v>0.23703709651517585</v>
      </c>
      <c r="I170" s="862">
        <f t="shared" si="2"/>
        <v>1230.2225309137627</v>
      </c>
      <c r="K170" s="869">
        <v>0.95</v>
      </c>
      <c r="L170" s="864">
        <f>I170*K170</f>
        <v>1168.7114043680745</v>
      </c>
    </row>
    <row r="171" spans="1:12">
      <c r="A171" s="858"/>
      <c r="B171" s="52"/>
      <c r="C171" s="200"/>
      <c r="D171" s="52"/>
      <c r="E171" s="52"/>
      <c r="F171" s="859"/>
      <c r="G171" s="860"/>
      <c r="H171" s="861"/>
      <c r="I171" s="862"/>
      <c r="K171" s="869"/>
      <c r="L171" s="864"/>
    </row>
    <row r="172" spans="1:12">
      <c r="A172" s="858"/>
      <c r="B172" s="183"/>
      <c r="C172" s="184" t="s">
        <v>1162</v>
      </c>
      <c r="D172" s="52"/>
      <c r="E172" s="52"/>
      <c r="F172" s="859"/>
      <c r="G172" s="860"/>
      <c r="H172" s="861"/>
      <c r="I172" s="862"/>
      <c r="K172" s="869"/>
      <c r="L172" s="864"/>
    </row>
    <row r="173" spans="1:12">
      <c r="A173" s="858"/>
      <c r="B173" s="52"/>
      <c r="C173" s="200"/>
      <c r="D173" s="52"/>
      <c r="E173" s="52"/>
      <c r="F173" s="859"/>
      <c r="G173" s="860"/>
      <c r="H173" s="861"/>
      <c r="I173" s="862"/>
      <c r="K173" s="869"/>
      <c r="L173" s="864"/>
    </row>
    <row r="174" spans="1:12" ht="26">
      <c r="A174" s="872"/>
      <c r="B174" s="873" t="s">
        <v>1154</v>
      </c>
      <c r="C174" s="880" t="s">
        <v>1210</v>
      </c>
      <c r="D174" s="873" t="s">
        <v>1027</v>
      </c>
      <c r="E174" s="875">
        <v>3</v>
      </c>
      <c r="F174" s="876">
        <v>449</v>
      </c>
      <c r="G174" s="877">
        <f>E174*F174</f>
        <v>1347</v>
      </c>
      <c r="H174" s="878">
        <v>1</v>
      </c>
      <c r="I174" s="879">
        <f t="shared" si="2"/>
        <v>1347</v>
      </c>
      <c r="K174" s="930">
        <v>0.5</v>
      </c>
      <c r="L174" s="864">
        <f>I174*K174</f>
        <v>673.5</v>
      </c>
    </row>
    <row r="175" spans="1:12">
      <c r="A175" s="858"/>
      <c r="B175" s="52"/>
      <c r="C175" s="200"/>
      <c r="D175" s="52"/>
      <c r="E175" s="52"/>
      <c r="F175" s="859"/>
      <c r="G175" s="860"/>
      <c r="H175" s="861"/>
      <c r="I175" s="862"/>
      <c r="K175" s="930"/>
      <c r="L175" s="864"/>
    </row>
    <row r="176" spans="1:12" ht="26">
      <c r="A176" s="872"/>
      <c r="B176" s="873" t="s">
        <v>1163</v>
      </c>
      <c r="C176" s="880" t="s">
        <v>1211</v>
      </c>
      <c r="D176" s="873" t="s">
        <v>1027</v>
      </c>
      <c r="E176" s="875">
        <v>2</v>
      </c>
      <c r="F176" s="876">
        <v>449</v>
      </c>
      <c r="G176" s="877">
        <f>E176*F176</f>
        <v>898</v>
      </c>
      <c r="H176" s="878">
        <v>1</v>
      </c>
      <c r="I176" s="879">
        <f t="shared" si="2"/>
        <v>898</v>
      </c>
      <c r="K176" s="930">
        <v>0.5</v>
      </c>
      <c r="L176" s="864">
        <f>I176*K176</f>
        <v>449</v>
      </c>
    </row>
    <row r="177" spans="1:12">
      <c r="A177" s="858"/>
      <c r="B177" s="52"/>
      <c r="C177" s="200"/>
      <c r="D177" s="52"/>
      <c r="E177" s="52"/>
      <c r="F177" s="859"/>
      <c r="G177" s="860"/>
      <c r="H177" s="861"/>
      <c r="I177" s="862"/>
      <c r="K177" s="930"/>
      <c r="L177" s="864"/>
    </row>
    <row r="178" spans="1:12" ht="26">
      <c r="A178" s="872"/>
      <c r="B178" s="873" t="s">
        <v>1165</v>
      </c>
      <c r="C178" s="880" t="s">
        <v>1212</v>
      </c>
      <c r="D178" s="873" t="s">
        <v>1027</v>
      </c>
      <c r="E178" s="875">
        <v>2</v>
      </c>
      <c r="F178" s="876">
        <v>433</v>
      </c>
      <c r="G178" s="877">
        <f>E178*F178</f>
        <v>866</v>
      </c>
      <c r="H178" s="878">
        <v>1</v>
      </c>
      <c r="I178" s="879">
        <f t="shared" si="2"/>
        <v>866</v>
      </c>
      <c r="K178" s="930">
        <v>0.5</v>
      </c>
      <c r="L178" s="864">
        <f>I178*K178</f>
        <v>433</v>
      </c>
    </row>
    <row r="179" spans="1:12">
      <c r="A179" s="858"/>
      <c r="B179" s="52"/>
      <c r="C179" s="200"/>
      <c r="D179" s="52"/>
      <c r="E179" s="52"/>
      <c r="F179" s="859"/>
      <c r="G179" s="860"/>
      <c r="H179" s="861"/>
      <c r="I179" s="862"/>
      <c r="K179" s="930"/>
      <c r="L179" s="864"/>
    </row>
    <row r="180" spans="1:12" ht="26">
      <c r="A180" s="872"/>
      <c r="B180" s="873" t="s">
        <v>1167</v>
      </c>
      <c r="C180" s="880" t="s">
        <v>1213</v>
      </c>
      <c r="D180" s="873" t="s">
        <v>1027</v>
      </c>
      <c r="E180" s="875">
        <v>2</v>
      </c>
      <c r="F180" s="876">
        <v>433</v>
      </c>
      <c r="G180" s="877">
        <f>E180*F180</f>
        <v>866</v>
      </c>
      <c r="H180" s="878">
        <v>1</v>
      </c>
      <c r="I180" s="879">
        <f t="shared" si="2"/>
        <v>866</v>
      </c>
      <c r="K180" s="930">
        <v>0.5</v>
      </c>
      <c r="L180" s="864">
        <f>I180*K180</f>
        <v>433</v>
      </c>
    </row>
    <row r="181" spans="1:12">
      <c r="A181" s="858"/>
      <c r="B181" s="52"/>
      <c r="C181" s="200"/>
      <c r="D181" s="52"/>
      <c r="E181" s="52"/>
      <c r="F181" s="859"/>
      <c r="G181" s="860"/>
      <c r="H181" s="861"/>
      <c r="I181" s="862"/>
      <c r="K181" s="869"/>
      <c r="L181" s="864"/>
    </row>
    <row r="182" spans="1:12">
      <c r="A182" s="858"/>
      <c r="B182" s="183"/>
      <c r="C182" s="184" t="s">
        <v>1214</v>
      </c>
      <c r="D182" s="52"/>
      <c r="E182" s="52"/>
      <c r="F182" s="859"/>
      <c r="G182" s="860"/>
      <c r="H182" s="861"/>
      <c r="I182" s="862"/>
      <c r="K182" s="869"/>
      <c r="L182" s="864"/>
    </row>
    <row r="183" spans="1:12">
      <c r="A183" s="858"/>
      <c r="B183" s="52"/>
      <c r="C183" s="200"/>
      <c r="D183" s="52"/>
      <c r="E183" s="52"/>
      <c r="F183" s="859"/>
      <c r="G183" s="860"/>
      <c r="H183" s="861"/>
      <c r="I183" s="862"/>
      <c r="K183" s="869"/>
      <c r="L183" s="864"/>
    </row>
    <row r="184" spans="1:12" ht="39">
      <c r="A184" s="858"/>
      <c r="B184" s="183"/>
      <c r="C184" s="865" t="s">
        <v>1215</v>
      </c>
      <c r="D184" s="52"/>
      <c r="E184" s="52"/>
      <c r="F184" s="859"/>
      <c r="G184" s="860"/>
      <c r="H184" s="861"/>
      <c r="I184" s="862"/>
      <c r="K184" s="869"/>
      <c r="L184" s="864"/>
    </row>
    <row r="185" spans="1:12">
      <c r="A185" s="858"/>
      <c r="B185" s="52"/>
      <c r="C185" s="200"/>
      <c r="D185" s="52"/>
      <c r="E185" s="52"/>
      <c r="F185" s="859"/>
      <c r="G185" s="860"/>
      <c r="H185" s="861"/>
      <c r="I185" s="862"/>
      <c r="K185" s="869"/>
      <c r="L185" s="864"/>
    </row>
    <row r="186" spans="1:12">
      <c r="A186" s="858"/>
      <c r="B186" s="183"/>
      <c r="C186" s="184" t="s">
        <v>1138</v>
      </c>
      <c r="D186" s="52"/>
      <c r="E186" s="52"/>
      <c r="F186" s="859"/>
      <c r="G186" s="860"/>
      <c r="H186" s="861"/>
      <c r="I186" s="862"/>
      <c r="K186" s="869"/>
      <c r="L186" s="864"/>
    </row>
    <row r="187" spans="1:12">
      <c r="A187" s="858"/>
      <c r="B187" s="52"/>
      <c r="C187" s="200"/>
      <c r="D187" s="52"/>
      <c r="E187" s="52"/>
      <c r="F187" s="859"/>
      <c r="G187" s="860"/>
      <c r="H187" s="861"/>
      <c r="I187" s="862"/>
      <c r="K187" s="869"/>
      <c r="L187" s="864"/>
    </row>
    <row r="188" spans="1:12">
      <c r="A188" s="858"/>
      <c r="B188" s="52" t="s">
        <v>1139</v>
      </c>
      <c r="C188" s="136" t="s">
        <v>1216</v>
      </c>
      <c r="D188" s="52" t="s">
        <v>1027</v>
      </c>
      <c r="E188" s="867">
        <v>2</v>
      </c>
      <c r="F188" s="859">
        <v>164</v>
      </c>
      <c r="G188" s="860">
        <f>E188*F188</f>
        <v>328</v>
      </c>
      <c r="H188" s="868">
        <v>0.23703709651517585</v>
      </c>
      <c r="I188" s="862">
        <f t="shared" si="2"/>
        <v>77.748167656977685</v>
      </c>
      <c r="K188" s="869">
        <v>0.95</v>
      </c>
      <c r="L188" s="864">
        <f>I188*K188</f>
        <v>73.860759274128796</v>
      </c>
    </row>
    <row r="189" spans="1:12">
      <c r="A189" s="858"/>
      <c r="B189" s="52"/>
      <c r="C189" s="200"/>
      <c r="D189" s="52"/>
      <c r="E189" s="52"/>
      <c r="F189" s="859"/>
      <c r="G189" s="860"/>
      <c r="H189" s="861"/>
      <c r="I189" s="862"/>
      <c r="K189" s="869"/>
      <c r="L189" s="864"/>
    </row>
    <row r="190" spans="1:12">
      <c r="A190" s="858"/>
      <c r="B190" s="52" t="s">
        <v>1142</v>
      </c>
      <c r="C190" s="136" t="s">
        <v>1217</v>
      </c>
      <c r="D190" s="52" t="s">
        <v>1027</v>
      </c>
      <c r="E190" s="867">
        <v>5</v>
      </c>
      <c r="F190" s="859">
        <v>207</v>
      </c>
      <c r="G190" s="860">
        <f>E190*F190</f>
        <v>1035</v>
      </c>
      <c r="H190" s="868">
        <v>0.23703709651517585</v>
      </c>
      <c r="I190" s="862">
        <f t="shared" si="2"/>
        <v>245.33339489320701</v>
      </c>
      <c r="K190" s="869">
        <v>0.95</v>
      </c>
      <c r="L190" s="864">
        <f>I190*K190</f>
        <v>233.06672514854665</v>
      </c>
    </row>
    <row r="191" spans="1:12">
      <c r="A191" s="858"/>
      <c r="B191" s="52"/>
      <c r="C191" s="200"/>
      <c r="D191" s="52"/>
      <c r="E191" s="52"/>
      <c r="F191" s="859"/>
      <c r="G191" s="860"/>
      <c r="H191" s="861"/>
      <c r="I191" s="862"/>
      <c r="K191" s="869"/>
      <c r="L191" s="864"/>
    </row>
    <row r="192" spans="1:12">
      <c r="A192" s="858"/>
      <c r="B192" s="183"/>
      <c r="C192" s="184" t="s">
        <v>1141</v>
      </c>
      <c r="D192" s="52"/>
      <c r="E192" s="52"/>
      <c r="F192" s="859"/>
      <c r="G192" s="860"/>
      <c r="H192" s="861"/>
      <c r="I192" s="862"/>
      <c r="K192" s="869"/>
      <c r="L192" s="864"/>
    </row>
    <row r="193" spans="1:12">
      <c r="A193" s="858"/>
      <c r="B193" s="52"/>
      <c r="C193" s="200"/>
      <c r="D193" s="52"/>
      <c r="E193" s="52"/>
      <c r="F193" s="859"/>
      <c r="G193" s="860"/>
      <c r="H193" s="861"/>
      <c r="I193" s="862"/>
      <c r="K193" s="869"/>
      <c r="L193" s="864"/>
    </row>
    <row r="194" spans="1:12">
      <c r="A194" s="858"/>
      <c r="B194" s="52" t="s">
        <v>1144</v>
      </c>
      <c r="C194" s="136" t="s">
        <v>1216</v>
      </c>
      <c r="D194" s="52" t="s">
        <v>1027</v>
      </c>
      <c r="E194" s="867">
        <v>2</v>
      </c>
      <c r="F194" s="859">
        <v>164</v>
      </c>
      <c r="G194" s="860">
        <f>E194*F194</f>
        <v>328</v>
      </c>
      <c r="H194" s="868">
        <v>0.23703709651517585</v>
      </c>
      <c r="I194" s="862">
        <f t="shared" si="2"/>
        <v>77.748167656977685</v>
      </c>
      <c r="K194" s="869">
        <v>0.95</v>
      </c>
      <c r="L194" s="864">
        <f>I194*K194</f>
        <v>73.860759274128796</v>
      </c>
    </row>
    <row r="195" spans="1:12">
      <c r="A195" s="858"/>
      <c r="B195" s="52"/>
      <c r="C195" s="200"/>
      <c r="D195" s="52"/>
      <c r="E195" s="52"/>
      <c r="F195" s="859"/>
      <c r="G195" s="860"/>
      <c r="H195" s="861"/>
      <c r="I195" s="862"/>
      <c r="K195" s="869"/>
      <c r="L195" s="864"/>
    </row>
    <row r="196" spans="1:12">
      <c r="A196" s="858"/>
      <c r="B196" s="52" t="s">
        <v>1146</v>
      </c>
      <c r="C196" s="136" t="s">
        <v>1217</v>
      </c>
      <c r="D196" s="52" t="s">
        <v>1027</v>
      </c>
      <c r="E196" s="867">
        <v>5</v>
      </c>
      <c r="F196" s="859">
        <v>207</v>
      </c>
      <c r="G196" s="860">
        <f>E196*F196</f>
        <v>1035</v>
      </c>
      <c r="H196" s="868">
        <v>0.23703709651517585</v>
      </c>
      <c r="I196" s="862">
        <f t="shared" si="2"/>
        <v>245.33339489320701</v>
      </c>
      <c r="K196" s="869">
        <v>0.95</v>
      </c>
      <c r="L196" s="864">
        <f>I196*K196</f>
        <v>233.06672514854665</v>
      </c>
    </row>
    <row r="197" spans="1:12">
      <c r="A197" s="858"/>
      <c r="B197" s="52"/>
      <c r="C197" s="200"/>
      <c r="D197" s="52"/>
      <c r="E197" s="52"/>
      <c r="F197" s="859"/>
      <c r="G197" s="860"/>
      <c r="H197" s="861"/>
      <c r="I197" s="862"/>
      <c r="K197" s="869"/>
      <c r="L197" s="864"/>
    </row>
    <row r="198" spans="1:12">
      <c r="A198" s="858"/>
      <c r="B198" s="183"/>
      <c r="C198" s="184" t="s">
        <v>1143</v>
      </c>
      <c r="D198" s="52"/>
      <c r="E198" s="52"/>
      <c r="F198" s="859"/>
      <c r="G198" s="860"/>
      <c r="H198" s="861"/>
      <c r="I198" s="862"/>
      <c r="K198" s="869"/>
      <c r="L198" s="864"/>
    </row>
    <row r="199" spans="1:12">
      <c r="A199" s="858"/>
      <c r="B199" s="52"/>
      <c r="C199" s="200"/>
      <c r="D199" s="52"/>
      <c r="E199" s="52"/>
      <c r="F199" s="859"/>
      <c r="G199" s="860"/>
      <c r="H199" s="861"/>
      <c r="I199" s="862"/>
      <c r="K199" s="869"/>
      <c r="L199" s="864"/>
    </row>
    <row r="200" spans="1:12">
      <c r="A200" s="858"/>
      <c r="B200" s="52" t="s">
        <v>1152</v>
      </c>
      <c r="C200" s="185" t="s">
        <v>1216</v>
      </c>
      <c r="D200" s="52" t="s">
        <v>1027</v>
      </c>
      <c r="E200" s="867">
        <v>3</v>
      </c>
      <c r="F200" s="859">
        <v>164</v>
      </c>
      <c r="G200" s="860">
        <f>E200*F200</f>
        <v>492</v>
      </c>
      <c r="H200" s="868">
        <v>0.23703709651517585</v>
      </c>
      <c r="I200" s="862">
        <f t="shared" si="2"/>
        <v>116.62225148546652</v>
      </c>
      <c r="K200" s="869">
        <v>0.95</v>
      </c>
      <c r="L200" s="864">
        <f>I200*K200</f>
        <v>110.79113891119319</v>
      </c>
    </row>
    <row r="201" spans="1:12">
      <c r="A201" s="858"/>
      <c r="B201" s="52"/>
      <c r="C201" s="200"/>
      <c r="D201" s="52"/>
      <c r="E201" s="52"/>
      <c r="F201" s="859"/>
      <c r="G201" s="860"/>
      <c r="H201" s="861"/>
      <c r="I201" s="862"/>
      <c r="K201" s="869"/>
      <c r="L201" s="864"/>
    </row>
    <row r="202" spans="1:12">
      <c r="A202" s="858"/>
      <c r="B202" s="52" t="s">
        <v>1154</v>
      </c>
      <c r="C202" s="185" t="s">
        <v>1217</v>
      </c>
      <c r="D202" s="52" t="s">
        <v>1027</v>
      </c>
      <c r="E202" s="867">
        <v>5</v>
      </c>
      <c r="F202" s="859">
        <v>207</v>
      </c>
      <c r="G202" s="860">
        <f>E202*F202</f>
        <v>1035</v>
      </c>
      <c r="H202" s="868">
        <v>0.23703709651517585</v>
      </c>
      <c r="I202" s="862">
        <f t="shared" si="2"/>
        <v>245.33339489320701</v>
      </c>
      <c r="K202" s="869">
        <v>0.95</v>
      </c>
      <c r="L202" s="864">
        <f>I202*K202</f>
        <v>233.06672514854665</v>
      </c>
    </row>
    <row r="203" spans="1:12">
      <c r="A203" s="858"/>
      <c r="B203" s="52"/>
      <c r="C203" s="200"/>
      <c r="D203" s="52"/>
      <c r="E203" s="52"/>
      <c r="F203" s="859"/>
      <c r="G203" s="860"/>
      <c r="H203" s="861"/>
      <c r="I203" s="862"/>
      <c r="K203" s="869"/>
      <c r="L203" s="864"/>
    </row>
    <row r="204" spans="1:12">
      <c r="A204" s="858"/>
      <c r="B204" s="52" t="s">
        <v>1163</v>
      </c>
      <c r="C204" s="185" t="s">
        <v>1218</v>
      </c>
      <c r="D204" s="52" t="s">
        <v>1027</v>
      </c>
      <c r="E204" s="867">
        <v>2</v>
      </c>
      <c r="F204" s="859">
        <v>307</v>
      </c>
      <c r="G204" s="860">
        <f>E204*F204</f>
        <v>614</v>
      </c>
      <c r="H204" s="868">
        <v>0.23703709651517585</v>
      </c>
      <c r="I204" s="862">
        <f t="shared" si="2"/>
        <v>145.54077726031798</v>
      </c>
      <c r="K204" s="869">
        <v>0.95</v>
      </c>
      <c r="L204" s="864">
        <f>I204*K204</f>
        <v>138.26373839730206</v>
      </c>
    </row>
    <row r="205" spans="1:12">
      <c r="A205" s="858"/>
      <c r="B205" s="52"/>
      <c r="C205" s="200"/>
      <c r="D205" s="52"/>
      <c r="E205" s="52"/>
      <c r="F205" s="859"/>
      <c r="G205" s="860"/>
      <c r="H205" s="861"/>
      <c r="I205" s="862"/>
      <c r="K205" s="869"/>
      <c r="L205" s="864"/>
    </row>
    <row r="206" spans="1:12">
      <c r="A206" s="858"/>
      <c r="B206" s="52" t="s">
        <v>1165</v>
      </c>
      <c r="C206" s="185" t="s">
        <v>1219</v>
      </c>
      <c r="D206" s="52" t="s">
        <v>1027</v>
      </c>
      <c r="E206" s="867">
        <v>21</v>
      </c>
      <c r="F206" s="859">
        <v>211</v>
      </c>
      <c r="G206" s="860">
        <f>E206*F206</f>
        <v>4431</v>
      </c>
      <c r="H206" s="868">
        <v>0.23703709651517585</v>
      </c>
      <c r="I206" s="862">
        <f t="shared" si="2"/>
        <v>1050.3113746587442</v>
      </c>
      <c r="K206" s="869">
        <v>0.95</v>
      </c>
      <c r="L206" s="864">
        <f>I206*K206</f>
        <v>997.79580592580692</v>
      </c>
    </row>
    <row r="207" spans="1:12">
      <c r="A207" s="858"/>
      <c r="B207" s="52"/>
      <c r="C207" s="200"/>
      <c r="D207" s="52"/>
      <c r="E207" s="52"/>
      <c r="F207" s="859"/>
      <c r="G207" s="860"/>
      <c r="H207" s="861"/>
      <c r="I207" s="862"/>
      <c r="K207" s="869"/>
      <c r="L207" s="864"/>
    </row>
    <row r="208" spans="1:12">
      <c r="A208" s="858"/>
      <c r="B208" s="52" t="s">
        <v>1167</v>
      </c>
      <c r="C208" s="185" t="s">
        <v>1220</v>
      </c>
      <c r="D208" s="52" t="s">
        <v>1027</v>
      </c>
      <c r="E208" s="867">
        <v>20</v>
      </c>
      <c r="F208" s="859">
        <v>211</v>
      </c>
      <c r="G208" s="860">
        <f>E208*F208</f>
        <v>4220</v>
      </c>
      <c r="H208" s="868">
        <v>0.23703709651517585</v>
      </c>
      <c r="I208" s="862">
        <f t="shared" si="2"/>
        <v>1000.2965472940421</v>
      </c>
      <c r="K208" s="869">
        <v>0.95</v>
      </c>
      <c r="L208" s="864">
        <f>I208*K208</f>
        <v>950.28171992933994</v>
      </c>
    </row>
    <row r="209" spans="1:12">
      <c r="A209" s="858"/>
      <c r="B209" s="52"/>
      <c r="C209" s="200"/>
      <c r="D209" s="52"/>
      <c r="E209" s="52"/>
      <c r="F209" s="859"/>
      <c r="G209" s="860"/>
      <c r="H209" s="861"/>
      <c r="I209" s="862"/>
      <c r="K209" s="869"/>
      <c r="L209" s="864"/>
    </row>
    <row r="210" spans="1:12">
      <c r="A210" s="858"/>
      <c r="B210" s="52" t="s">
        <v>1169</v>
      </c>
      <c r="C210" s="185" t="s">
        <v>1221</v>
      </c>
      <c r="D210" s="52" t="s">
        <v>1027</v>
      </c>
      <c r="E210" s="867">
        <v>2</v>
      </c>
      <c r="F210" s="859">
        <v>258</v>
      </c>
      <c r="G210" s="860">
        <f>E210*F210</f>
        <v>516</v>
      </c>
      <c r="H210" s="868">
        <v>0.23703709651517585</v>
      </c>
      <c r="I210" s="862">
        <f t="shared" si="2"/>
        <v>122.31114180183074</v>
      </c>
      <c r="K210" s="869">
        <v>0.95</v>
      </c>
      <c r="L210" s="864">
        <f>I210*K210</f>
        <v>116.1955847117392</v>
      </c>
    </row>
    <row r="211" spans="1:12">
      <c r="A211" s="858"/>
      <c r="B211" s="52"/>
      <c r="C211" s="200"/>
      <c r="D211" s="52"/>
      <c r="E211" s="52"/>
      <c r="F211" s="859"/>
      <c r="G211" s="860"/>
      <c r="H211" s="861"/>
      <c r="I211" s="862"/>
      <c r="K211" s="869"/>
      <c r="L211" s="864"/>
    </row>
    <row r="212" spans="1:12">
      <c r="A212" s="858"/>
      <c r="B212" s="183"/>
      <c r="C212" s="184" t="s">
        <v>1151</v>
      </c>
      <c r="D212" s="52"/>
      <c r="E212" s="52"/>
      <c r="F212" s="859"/>
      <c r="G212" s="860"/>
      <c r="H212" s="861"/>
      <c r="I212" s="862"/>
      <c r="K212" s="869"/>
      <c r="L212" s="864"/>
    </row>
    <row r="213" spans="1:12">
      <c r="A213" s="858"/>
      <c r="B213" s="52"/>
      <c r="C213" s="200"/>
      <c r="D213" s="52"/>
      <c r="E213" s="52"/>
      <c r="F213" s="859"/>
      <c r="G213" s="860"/>
      <c r="H213" s="861"/>
      <c r="I213" s="862"/>
      <c r="K213" s="869"/>
      <c r="L213" s="864"/>
    </row>
    <row r="214" spans="1:12">
      <c r="A214" s="858"/>
      <c r="B214" s="52" t="s">
        <v>1139</v>
      </c>
      <c r="C214" s="185" t="s">
        <v>1222</v>
      </c>
      <c r="D214" s="52" t="s">
        <v>1027</v>
      </c>
      <c r="E214" s="867">
        <v>3</v>
      </c>
      <c r="F214" s="859">
        <v>244</v>
      </c>
      <c r="G214" s="860">
        <f>E214*F214</f>
        <v>732</v>
      </c>
      <c r="H214" s="868">
        <v>0.23703709651517585</v>
      </c>
      <c r="I214" s="862">
        <f t="shared" ref="I214:I274" si="3">+H214*G214</f>
        <v>173.51115464910873</v>
      </c>
      <c r="K214" s="869">
        <v>0.95</v>
      </c>
      <c r="L214" s="864">
        <f>I214*K214</f>
        <v>164.83559691665329</v>
      </c>
    </row>
    <row r="215" spans="1:12">
      <c r="A215" s="858"/>
      <c r="B215" s="52"/>
      <c r="C215" s="200"/>
      <c r="D215" s="52"/>
      <c r="E215" s="52"/>
      <c r="F215" s="859"/>
      <c r="G215" s="860"/>
      <c r="H215" s="861"/>
      <c r="I215" s="862"/>
      <c r="K215" s="869"/>
      <c r="L215" s="864"/>
    </row>
    <row r="216" spans="1:12">
      <c r="A216" s="858"/>
      <c r="B216" s="52" t="s">
        <v>1142</v>
      </c>
      <c r="C216" s="185" t="s">
        <v>1223</v>
      </c>
      <c r="D216" s="52" t="s">
        <v>1027</v>
      </c>
      <c r="E216" s="867">
        <v>5</v>
      </c>
      <c r="F216" s="859">
        <v>264</v>
      </c>
      <c r="G216" s="860">
        <f>E216*F216</f>
        <v>1320</v>
      </c>
      <c r="H216" s="868">
        <v>0.23703709651517585</v>
      </c>
      <c r="I216" s="862">
        <f t="shared" si="3"/>
        <v>312.88896740003213</v>
      </c>
      <c r="K216" s="869">
        <v>0.95</v>
      </c>
      <c r="L216" s="864">
        <f>I216*K216</f>
        <v>297.24451903003052</v>
      </c>
    </row>
    <row r="217" spans="1:12">
      <c r="A217" s="858"/>
      <c r="B217" s="52"/>
      <c r="C217" s="200"/>
      <c r="D217" s="52"/>
      <c r="E217" s="52"/>
      <c r="F217" s="859"/>
      <c r="G217" s="860"/>
      <c r="H217" s="861"/>
      <c r="I217" s="862"/>
      <c r="K217" s="869"/>
      <c r="L217" s="864"/>
    </row>
    <row r="218" spans="1:12">
      <c r="A218" s="858"/>
      <c r="B218" s="52" t="s">
        <v>1144</v>
      </c>
      <c r="C218" s="185" t="s">
        <v>1224</v>
      </c>
      <c r="D218" s="52" t="s">
        <v>1027</v>
      </c>
      <c r="E218" s="867">
        <v>3</v>
      </c>
      <c r="F218" s="859">
        <v>809</v>
      </c>
      <c r="G218" s="860">
        <f>E218*F218</f>
        <v>2427</v>
      </c>
      <c r="H218" s="868">
        <v>0.23703709651517585</v>
      </c>
      <c r="I218" s="862">
        <f t="shared" si="3"/>
        <v>575.28903324233181</v>
      </c>
      <c r="K218" s="869">
        <v>0.95</v>
      </c>
      <c r="L218" s="864">
        <f>I218*K218</f>
        <v>546.52458158021523</v>
      </c>
    </row>
    <row r="219" spans="1:12">
      <c r="A219" s="858"/>
      <c r="B219" s="52"/>
      <c r="C219" s="200"/>
      <c r="D219" s="52"/>
      <c r="E219" s="52"/>
      <c r="F219" s="859"/>
      <c r="G219" s="860"/>
      <c r="H219" s="861"/>
      <c r="I219" s="862"/>
      <c r="K219" s="869"/>
      <c r="L219" s="864"/>
    </row>
    <row r="220" spans="1:12">
      <c r="A220" s="858"/>
      <c r="B220" s="183"/>
      <c r="C220" s="184" t="s">
        <v>1155</v>
      </c>
      <c r="D220" s="52"/>
      <c r="E220" s="52"/>
      <c r="F220" s="859"/>
      <c r="G220" s="860"/>
      <c r="H220" s="861"/>
      <c r="I220" s="862"/>
      <c r="K220" s="869"/>
      <c r="L220" s="864"/>
    </row>
    <row r="221" spans="1:12">
      <c r="A221" s="858"/>
      <c r="B221" s="52"/>
      <c r="C221" s="200"/>
      <c r="D221" s="52"/>
      <c r="E221" s="52"/>
      <c r="F221" s="859"/>
      <c r="G221" s="860"/>
      <c r="H221" s="861"/>
      <c r="I221" s="862"/>
      <c r="K221" s="869"/>
      <c r="L221" s="864"/>
    </row>
    <row r="222" spans="1:12">
      <c r="A222" s="858"/>
      <c r="B222" s="52" t="s">
        <v>1146</v>
      </c>
      <c r="C222" s="136" t="s">
        <v>1222</v>
      </c>
      <c r="D222" s="52" t="s">
        <v>1027</v>
      </c>
      <c r="E222" s="867">
        <v>2</v>
      </c>
      <c r="F222" s="859">
        <v>244</v>
      </c>
      <c r="G222" s="860">
        <f>E222*F222</f>
        <v>488</v>
      </c>
      <c r="H222" s="868">
        <v>0.23703709651517585</v>
      </c>
      <c r="I222" s="862">
        <f t="shared" si="3"/>
        <v>115.67410309940581</v>
      </c>
      <c r="K222" s="869">
        <v>0.95</v>
      </c>
      <c r="L222" s="864">
        <f>I222*K222</f>
        <v>109.89039794443552</v>
      </c>
    </row>
    <row r="223" spans="1:12">
      <c r="A223" s="858"/>
      <c r="B223" s="52"/>
      <c r="C223" s="200"/>
      <c r="D223" s="52"/>
      <c r="E223" s="52"/>
      <c r="F223" s="859"/>
      <c r="G223" s="860"/>
      <c r="H223" s="861"/>
      <c r="I223" s="862"/>
      <c r="K223" s="869"/>
      <c r="L223" s="864"/>
    </row>
    <row r="224" spans="1:12">
      <c r="A224" s="858"/>
      <c r="B224" s="52" t="s">
        <v>1152</v>
      </c>
      <c r="C224" s="136" t="s">
        <v>1223</v>
      </c>
      <c r="D224" s="52" t="s">
        <v>1027</v>
      </c>
      <c r="E224" s="867">
        <v>5</v>
      </c>
      <c r="F224" s="859">
        <v>264</v>
      </c>
      <c r="G224" s="860">
        <f>E224*F224</f>
        <v>1320</v>
      </c>
      <c r="H224" s="868">
        <v>0.23703709651517585</v>
      </c>
      <c r="I224" s="862">
        <f t="shared" si="3"/>
        <v>312.88896740003213</v>
      </c>
      <c r="K224" s="869">
        <v>0.95</v>
      </c>
      <c r="L224" s="864">
        <f>I224*K224</f>
        <v>297.24451903003052</v>
      </c>
    </row>
    <row r="225" spans="1:12">
      <c r="A225" s="858"/>
      <c r="B225" s="52"/>
      <c r="C225" s="200"/>
      <c r="D225" s="52"/>
      <c r="E225" s="52"/>
      <c r="F225" s="859"/>
      <c r="G225" s="860"/>
      <c r="H225" s="861"/>
      <c r="I225" s="862"/>
      <c r="K225" s="869"/>
      <c r="L225" s="864"/>
    </row>
    <row r="226" spans="1:12">
      <c r="A226" s="858"/>
      <c r="B226" s="52" t="s">
        <v>1154</v>
      </c>
      <c r="C226" s="136" t="s">
        <v>1225</v>
      </c>
      <c r="D226" s="52" t="s">
        <v>1027</v>
      </c>
      <c r="E226" s="867">
        <v>3</v>
      </c>
      <c r="F226" s="859">
        <v>666</v>
      </c>
      <c r="G226" s="860">
        <f>E226*F226</f>
        <v>1998</v>
      </c>
      <c r="H226" s="868">
        <v>0.23703709651517585</v>
      </c>
      <c r="I226" s="862">
        <f t="shared" si="3"/>
        <v>473.60011883732136</v>
      </c>
      <c r="K226" s="869">
        <v>0.95</v>
      </c>
      <c r="L226" s="864">
        <f>I226*K226</f>
        <v>449.92011289545525</v>
      </c>
    </row>
    <row r="227" spans="1:12">
      <c r="A227" s="858"/>
      <c r="B227" s="52"/>
      <c r="C227" s="200"/>
      <c r="D227" s="52"/>
      <c r="E227" s="52"/>
      <c r="F227" s="859"/>
      <c r="G227" s="860"/>
      <c r="H227" s="861"/>
      <c r="I227" s="862"/>
      <c r="K227" s="869"/>
      <c r="L227" s="864"/>
    </row>
    <row r="228" spans="1:12" ht="26">
      <c r="A228" s="858"/>
      <c r="B228" s="52" t="s">
        <v>1163</v>
      </c>
      <c r="C228" s="136" t="s">
        <v>1226</v>
      </c>
      <c r="D228" s="52" t="s">
        <v>1027</v>
      </c>
      <c r="E228" s="867">
        <v>4</v>
      </c>
      <c r="F228" s="859">
        <v>110</v>
      </c>
      <c r="G228" s="860">
        <f>E228*F228</f>
        <v>440</v>
      </c>
      <c r="H228" s="868">
        <v>0.23703709651517585</v>
      </c>
      <c r="I228" s="862">
        <f t="shared" si="3"/>
        <v>104.29632246667737</v>
      </c>
      <c r="K228" s="869">
        <v>0.95</v>
      </c>
      <c r="L228" s="864">
        <f>I228*K228</f>
        <v>99.081506343343491</v>
      </c>
    </row>
    <row r="229" spans="1:12">
      <c r="A229" s="858"/>
      <c r="B229" s="52"/>
      <c r="C229" s="200"/>
      <c r="D229" s="52"/>
      <c r="E229" s="52"/>
      <c r="F229" s="859"/>
      <c r="G229" s="860"/>
      <c r="H229" s="861"/>
      <c r="I229" s="862"/>
      <c r="K229" s="869"/>
      <c r="L229" s="864"/>
    </row>
    <row r="230" spans="1:12" ht="26">
      <c r="A230" s="858"/>
      <c r="B230" s="52" t="s">
        <v>1165</v>
      </c>
      <c r="C230" s="136" t="s">
        <v>1227</v>
      </c>
      <c r="D230" s="52" t="s">
        <v>1027</v>
      </c>
      <c r="E230" s="867">
        <v>4</v>
      </c>
      <c r="F230" s="859">
        <v>110</v>
      </c>
      <c r="G230" s="860">
        <f>E230*F230</f>
        <v>440</v>
      </c>
      <c r="H230" s="868">
        <v>0.23703709651517585</v>
      </c>
      <c r="I230" s="862">
        <f t="shared" si="3"/>
        <v>104.29632246667737</v>
      </c>
      <c r="K230" s="869">
        <v>0.95</v>
      </c>
      <c r="L230" s="864">
        <f>I230*K230</f>
        <v>99.081506343343491</v>
      </c>
    </row>
    <row r="231" spans="1:12">
      <c r="A231" s="858"/>
      <c r="B231" s="52"/>
      <c r="C231" s="200"/>
      <c r="D231" s="52"/>
      <c r="E231" s="52"/>
      <c r="F231" s="859"/>
      <c r="G231" s="860"/>
      <c r="H231" s="861"/>
      <c r="I231" s="862"/>
      <c r="K231" s="869"/>
      <c r="L231" s="864"/>
    </row>
    <row r="232" spans="1:12">
      <c r="A232" s="858"/>
      <c r="B232" s="183"/>
      <c r="C232" s="184" t="s">
        <v>1162</v>
      </c>
      <c r="D232" s="52"/>
      <c r="E232" s="52"/>
      <c r="F232" s="859"/>
      <c r="G232" s="860"/>
      <c r="H232" s="861"/>
      <c r="I232" s="862"/>
      <c r="K232" s="869"/>
      <c r="L232" s="864"/>
    </row>
    <row r="233" spans="1:12">
      <c r="A233" s="858"/>
      <c r="B233" s="52"/>
      <c r="C233" s="200"/>
      <c r="D233" s="52"/>
      <c r="E233" s="52"/>
      <c r="F233" s="859"/>
      <c r="G233" s="860"/>
      <c r="H233" s="861"/>
      <c r="I233" s="862"/>
      <c r="K233" s="869"/>
      <c r="L233" s="864"/>
    </row>
    <row r="234" spans="1:12">
      <c r="A234" s="872"/>
      <c r="B234" s="873" t="s">
        <v>1167</v>
      </c>
      <c r="C234" s="874" t="s">
        <v>1228</v>
      </c>
      <c r="D234" s="873" t="s">
        <v>1027</v>
      </c>
      <c r="E234" s="875">
        <v>2</v>
      </c>
      <c r="F234" s="876">
        <v>213</v>
      </c>
      <c r="G234" s="877">
        <f>E234*F234</f>
        <v>426</v>
      </c>
      <c r="H234" s="878">
        <v>1</v>
      </c>
      <c r="I234" s="879">
        <f t="shared" si="3"/>
        <v>426</v>
      </c>
      <c r="K234" s="930">
        <v>0.5</v>
      </c>
      <c r="L234" s="864">
        <f>I234*K234</f>
        <v>213</v>
      </c>
    </row>
    <row r="235" spans="1:12">
      <c r="A235" s="858"/>
      <c r="B235" s="52"/>
      <c r="C235" s="200"/>
      <c r="D235" s="52"/>
      <c r="E235" s="52"/>
      <c r="F235" s="859"/>
      <c r="G235" s="860"/>
      <c r="H235" s="861"/>
      <c r="I235" s="862"/>
      <c r="K235" s="930"/>
      <c r="L235" s="864"/>
    </row>
    <row r="236" spans="1:12">
      <c r="A236" s="872"/>
      <c r="B236" s="873" t="s">
        <v>1169</v>
      </c>
      <c r="C236" s="874" t="s">
        <v>1229</v>
      </c>
      <c r="D236" s="873" t="s">
        <v>1027</v>
      </c>
      <c r="E236" s="875">
        <v>5</v>
      </c>
      <c r="F236" s="876">
        <v>291</v>
      </c>
      <c r="G236" s="877">
        <f>E236*F236</f>
        <v>1455</v>
      </c>
      <c r="H236" s="878">
        <v>1</v>
      </c>
      <c r="I236" s="879">
        <f t="shared" si="3"/>
        <v>1455</v>
      </c>
      <c r="K236" s="930">
        <v>0.95</v>
      </c>
      <c r="L236" s="864">
        <f>I236*K236</f>
        <v>1382.25</v>
      </c>
    </row>
    <row r="237" spans="1:12">
      <c r="A237" s="858"/>
      <c r="B237" s="52"/>
      <c r="C237" s="200"/>
      <c r="D237" s="52"/>
      <c r="E237" s="52"/>
      <c r="F237" s="859"/>
      <c r="G237" s="860"/>
      <c r="H237" s="861"/>
      <c r="I237" s="862"/>
      <c r="K237" s="930"/>
      <c r="L237" s="864"/>
    </row>
    <row r="238" spans="1:12" ht="26">
      <c r="A238" s="872"/>
      <c r="B238" s="873" t="s">
        <v>1171</v>
      </c>
      <c r="C238" s="880" t="s">
        <v>1230</v>
      </c>
      <c r="D238" s="873" t="s">
        <v>1027</v>
      </c>
      <c r="E238" s="875">
        <v>7</v>
      </c>
      <c r="F238" s="876">
        <v>334</v>
      </c>
      <c r="G238" s="877">
        <f>E238*F238</f>
        <v>2338</v>
      </c>
      <c r="H238" s="878">
        <v>1</v>
      </c>
      <c r="I238" s="879">
        <f t="shared" si="3"/>
        <v>2338</v>
      </c>
      <c r="K238" s="930">
        <v>0.5</v>
      </c>
      <c r="L238" s="864">
        <f>I238*K238</f>
        <v>1169</v>
      </c>
    </row>
    <row r="239" spans="1:12">
      <c r="A239" s="858"/>
      <c r="B239" s="52"/>
      <c r="C239" s="200"/>
      <c r="D239" s="52"/>
      <c r="E239" s="52"/>
      <c r="F239" s="859"/>
      <c r="G239" s="860"/>
      <c r="H239" s="861"/>
      <c r="I239" s="862"/>
      <c r="K239" s="930"/>
      <c r="L239" s="864"/>
    </row>
    <row r="240" spans="1:12">
      <c r="A240" s="872"/>
      <c r="B240" s="873" t="s">
        <v>1173</v>
      </c>
      <c r="C240" s="874" t="s">
        <v>1231</v>
      </c>
      <c r="D240" s="873" t="s">
        <v>1027</v>
      </c>
      <c r="E240" s="875">
        <v>4</v>
      </c>
      <c r="F240" s="876">
        <v>470</v>
      </c>
      <c r="G240" s="877">
        <f>E240*F240</f>
        <v>1880</v>
      </c>
      <c r="H240" s="878">
        <v>1</v>
      </c>
      <c r="I240" s="879">
        <f t="shared" si="3"/>
        <v>1880</v>
      </c>
      <c r="K240" s="930">
        <v>0.5</v>
      </c>
      <c r="L240" s="864">
        <f>I240*K240</f>
        <v>940</v>
      </c>
    </row>
    <row r="241" spans="1:12">
      <c r="A241" s="858"/>
      <c r="B241" s="52"/>
      <c r="C241" s="200"/>
      <c r="D241" s="52"/>
      <c r="E241" s="52"/>
      <c r="F241" s="859"/>
      <c r="G241" s="860"/>
      <c r="H241" s="861"/>
      <c r="I241" s="862"/>
      <c r="K241" s="930"/>
      <c r="L241" s="864"/>
    </row>
    <row r="242" spans="1:12" ht="26">
      <c r="A242" s="872"/>
      <c r="B242" s="873" t="s">
        <v>1177</v>
      </c>
      <c r="C242" s="880" t="s">
        <v>1232</v>
      </c>
      <c r="D242" s="873" t="s">
        <v>1027</v>
      </c>
      <c r="E242" s="875">
        <v>2</v>
      </c>
      <c r="F242" s="876">
        <v>183</v>
      </c>
      <c r="G242" s="877">
        <f>E242*F242</f>
        <v>366</v>
      </c>
      <c r="H242" s="878">
        <v>1</v>
      </c>
      <c r="I242" s="879">
        <f t="shared" si="3"/>
        <v>366</v>
      </c>
      <c r="K242" s="930">
        <v>0.5</v>
      </c>
      <c r="L242" s="864">
        <f>I242*K242</f>
        <v>183</v>
      </c>
    </row>
    <row r="243" spans="1:12">
      <c r="A243" s="858"/>
      <c r="B243" s="52"/>
      <c r="C243" s="200"/>
      <c r="D243" s="52"/>
      <c r="E243" s="52"/>
      <c r="F243" s="859"/>
      <c r="G243" s="860"/>
      <c r="H243" s="861"/>
      <c r="I243" s="862"/>
      <c r="K243" s="930"/>
      <c r="L243" s="864"/>
    </row>
    <row r="244" spans="1:12">
      <c r="A244" s="858"/>
      <c r="B244" s="183"/>
      <c r="C244" s="184" t="s">
        <v>1233</v>
      </c>
      <c r="D244" s="52"/>
      <c r="E244" s="52"/>
      <c r="F244" s="859"/>
      <c r="G244" s="860"/>
      <c r="H244" s="861"/>
      <c r="I244" s="862"/>
      <c r="K244" s="930"/>
      <c r="L244" s="864"/>
    </row>
    <row r="245" spans="1:12">
      <c r="A245" s="858"/>
      <c r="B245" s="52"/>
      <c r="C245" s="200"/>
      <c r="D245" s="52"/>
      <c r="E245" s="52"/>
      <c r="F245" s="859"/>
      <c r="G245" s="860"/>
      <c r="H245" s="861"/>
      <c r="I245" s="862"/>
      <c r="K245" s="869"/>
      <c r="L245" s="864"/>
    </row>
    <row r="246" spans="1:12" ht="39">
      <c r="A246" s="858"/>
      <c r="B246" s="183"/>
      <c r="C246" s="865" t="s">
        <v>1234</v>
      </c>
      <c r="D246" s="52"/>
      <c r="E246" s="52"/>
      <c r="F246" s="859"/>
      <c r="G246" s="860"/>
      <c r="H246" s="861"/>
      <c r="I246" s="862"/>
      <c r="K246" s="869"/>
      <c r="L246" s="864"/>
    </row>
    <row r="247" spans="1:12">
      <c r="A247" s="858"/>
      <c r="B247" s="52"/>
      <c r="C247" s="200"/>
      <c r="D247" s="52"/>
      <c r="E247" s="52"/>
      <c r="F247" s="859"/>
      <c r="G247" s="860"/>
      <c r="H247" s="861"/>
      <c r="I247" s="862"/>
      <c r="K247" s="869"/>
      <c r="L247" s="864"/>
    </row>
    <row r="248" spans="1:12">
      <c r="A248" s="858"/>
      <c r="B248" s="183"/>
      <c r="C248" s="184" t="s">
        <v>1138</v>
      </c>
      <c r="D248" s="52"/>
      <c r="E248" s="52"/>
      <c r="F248" s="859"/>
      <c r="G248" s="860"/>
      <c r="H248" s="861"/>
      <c r="I248" s="862"/>
      <c r="K248" s="869"/>
      <c r="L248" s="864"/>
    </row>
    <row r="249" spans="1:12">
      <c r="A249" s="858"/>
      <c r="B249" s="52"/>
      <c r="C249" s="200"/>
      <c r="D249" s="52"/>
      <c r="E249" s="52"/>
      <c r="F249" s="859"/>
      <c r="G249" s="860"/>
      <c r="H249" s="861"/>
      <c r="I249" s="862"/>
      <c r="K249" s="869"/>
      <c r="L249" s="864"/>
    </row>
    <row r="250" spans="1:12">
      <c r="A250" s="872"/>
      <c r="B250" s="873" t="s">
        <v>1139</v>
      </c>
      <c r="C250" s="880" t="s">
        <v>1235</v>
      </c>
      <c r="D250" s="873" t="s">
        <v>1027</v>
      </c>
      <c r="E250" s="875">
        <v>25</v>
      </c>
      <c r="F250" s="876">
        <v>287</v>
      </c>
      <c r="G250" s="877">
        <f>E250*F250</f>
        <v>7175</v>
      </c>
      <c r="H250" s="878">
        <v>1</v>
      </c>
      <c r="I250" s="879">
        <f t="shared" si="3"/>
        <v>7175</v>
      </c>
      <c r="K250" s="869">
        <v>0.5</v>
      </c>
      <c r="L250" s="864">
        <f>I250*K250</f>
        <v>3587.5</v>
      </c>
    </row>
    <row r="251" spans="1:12">
      <c r="A251" s="858"/>
      <c r="B251" s="52"/>
      <c r="C251" s="200"/>
      <c r="D251" s="52"/>
      <c r="E251" s="52"/>
      <c r="F251" s="859"/>
      <c r="G251" s="860"/>
      <c r="H251" s="861"/>
      <c r="I251" s="862"/>
      <c r="K251" s="869"/>
      <c r="L251" s="864"/>
    </row>
    <row r="252" spans="1:12" ht="26">
      <c r="A252" s="872"/>
      <c r="B252" s="873" t="s">
        <v>1142</v>
      </c>
      <c r="C252" s="880" t="s">
        <v>1236</v>
      </c>
      <c r="D252" s="873" t="s">
        <v>1027</v>
      </c>
      <c r="E252" s="875">
        <v>15</v>
      </c>
      <c r="F252" s="876">
        <v>1295</v>
      </c>
      <c r="G252" s="877">
        <f>E252*F252</f>
        <v>19425</v>
      </c>
      <c r="H252" s="878">
        <v>1</v>
      </c>
      <c r="I252" s="879">
        <f t="shared" si="3"/>
        <v>19425</v>
      </c>
      <c r="K252" s="869">
        <v>0.5</v>
      </c>
      <c r="L252" s="864">
        <f>I252*K252</f>
        <v>9712.5</v>
      </c>
    </row>
    <row r="253" spans="1:12">
      <c r="A253" s="858"/>
      <c r="B253" s="52"/>
      <c r="C253" s="200"/>
      <c r="D253" s="52"/>
      <c r="E253" s="52"/>
      <c r="F253" s="859"/>
      <c r="G253" s="860"/>
      <c r="H253" s="861"/>
      <c r="I253" s="862"/>
      <c r="K253" s="869"/>
      <c r="L253" s="864"/>
    </row>
    <row r="254" spans="1:12">
      <c r="A254" s="858"/>
      <c r="B254" s="183"/>
      <c r="C254" s="184" t="s">
        <v>1141</v>
      </c>
      <c r="D254" s="52"/>
      <c r="E254" s="52"/>
      <c r="F254" s="859"/>
      <c r="G254" s="860"/>
      <c r="H254" s="861"/>
      <c r="I254" s="862"/>
      <c r="K254" s="869"/>
      <c r="L254" s="864"/>
    </row>
    <row r="255" spans="1:12">
      <c r="A255" s="858"/>
      <c r="B255" s="52"/>
      <c r="C255" s="200"/>
      <c r="D255" s="52"/>
      <c r="E255" s="52"/>
      <c r="F255" s="859"/>
      <c r="G255" s="860"/>
      <c r="H255" s="861"/>
      <c r="I255" s="862"/>
      <c r="K255" s="869"/>
      <c r="L255" s="864"/>
    </row>
    <row r="256" spans="1:12">
      <c r="A256" s="858"/>
      <c r="B256" s="52" t="s">
        <v>1144</v>
      </c>
      <c r="C256" s="136" t="s">
        <v>1235</v>
      </c>
      <c r="D256" s="52" t="s">
        <v>1027</v>
      </c>
      <c r="E256" s="867">
        <v>25</v>
      </c>
      <c r="F256" s="859">
        <v>287</v>
      </c>
      <c r="G256" s="860">
        <f>E256*F256</f>
        <v>7175</v>
      </c>
      <c r="H256" s="868">
        <v>0.23703709651517585</v>
      </c>
      <c r="I256" s="862">
        <f t="shared" si="3"/>
        <v>1700.7411674963867</v>
      </c>
      <c r="K256" s="869">
        <v>0.95</v>
      </c>
      <c r="L256" s="864">
        <f>I256*K256</f>
        <v>1615.7041091215672</v>
      </c>
    </row>
    <row r="257" spans="1:12">
      <c r="A257" s="858"/>
      <c r="B257" s="52"/>
      <c r="C257" s="200"/>
      <c r="D257" s="52"/>
      <c r="E257" s="52"/>
      <c r="F257" s="859"/>
      <c r="G257" s="860"/>
      <c r="H257" s="861"/>
      <c r="I257" s="862"/>
      <c r="K257" s="869"/>
      <c r="L257" s="864"/>
    </row>
    <row r="258" spans="1:12" ht="26">
      <c r="A258" s="858"/>
      <c r="B258" s="52" t="s">
        <v>1146</v>
      </c>
      <c r="C258" s="136" t="s">
        <v>1236</v>
      </c>
      <c r="D258" s="52" t="s">
        <v>1027</v>
      </c>
      <c r="E258" s="867">
        <v>15</v>
      </c>
      <c r="F258" s="859">
        <v>1295</v>
      </c>
      <c r="G258" s="860">
        <f>E258*F258</f>
        <v>19425</v>
      </c>
      <c r="H258" s="868">
        <v>0.23703709651517585</v>
      </c>
      <c r="I258" s="862">
        <f t="shared" si="3"/>
        <v>4604.4455998072908</v>
      </c>
      <c r="K258" s="869">
        <v>0.95</v>
      </c>
      <c r="L258" s="864">
        <f>I258*K258</f>
        <v>4374.2233198169261</v>
      </c>
    </row>
    <row r="259" spans="1:12">
      <c r="A259" s="858"/>
      <c r="B259" s="52"/>
      <c r="C259" s="200"/>
      <c r="D259" s="52"/>
      <c r="E259" s="52"/>
      <c r="F259" s="859"/>
      <c r="G259" s="860"/>
      <c r="H259" s="861"/>
      <c r="I259" s="862"/>
      <c r="K259" s="869"/>
      <c r="L259" s="864"/>
    </row>
    <row r="260" spans="1:12">
      <c r="A260" s="858"/>
      <c r="B260" s="183"/>
      <c r="C260" s="184" t="s">
        <v>1143</v>
      </c>
      <c r="D260" s="52"/>
      <c r="E260" s="52"/>
      <c r="F260" s="859"/>
      <c r="G260" s="860"/>
      <c r="H260" s="861"/>
      <c r="I260" s="862"/>
      <c r="K260" s="869"/>
      <c r="L260" s="864"/>
    </row>
    <row r="261" spans="1:12">
      <c r="A261" s="858"/>
      <c r="B261" s="52"/>
      <c r="C261" s="200"/>
      <c r="D261" s="52"/>
      <c r="E261" s="52"/>
      <c r="F261" s="859"/>
      <c r="G261" s="860"/>
      <c r="H261" s="861"/>
      <c r="I261" s="862"/>
      <c r="K261" s="869"/>
      <c r="L261" s="864"/>
    </row>
    <row r="262" spans="1:12" ht="26">
      <c r="A262" s="858"/>
      <c r="B262" s="52" t="s">
        <v>1152</v>
      </c>
      <c r="C262" s="136" t="s">
        <v>1237</v>
      </c>
      <c r="D262" s="52" t="s">
        <v>1027</v>
      </c>
      <c r="E262" s="867">
        <v>25</v>
      </c>
      <c r="F262" s="859">
        <v>287</v>
      </c>
      <c r="G262" s="860">
        <f>E262*F262</f>
        <v>7175</v>
      </c>
      <c r="H262" s="868">
        <v>0.23703709651517585</v>
      </c>
      <c r="I262" s="862">
        <f t="shared" si="3"/>
        <v>1700.7411674963867</v>
      </c>
      <c r="K262" s="869">
        <v>0.95</v>
      </c>
      <c r="L262" s="864">
        <f>I262*K262</f>
        <v>1615.7041091215672</v>
      </c>
    </row>
    <row r="263" spans="1:12">
      <c r="A263" s="858"/>
      <c r="B263" s="52"/>
      <c r="C263" s="200"/>
      <c r="D263" s="52"/>
      <c r="E263" s="52"/>
      <c r="F263" s="859"/>
      <c r="G263" s="860"/>
      <c r="H263" s="861"/>
      <c r="I263" s="862"/>
      <c r="K263" s="869"/>
      <c r="L263" s="864"/>
    </row>
    <row r="264" spans="1:12" ht="26">
      <c r="A264" s="858"/>
      <c r="B264" s="52" t="s">
        <v>1154</v>
      </c>
      <c r="C264" s="136" t="s">
        <v>1238</v>
      </c>
      <c r="D264" s="52" t="s">
        <v>1027</v>
      </c>
      <c r="E264" s="867">
        <v>39</v>
      </c>
      <c r="F264" s="859">
        <v>268</v>
      </c>
      <c r="G264" s="860">
        <f>E264*F264</f>
        <v>10452</v>
      </c>
      <c r="H264" s="868">
        <v>0.23703709651517585</v>
      </c>
      <c r="I264" s="862">
        <f t="shared" si="3"/>
        <v>2477.5117327766179</v>
      </c>
      <c r="K264" s="869">
        <v>0.95</v>
      </c>
      <c r="L264" s="864">
        <f>I264*K264</f>
        <v>2353.6361461377869</v>
      </c>
    </row>
    <row r="265" spans="1:12">
      <c r="A265" s="858"/>
      <c r="B265" s="52"/>
      <c r="C265" s="200"/>
      <c r="D265" s="52"/>
      <c r="E265" s="52"/>
      <c r="F265" s="859"/>
      <c r="G265" s="860"/>
      <c r="H265" s="861"/>
      <c r="I265" s="862"/>
      <c r="K265" s="869"/>
      <c r="L265" s="864"/>
    </row>
    <row r="266" spans="1:12" ht="26">
      <c r="A266" s="858"/>
      <c r="B266" s="52" t="s">
        <v>1163</v>
      </c>
      <c r="C266" s="136" t="s">
        <v>1239</v>
      </c>
      <c r="D266" s="52" t="s">
        <v>1027</v>
      </c>
      <c r="E266" s="867">
        <v>29</v>
      </c>
      <c r="F266" s="859">
        <v>268</v>
      </c>
      <c r="G266" s="860">
        <f>E266*F266</f>
        <v>7772</v>
      </c>
      <c r="H266" s="868">
        <v>0.23703709651517585</v>
      </c>
      <c r="I266" s="862">
        <f t="shared" si="3"/>
        <v>1842.2523141159468</v>
      </c>
      <c r="K266" s="869">
        <v>0.95</v>
      </c>
      <c r="L266" s="864">
        <f>I266*K266</f>
        <v>1750.1396984101493</v>
      </c>
    </row>
    <row r="267" spans="1:12">
      <c r="A267" s="858"/>
      <c r="B267" s="52"/>
      <c r="C267" s="200"/>
      <c r="D267" s="52"/>
      <c r="E267" s="52"/>
      <c r="F267" s="859"/>
      <c r="G267" s="860"/>
      <c r="H267" s="861"/>
      <c r="I267" s="862"/>
      <c r="K267" s="869"/>
      <c r="L267" s="864"/>
    </row>
    <row r="268" spans="1:12" ht="26">
      <c r="A268" s="858"/>
      <c r="B268" s="52" t="s">
        <v>1165</v>
      </c>
      <c r="C268" s="136" t="s">
        <v>1240</v>
      </c>
      <c r="D268" s="52" t="s">
        <v>1027</v>
      </c>
      <c r="E268" s="867">
        <v>10</v>
      </c>
      <c r="F268" s="859">
        <v>268</v>
      </c>
      <c r="G268" s="860">
        <f>E268*F268</f>
        <v>2680</v>
      </c>
      <c r="H268" s="868">
        <v>0.23703709651517585</v>
      </c>
      <c r="I268" s="862">
        <f t="shared" si="3"/>
        <v>635.25941866067126</v>
      </c>
      <c r="K268" s="869">
        <v>0.95</v>
      </c>
      <c r="L268" s="864">
        <f>I268*K268</f>
        <v>603.4964477276377</v>
      </c>
    </row>
    <row r="269" spans="1:12">
      <c r="A269" s="858"/>
      <c r="B269" s="52"/>
      <c r="C269" s="200"/>
      <c r="D269" s="52"/>
      <c r="E269" s="52"/>
      <c r="F269" s="859"/>
      <c r="G269" s="860"/>
      <c r="H269" s="861"/>
      <c r="I269" s="862"/>
      <c r="K269" s="869"/>
      <c r="L269" s="864"/>
    </row>
    <row r="270" spans="1:12">
      <c r="A270" s="858"/>
      <c r="B270" s="183"/>
      <c r="C270" s="184" t="s">
        <v>1151</v>
      </c>
      <c r="D270" s="52"/>
      <c r="E270" s="52"/>
      <c r="F270" s="859"/>
      <c r="G270" s="860"/>
      <c r="H270" s="861"/>
      <c r="I270" s="862"/>
      <c r="K270" s="869"/>
      <c r="L270" s="864"/>
    </row>
    <row r="271" spans="1:12">
      <c r="A271" s="858"/>
      <c r="B271" s="52"/>
      <c r="C271" s="200"/>
      <c r="D271" s="52"/>
      <c r="E271" s="52"/>
      <c r="F271" s="859"/>
      <c r="G271" s="860"/>
      <c r="H271" s="861"/>
      <c r="I271" s="862"/>
      <c r="K271" s="869"/>
      <c r="L271" s="864"/>
    </row>
    <row r="272" spans="1:12" ht="26">
      <c r="A272" s="858"/>
      <c r="B272" s="52" t="s">
        <v>1167</v>
      </c>
      <c r="C272" s="136" t="s">
        <v>1237</v>
      </c>
      <c r="D272" s="52" t="s">
        <v>1027</v>
      </c>
      <c r="E272" s="867">
        <v>25</v>
      </c>
      <c r="F272" s="859">
        <v>287</v>
      </c>
      <c r="G272" s="860">
        <f>E272*F272</f>
        <v>7175</v>
      </c>
      <c r="H272" s="868">
        <v>0.23703709651517585</v>
      </c>
      <c r="I272" s="862">
        <f t="shared" si="3"/>
        <v>1700.7411674963867</v>
      </c>
      <c r="K272" s="869">
        <v>0.95</v>
      </c>
      <c r="L272" s="864">
        <f>I272*K272</f>
        <v>1615.7041091215672</v>
      </c>
    </row>
    <row r="273" spans="1:12">
      <c r="A273" s="858"/>
      <c r="B273" s="52"/>
      <c r="C273" s="200"/>
      <c r="D273" s="52"/>
      <c r="E273" s="52"/>
      <c r="F273" s="859"/>
      <c r="G273" s="860"/>
      <c r="H273" s="861"/>
      <c r="I273" s="862"/>
      <c r="K273" s="869"/>
      <c r="L273" s="864"/>
    </row>
    <row r="274" spans="1:12" ht="26">
      <c r="A274" s="858"/>
      <c r="B274" s="52" t="s">
        <v>1169</v>
      </c>
      <c r="C274" s="136" t="s">
        <v>1236</v>
      </c>
      <c r="D274" s="52" t="s">
        <v>1027</v>
      </c>
      <c r="E274" s="867">
        <v>8</v>
      </c>
      <c r="F274" s="859">
        <v>1295</v>
      </c>
      <c r="G274" s="860">
        <f>E274*F274</f>
        <v>10360</v>
      </c>
      <c r="H274" s="868">
        <v>0.23703709651517585</v>
      </c>
      <c r="I274" s="862">
        <f t="shared" si="3"/>
        <v>2455.7043198972219</v>
      </c>
      <c r="K274" s="869">
        <v>0.95</v>
      </c>
      <c r="L274" s="864">
        <f>I274*K274</f>
        <v>2332.9191039023608</v>
      </c>
    </row>
    <row r="275" spans="1:12">
      <c r="A275" s="858"/>
      <c r="B275" s="52"/>
      <c r="C275" s="200"/>
      <c r="D275" s="52"/>
      <c r="E275" s="52"/>
      <c r="F275" s="859"/>
      <c r="G275" s="860"/>
      <c r="H275" s="861"/>
      <c r="I275" s="862"/>
      <c r="K275" s="869"/>
      <c r="L275" s="864"/>
    </row>
    <row r="276" spans="1:12" ht="26">
      <c r="A276" s="858"/>
      <c r="B276" s="52" t="s">
        <v>1139</v>
      </c>
      <c r="C276" s="136" t="s">
        <v>1241</v>
      </c>
      <c r="D276" s="52" t="s">
        <v>1027</v>
      </c>
      <c r="E276" s="867">
        <v>16</v>
      </c>
      <c r="F276" s="859">
        <v>1008</v>
      </c>
      <c r="G276" s="860">
        <f>E276*F276</f>
        <v>16128</v>
      </c>
      <c r="H276" s="868">
        <v>0.23703709651517585</v>
      </c>
      <c r="I276" s="862">
        <f t="shared" ref="I276:I338" si="4">+H276*G276</f>
        <v>3822.9342925967562</v>
      </c>
      <c r="K276" s="869">
        <v>0.95</v>
      </c>
      <c r="L276" s="864">
        <f>I276*K276</f>
        <v>3631.7875779669184</v>
      </c>
    </row>
    <row r="277" spans="1:12">
      <c r="A277" s="858"/>
      <c r="B277" s="52"/>
      <c r="C277" s="200"/>
      <c r="D277" s="52"/>
      <c r="E277" s="52"/>
      <c r="F277" s="859"/>
      <c r="G277" s="860"/>
      <c r="H277" s="861"/>
      <c r="I277" s="862"/>
      <c r="K277" s="869"/>
      <c r="L277" s="864"/>
    </row>
    <row r="278" spans="1:12">
      <c r="A278" s="858"/>
      <c r="B278" s="183"/>
      <c r="C278" s="184" t="s">
        <v>1155</v>
      </c>
      <c r="D278" s="52"/>
      <c r="E278" s="52"/>
      <c r="F278" s="859"/>
      <c r="G278" s="860"/>
      <c r="H278" s="861"/>
      <c r="I278" s="862"/>
      <c r="K278" s="869"/>
      <c r="L278" s="864"/>
    </row>
    <row r="279" spans="1:12">
      <c r="A279" s="858"/>
      <c r="B279" s="52"/>
      <c r="C279" s="200"/>
      <c r="D279" s="52"/>
      <c r="E279" s="52"/>
      <c r="F279" s="859"/>
      <c r="G279" s="860"/>
      <c r="H279" s="861"/>
      <c r="I279" s="862"/>
      <c r="K279" s="869"/>
      <c r="L279" s="864"/>
    </row>
    <row r="280" spans="1:12">
      <c r="A280" s="872"/>
      <c r="B280" s="873" t="s">
        <v>1142</v>
      </c>
      <c r="C280" s="880" t="s">
        <v>1235</v>
      </c>
      <c r="D280" s="873" t="s">
        <v>1027</v>
      </c>
      <c r="E280" s="875">
        <v>25</v>
      </c>
      <c r="F280" s="876">
        <v>287</v>
      </c>
      <c r="G280" s="877">
        <f>E280*F280</f>
        <v>7175</v>
      </c>
      <c r="H280" s="878">
        <v>1</v>
      </c>
      <c r="I280" s="879">
        <f t="shared" si="4"/>
        <v>7175</v>
      </c>
      <c r="K280" s="869">
        <v>0.95</v>
      </c>
      <c r="L280" s="864">
        <f>I280*K280</f>
        <v>6816.25</v>
      </c>
    </row>
    <row r="281" spans="1:12">
      <c r="A281" s="858"/>
      <c r="B281" s="52"/>
      <c r="C281" s="200"/>
      <c r="D281" s="52"/>
      <c r="E281" s="52"/>
      <c r="F281" s="859"/>
      <c r="G281" s="860"/>
      <c r="H281" s="861"/>
      <c r="I281" s="862"/>
      <c r="K281" s="869"/>
      <c r="L281" s="864"/>
    </row>
    <row r="282" spans="1:12">
      <c r="A282" s="858"/>
      <c r="B282" s="183"/>
      <c r="C282" s="184" t="s">
        <v>1162</v>
      </c>
      <c r="D282" s="52"/>
      <c r="E282" s="52"/>
      <c r="F282" s="859"/>
      <c r="G282" s="860"/>
      <c r="H282" s="861"/>
      <c r="I282" s="862"/>
      <c r="K282" s="869"/>
      <c r="L282" s="864"/>
    </row>
    <row r="283" spans="1:12">
      <c r="A283" s="858"/>
      <c r="B283" s="52"/>
      <c r="C283" s="200"/>
      <c r="D283" s="52"/>
      <c r="E283" s="52"/>
      <c r="F283" s="859"/>
      <c r="G283" s="860"/>
      <c r="H283" s="861"/>
      <c r="I283" s="862"/>
      <c r="K283" s="869"/>
      <c r="L283" s="864"/>
    </row>
    <row r="284" spans="1:12">
      <c r="A284" s="872"/>
      <c r="B284" s="873" t="s">
        <v>1144</v>
      </c>
      <c r="C284" s="880" t="s">
        <v>1235</v>
      </c>
      <c r="D284" s="873" t="s">
        <v>1027</v>
      </c>
      <c r="E284" s="875">
        <v>25</v>
      </c>
      <c r="F284" s="876">
        <v>287</v>
      </c>
      <c r="G284" s="877">
        <f>E284*F284</f>
        <v>7175</v>
      </c>
      <c r="H284" s="878">
        <v>1</v>
      </c>
      <c r="I284" s="879">
        <f t="shared" si="4"/>
        <v>7175</v>
      </c>
      <c r="K284" s="869">
        <v>0.95</v>
      </c>
      <c r="L284" s="864">
        <f>I284*K284</f>
        <v>6816.25</v>
      </c>
    </row>
    <row r="285" spans="1:12">
      <c r="A285" s="858"/>
      <c r="B285" s="52"/>
      <c r="C285" s="200"/>
      <c r="D285" s="52"/>
      <c r="E285" s="52"/>
      <c r="F285" s="859"/>
      <c r="G285" s="860"/>
      <c r="H285" s="861"/>
      <c r="I285" s="862"/>
      <c r="K285" s="869"/>
      <c r="L285" s="864"/>
    </row>
    <row r="286" spans="1:12">
      <c r="A286" s="858"/>
      <c r="B286" s="183"/>
      <c r="C286" s="184" t="s">
        <v>1242</v>
      </c>
      <c r="D286" s="52"/>
      <c r="E286" s="52"/>
      <c r="F286" s="859"/>
      <c r="G286" s="860"/>
      <c r="H286" s="861"/>
      <c r="I286" s="862"/>
      <c r="K286" s="869"/>
      <c r="L286" s="864"/>
    </row>
    <row r="287" spans="1:12">
      <c r="A287" s="858"/>
      <c r="B287" s="52"/>
      <c r="C287" s="200"/>
      <c r="D287" s="52"/>
      <c r="E287" s="52"/>
      <c r="F287" s="859"/>
      <c r="G287" s="860"/>
      <c r="H287" s="861"/>
      <c r="I287" s="862"/>
      <c r="K287" s="869"/>
      <c r="L287" s="864"/>
    </row>
    <row r="288" spans="1:12" ht="52">
      <c r="A288" s="858"/>
      <c r="B288" s="52"/>
      <c r="C288" s="865" t="s">
        <v>1243</v>
      </c>
      <c r="D288" s="52"/>
      <c r="E288" s="867"/>
      <c r="F288" s="859"/>
      <c r="G288" s="860"/>
      <c r="H288" s="861"/>
      <c r="I288" s="862"/>
      <c r="K288" s="869"/>
      <c r="L288" s="864"/>
    </row>
    <row r="289" spans="1:12">
      <c r="A289" s="858"/>
      <c r="B289" s="52"/>
      <c r="C289" s="200"/>
      <c r="D289" s="52"/>
      <c r="E289" s="52"/>
      <c r="F289" s="859"/>
      <c r="G289" s="860"/>
      <c r="H289" s="861"/>
      <c r="I289" s="862"/>
      <c r="K289" s="869"/>
      <c r="L289" s="864"/>
    </row>
    <row r="290" spans="1:12">
      <c r="A290" s="858"/>
      <c r="B290" s="183"/>
      <c r="C290" s="184" t="s">
        <v>1155</v>
      </c>
      <c r="D290" s="52"/>
      <c r="E290" s="52"/>
      <c r="F290" s="859"/>
      <c r="G290" s="860"/>
      <c r="H290" s="861"/>
      <c r="I290" s="862"/>
      <c r="K290" s="869"/>
      <c r="L290" s="864"/>
    </row>
    <row r="291" spans="1:12">
      <c r="A291" s="858"/>
      <c r="B291" s="52"/>
      <c r="C291" s="200"/>
      <c r="D291" s="52"/>
      <c r="E291" s="52"/>
      <c r="F291" s="859"/>
      <c r="G291" s="860"/>
      <c r="H291" s="861"/>
      <c r="I291" s="862"/>
      <c r="K291" s="930"/>
      <c r="L291" s="864"/>
    </row>
    <row r="292" spans="1:12" ht="39">
      <c r="A292" s="872"/>
      <c r="B292" s="873" t="s">
        <v>1146</v>
      </c>
      <c r="C292" s="880" t="s">
        <v>1244</v>
      </c>
      <c r="D292" s="873" t="s">
        <v>100</v>
      </c>
      <c r="E292" s="875">
        <v>1</v>
      </c>
      <c r="F292" s="876">
        <v>3697</v>
      </c>
      <c r="G292" s="877">
        <f>E292*F292</f>
        <v>3697</v>
      </c>
      <c r="H292" s="878">
        <v>1</v>
      </c>
      <c r="I292" s="879">
        <f t="shared" si="4"/>
        <v>3697</v>
      </c>
      <c r="K292" s="930">
        <v>0.95</v>
      </c>
      <c r="L292" s="864">
        <f>I292*K292</f>
        <v>3512.1499999999996</v>
      </c>
    </row>
    <row r="293" spans="1:12">
      <c r="A293" s="858"/>
      <c r="B293" s="52"/>
      <c r="C293" s="200"/>
      <c r="D293" s="52"/>
      <c r="E293" s="52"/>
      <c r="F293" s="859"/>
      <c r="G293" s="860"/>
      <c r="H293" s="861"/>
      <c r="I293" s="862"/>
      <c r="K293" s="930"/>
      <c r="L293" s="864"/>
    </row>
    <row r="294" spans="1:12" ht="39">
      <c r="A294" s="872"/>
      <c r="B294" s="873" t="s">
        <v>1152</v>
      </c>
      <c r="C294" s="880" t="s">
        <v>1245</v>
      </c>
      <c r="D294" s="873" t="s">
        <v>100</v>
      </c>
      <c r="E294" s="875">
        <v>1</v>
      </c>
      <c r="F294" s="876">
        <v>908</v>
      </c>
      <c r="G294" s="877">
        <f>E294*F294</f>
        <v>908</v>
      </c>
      <c r="H294" s="878">
        <v>1</v>
      </c>
      <c r="I294" s="879">
        <f t="shared" si="4"/>
        <v>908</v>
      </c>
      <c r="K294" s="930">
        <v>0.95</v>
      </c>
      <c r="L294" s="864">
        <f>I294*K294</f>
        <v>862.59999999999991</v>
      </c>
    </row>
    <row r="295" spans="1:12">
      <c r="A295" s="858"/>
      <c r="B295" s="52"/>
      <c r="C295" s="200"/>
      <c r="D295" s="52"/>
      <c r="E295" s="52"/>
      <c r="F295" s="859"/>
      <c r="G295" s="860"/>
      <c r="H295" s="861"/>
      <c r="I295" s="862"/>
      <c r="K295" s="930"/>
      <c r="L295" s="864"/>
    </row>
    <row r="296" spans="1:12" ht="39">
      <c r="A296" s="872"/>
      <c r="B296" s="873" t="s">
        <v>1154</v>
      </c>
      <c r="C296" s="880" t="s">
        <v>1246</v>
      </c>
      <c r="D296" s="873" t="s">
        <v>100</v>
      </c>
      <c r="E296" s="875">
        <v>1</v>
      </c>
      <c r="F296" s="876">
        <v>2982</v>
      </c>
      <c r="G296" s="877">
        <f>E296*F296</f>
        <v>2982</v>
      </c>
      <c r="H296" s="878">
        <v>1</v>
      </c>
      <c r="I296" s="879">
        <f t="shared" si="4"/>
        <v>2982</v>
      </c>
      <c r="K296" s="930">
        <v>0.95</v>
      </c>
      <c r="L296" s="864">
        <f>I296*K296</f>
        <v>2832.9</v>
      </c>
    </row>
    <row r="297" spans="1:12">
      <c r="A297" s="858"/>
      <c r="B297" s="52"/>
      <c r="C297" s="200"/>
      <c r="D297" s="52"/>
      <c r="E297" s="52"/>
      <c r="F297" s="859"/>
      <c r="G297" s="860"/>
      <c r="H297" s="861"/>
      <c r="I297" s="862"/>
      <c r="K297" s="930"/>
      <c r="L297" s="864"/>
    </row>
    <row r="298" spans="1:12" ht="39">
      <c r="A298" s="872"/>
      <c r="B298" s="873" t="s">
        <v>1163</v>
      </c>
      <c r="C298" s="880" t="s">
        <v>1247</v>
      </c>
      <c r="D298" s="873" t="s">
        <v>100</v>
      </c>
      <c r="E298" s="875">
        <v>1</v>
      </c>
      <c r="F298" s="876">
        <v>2988</v>
      </c>
      <c r="G298" s="877">
        <f>E298*F298</f>
        <v>2988</v>
      </c>
      <c r="H298" s="878">
        <v>1</v>
      </c>
      <c r="I298" s="879">
        <f t="shared" si="4"/>
        <v>2988</v>
      </c>
      <c r="K298" s="930">
        <v>0.95</v>
      </c>
      <c r="L298" s="864">
        <f>I298*K298</f>
        <v>2838.6</v>
      </c>
    </row>
    <row r="299" spans="1:12">
      <c r="A299" s="858"/>
      <c r="B299" s="52"/>
      <c r="C299" s="200"/>
      <c r="D299" s="52"/>
      <c r="E299" s="52"/>
      <c r="F299" s="859"/>
      <c r="G299" s="860"/>
      <c r="H299" s="861"/>
      <c r="I299" s="862"/>
      <c r="K299" s="930"/>
      <c r="L299" s="864"/>
    </row>
    <row r="300" spans="1:12">
      <c r="A300" s="858"/>
      <c r="B300" s="183"/>
      <c r="C300" s="184" t="s">
        <v>1162</v>
      </c>
      <c r="D300" s="52"/>
      <c r="E300" s="52"/>
      <c r="F300" s="859"/>
      <c r="G300" s="860"/>
      <c r="H300" s="861"/>
      <c r="I300" s="862"/>
      <c r="K300" s="930"/>
      <c r="L300" s="864"/>
    </row>
    <row r="301" spans="1:12">
      <c r="A301" s="858"/>
      <c r="B301" s="52"/>
      <c r="C301" s="200"/>
      <c r="D301" s="52"/>
      <c r="E301" s="52"/>
      <c r="F301" s="859"/>
      <c r="G301" s="860"/>
      <c r="H301" s="861"/>
      <c r="I301" s="862"/>
      <c r="K301" s="930"/>
      <c r="L301" s="864"/>
    </row>
    <row r="302" spans="1:12" ht="39">
      <c r="A302" s="872"/>
      <c r="B302" s="873" t="s">
        <v>1139</v>
      </c>
      <c r="C302" s="880" t="s">
        <v>1248</v>
      </c>
      <c r="D302" s="873" t="s">
        <v>100</v>
      </c>
      <c r="E302" s="875">
        <v>1</v>
      </c>
      <c r="F302" s="876">
        <v>2767</v>
      </c>
      <c r="G302" s="877">
        <f>E302*F302</f>
        <v>2767</v>
      </c>
      <c r="H302" s="878">
        <v>1</v>
      </c>
      <c r="I302" s="879">
        <f t="shared" si="4"/>
        <v>2767</v>
      </c>
      <c r="K302" s="930"/>
      <c r="L302" s="864">
        <f>I302*K302</f>
        <v>0</v>
      </c>
    </row>
    <row r="303" spans="1:12">
      <c r="A303" s="858"/>
      <c r="B303" s="52"/>
      <c r="C303" s="200"/>
      <c r="D303" s="52"/>
      <c r="E303" s="52"/>
      <c r="F303" s="859"/>
      <c r="G303" s="860"/>
      <c r="H303" s="861"/>
      <c r="I303" s="862"/>
      <c r="K303" s="930"/>
      <c r="L303" s="864"/>
    </row>
    <row r="304" spans="1:12" ht="26">
      <c r="A304" s="872"/>
      <c r="B304" s="873" t="s">
        <v>1249</v>
      </c>
      <c r="C304" s="880" t="s">
        <v>1250</v>
      </c>
      <c r="D304" s="873" t="s">
        <v>100</v>
      </c>
      <c r="E304" s="875">
        <v>2</v>
      </c>
      <c r="F304" s="876">
        <v>2017</v>
      </c>
      <c r="G304" s="877">
        <f>E304*F304</f>
        <v>4034</v>
      </c>
      <c r="H304" s="878">
        <v>1</v>
      </c>
      <c r="I304" s="879">
        <f t="shared" si="4"/>
        <v>4034</v>
      </c>
      <c r="K304" s="930"/>
      <c r="L304" s="864">
        <f>I304*K304</f>
        <v>0</v>
      </c>
    </row>
    <row r="305" spans="1:12">
      <c r="A305" s="858"/>
      <c r="B305" s="52"/>
      <c r="C305" s="200"/>
      <c r="D305" s="52"/>
      <c r="E305" s="52"/>
      <c r="F305" s="859"/>
      <c r="G305" s="860"/>
      <c r="H305" s="861"/>
      <c r="I305" s="862"/>
      <c r="K305" s="930"/>
      <c r="L305" s="864"/>
    </row>
    <row r="306" spans="1:12" ht="26">
      <c r="A306" s="872"/>
      <c r="B306" s="873" t="s">
        <v>1251</v>
      </c>
      <c r="C306" s="880" t="s">
        <v>1252</v>
      </c>
      <c r="D306" s="873" t="s">
        <v>100</v>
      </c>
      <c r="E306" s="875">
        <v>2</v>
      </c>
      <c r="F306" s="876">
        <v>966</v>
      </c>
      <c r="G306" s="877">
        <f>E306*F306</f>
        <v>1932</v>
      </c>
      <c r="H306" s="878">
        <v>1</v>
      </c>
      <c r="I306" s="879">
        <f t="shared" si="4"/>
        <v>1932</v>
      </c>
      <c r="K306" s="930"/>
      <c r="L306" s="864">
        <f>I306*K306</f>
        <v>0</v>
      </c>
    </row>
    <row r="307" spans="1:12">
      <c r="A307" s="858"/>
      <c r="B307" s="52"/>
      <c r="C307" s="200"/>
      <c r="D307" s="52"/>
      <c r="E307" s="52"/>
      <c r="F307" s="859"/>
      <c r="G307" s="860"/>
      <c r="H307" s="861"/>
      <c r="I307" s="862"/>
      <c r="K307" s="930"/>
      <c r="L307" s="864"/>
    </row>
    <row r="308" spans="1:12" ht="39">
      <c r="A308" s="872"/>
      <c r="B308" s="873" t="s">
        <v>1142</v>
      </c>
      <c r="C308" s="880" t="s">
        <v>1253</v>
      </c>
      <c r="D308" s="873" t="s">
        <v>100</v>
      </c>
      <c r="E308" s="875">
        <v>1</v>
      </c>
      <c r="F308" s="876">
        <v>4733</v>
      </c>
      <c r="G308" s="877">
        <f>E308*F308</f>
        <v>4733</v>
      </c>
      <c r="H308" s="878">
        <v>1</v>
      </c>
      <c r="I308" s="879">
        <f t="shared" si="4"/>
        <v>4733</v>
      </c>
      <c r="K308" s="930"/>
      <c r="L308" s="864">
        <f>I308*K308</f>
        <v>0</v>
      </c>
    </row>
    <row r="309" spans="1:12">
      <c r="A309" s="858"/>
      <c r="B309" s="52"/>
      <c r="C309" s="200"/>
      <c r="D309" s="52"/>
      <c r="E309" s="867"/>
      <c r="F309" s="859"/>
      <c r="G309" s="860"/>
      <c r="H309" s="861"/>
      <c r="I309" s="862"/>
      <c r="K309" s="930"/>
      <c r="L309" s="864"/>
    </row>
    <row r="310" spans="1:12" ht="26">
      <c r="A310" s="872"/>
      <c r="B310" s="873" t="s">
        <v>1254</v>
      </c>
      <c r="C310" s="880" t="s">
        <v>1255</v>
      </c>
      <c r="D310" s="873" t="s">
        <v>100</v>
      </c>
      <c r="E310" s="875">
        <v>2</v>
      </c>
      <c r="F310" s="876">
        <v>2017</v>
      </c>
      <c r="G310" s="877">
        <f>E310*F310</f>
        <v>4034</v>
      </c>
      <c r="H310" s="878">
        <v>1</v>
      </c>
      <c r="I310" s="879">
        <f t="shared" si="4"/>
        <v>4034</v>
      </c>
      <c r="K310" s="930"/>
      <c r="L310" s="864">
        <f>I310*K310</f>
        <v>0</v>
      </c>
    </row>
    <row r="311" spans="1:12">
      <c r="A311" s="858"/>
      <c r="B311" s="52"/>
      <c r="C311" s="200"/>
      <c r="D311" s="52"/>
      <c r="E311" s="867"/>
      <c r="F311" s="859"/>
      <c r="G311" s="860"/>
      <c r="H311" s="861"/>
      <c r="I311" s="862"/>
      <c r="K311" s="930"/>
      <c r="L311" s="864"/>
    </row>
    <row r="312" spans="1:12" ht="26">
      <c r="A312" s="872"/>
      <c r="B312" s="873" t="s">
        <v>1256</v>
      </c>
      <c r="C312" s="880" t="s">
        <v>1257</v>
      </c>
      <c r="D312" s="873" t="s">
        <v>100</v>
      </c>
      <c r="E312" s="875">
        <v>2</v>
      </c>
      <c r="F312" s="876">
        <v>966</v>
      </c>
      <c r="G312" s="877">
        <f>E312*F312</f>
        <v>1932</v>
      </c>
      <c r="H312" s="878">
        <v>1</v>
      </c>
      <c r="I312" s="879">
        <f t="shared" si="4"/>
        <v>1932</v>
      </c>
      <c r="K312" s="930"/>
      <c r="L312" s="864">
        <f>I312*K312</f>
        <v>0</v>
      </c>
    </row>
    <row r="313" spans="1:12">
      <c r="A313" s="858"/>
      <c r="B313" s="52"/>
      <c r="C313" s="200"/>
      <c r="D313" s="52"/>
      <c r="E313" s="867"/>
      <c r="F313" s="859"/>
      <c r="G313" s="860"/>
      <c r="H313" s="861"/>
      <c r="I313" s="862"/>
      <c r="K313" s="930"/>
      <c r="L313" s="864"/>
    </row>
    <row r="314" spans="1:12">
      <c r="A314" s="858"/>
      <c r="B314" s="183"/>
      <c r="C314" s="184" t="s">
        <v>1258</v>
      </c>
      <c r="D314" s="52"/>
      <c r="E314" s="52"/>
      <c r="F314" s="859"/>
      <c r="G314" s="860"/>
      <c r="H314" s="861"/>
      <c r="I314" s="862"/>
      <c r="K314" s="869"/>
      <c r="L314" s="864"/>
    </row>
    <row r="315" spans="1:12">
      <c r="A315" s="858"/>
      <c r="B315" s="52"/>
      <c r="C315" s="200"/>
      <c r="D315" s="52"/>
      <c r="E315" s="52"/>
      <c r="F315" s="859"/>
      <c r="G315" s="860"/>
      <c r="H315" s="861"/>
      <c r="I315" s="862"/>
      <c r="K315" s="869"/>
      <c r="L315" s="864"/>
    </row>
    <row r="316" spans="1:12" ht="52">
      <c r="A316" s="858"/>
      <c r="B316" s="52"/>
      <c r="C316" s="865" t="s">
        <v>1259</v>
      </c>
      <c r="D316" s="52"/>
      <c r="E316" s="867"/>
      <c r="F316" s="859"/>
      <c r="G316" s="860"/>
      <c r="H316" s="861"/>
      <c r="I316" s="862"/>
      <c r="K316" s="869"/>
      <c r="L316" s="864"/>
    </row>
    <row r="317" spans="1:12">
      <c r="A317" s="858"/>
      <c r="B317" s="52"/>
      <c r="C317" s="200"/>
      <c r="D317" s="52"/>
      <c r="E317" s="52"/>
      <c r="F317" s="859"/>
      <c r="G317" s="860"/>
      <c r="H317" s="861"/>
      <c r="I317" s="862"/>
      <c r="K317" s="869"/>
      <c r="L317" s="864"/>
    </row>
    <row r="318" spans="1:12">
      <c r="A318" s="858"/>
      <c r="B318" s="183"/>
      <c r="C318" s="184" t="s">
        <v>1155</v>
      </c>
      <c r="D318" s="52"/>
      <c r="E318" s="52"/>
      <c r="F318" s="859"/>
      <c r="G318" s="860"/>
      <c r="H318" s="861"/>
      <c r="I318" s="862"/>
      <c r="K318" s="869"/>
      <c r="L318" s="864"/>
    </row>
    <row r="319" spans="1:12">
      <c r="A319" s="858"/>
      <c r="B319" s="52"/>
      <c r="C319" s="200"/>
      <c r="D319" s="52"/>
      <c r="E319" s="52"/>
      <c r="F319" s="859"/>
      <c r="G319" s="860"/>
      <c r="H319" s="861"/>
      <c r="I319" s="862"/>
      <c r="K319" s="869"/>
      <c r="L319" s="864"/>
    </row>
    <row r="320" spans="1:12" ht="26">
      <c r="A320" s="858"/>
      <c r="B320" s="52" t="s">
        <v>1144</v>
      </c>
      <c r="C320" s="136" t="s">
        <v>1260</v>
      </c>
      <c r="D320" s="52" t="s">
        <v>100</v>
      </c>
      <c r="E320" s="867">
        <v>2</v>
      </c>
      <c r="F320" s="859">
        <v>267</v>
      </c>
      <c r="G320" s="860">
        <f>E320*F320</f>
        <v>534</v>
      </c>
      <c r="H320" s="868">
        <v>0.23703709651517585</v>
      </c>
      <c r="I320" s="862">
        <f t="shared" si="4"/>
        <v>126.57780953910391</v>
      </c>
      <c r="K320" s="869">
        <v>0.95</v>
      </c>
      <c r="L320" s="864">
        <f>I320*K320</f>
        <v>120.24891906214872</v>
      </c>
    </row>
    <row r="321" spans="1:12">
      <c r="A321" s="858"/>
      <c r="B321" s="52"/>
      <c r="C321" s="200"/>
      <c r="D321" s="52"/>
      <c r="E321" s="52"/>
      <c r="F321" s="859"/>
      <c r="G321" s="860"/>
      <c r="H321" s="861"/>
      <c r="I321" s="862"/>
      <c r="K321" s="869"/>
      <c r="L321" s="864"/>
    </row>
    <row r="322" spans="1:12" ht="26">
      <c r="A322" s="858"/>
      <c r="B322" s="52" t="s">
        <v>1146</v>
      </c>
      <c r="C322" s="136" t="s">
        <v>1261</v>
      </c>
      <c r="D322" s="52" t="s">
        <v>100</v>
      </c>
      <c r="E322" s="867">
        <v>2</v>
      </c>
      <c r="F322" s="859">
        <v>267</v>
      </c>
      <c r="G322" s="860">
        <f>E322*F322</f>
        <v>534</v>
      </c>
      <c r="H322" s="868">
        <v>0.23703709651517585</v>
      </c>
      <c r="I322" s="862">
        <f t="shared" si="4"/>
        <v>126.57780953910391</v>
      </c>
      <c r="K322" s="869">
        <v>0.95</v>
      </c>
      <c r="L322" s="864">
        <f>I322*K322</f>
        <v>120.24891906214872</v>
      </c>
    </row>
    <row r="323" spans="1:12">
      <c r="A323" s="858"/>
      <c r="B323" s="52"/>
      <c r="C323" s="200"/>
      <c r="D323" s="52"/>
      <c r="E323" s="52"/>
      <c r="F323" s="859"/>
      <c r="G323" s="860"/>
      <c r="H323" s="861"/>
      <c r="I323" s="862"/>
      <c r="K323" s="869"/>
      <c r="L323" s="864"/>
    </row>
    <row r="324" spans="1:12">
      <c r="A324" s="858"/>
      <c r="B324" s="183"/>
      <c r="C324" s="184" t="s">
        <v>1162</v>
      </c>
      <c r="D324" s="52"/>
      <c r="E324" s="52"/>
      <c r="F324" s="859"/>
      <c r="G324" s="860"/>
      <c r="H324" s="861"/>
      <c r="I324" s="862"/>
      <c r="K324" s="869"/>
      <c r="L324" s="864"/>
    </row>
    <row r="325" spans="1:12">
      <c r="A325" s="858"/>
      <c r="B325" s="52"/>
      <c r="C325" s="200"/>
      <c r="D325" s="52"/>
      <c r="E325" s="52"/>
      <c r="F325" s="859"/>
      <c r="G325" s="860"/>
      <c r="H325" s="861"/>
      <c r="I325" s="862"/>
      <c r="K325" s="869"/>
      <c r="L325" s="864"/>
    </row>
    <row r="326" spans="1:12" ht="26">
      <c r="A326" s="872"/>
      <c r="B326" s="873" t="s">
        <v>1152</v>
      </c>
      <c r="C326" s="880" t="s">
        <v>1262</v>
      </c>
      <c r="D326" s="873" t="s">
        <v>100</v>
      </c>
      <c r="E326" s="875">
        <v>2</v>
      </c>
      <c r="F326" s="876">
        <v>299</v>
      </c>
      <c r="G326" s="877">
        <f>E326*F326</f>
        <v>598</v>
      </c>
      <c r="H326" s="878">
        <v>1</v>
      </c>
      <c r="I326" s="879">
        <f t="shared" si="4"/>
        <v>598</v>
      </c>
      <c r="K326" s="930"/>
      <c r="L326" s="864">
        <f>I326*K326</f>
        <v>0</v>
      </c>
    </row>
    <row r="327" spans="1:12">
      <c r="A327" s="858"/>
      <c r="B327" s="52"/>
      <c r="C327" s="200"/>
      <c r="D327" s="52"/>
      <c r="E327" s="52"/>
      <c r="F327" s="859"/>
      <c r="G327" s="860"/>
      <c r="H327" s="861"/>
      <c r="I327" s="862"/>
      <c r="K327" s="930"/>
      <c r="L327" s="864"/>
    </row>
    <row r="328" spans="1:12" ht="26">
      <c r="A328" s="872"/>
      <c r="B328" s="873" t="s">
        <v>1154</v>
      </c>
      <c r="C328" s="880" t="s">
        <v>1263</v>
      </c>
      <c r="D328" s="873" t="s">
        <v>100</v>
      </c>
      <c r="E328" s="875">
        <v>2</v>
      </c>
      <c r="F328" s="876">
        <v>299</v>
      </c>
      <c r="G328" s="877">
        <f>E328*F328</f>
        <v>598</v>
      </c>
      <c r="H328" s="878">
        <v>1</v>
      </c>
      <c r="I328" s="879">
        <f t="shared" si="4"/>
        <v>598</v>
      </c>
      <c r="K328" s="930"/>
      <c r="L328" s="864">
        <f>I328*K328</f>
        <v>0</v>
      </c>
    </row>
    <row r="329" spans="1:12">
      <c r="A329" s="858"/>
      <c r="B329" s="52"/>
      <c r="C329" s="200"/>
      <c r="D329" s="52"/>
      <c r="E329" s="52"/>
      <c r="F329" s="859"/>
      <c r="G329" s="860"/>
      <c r="H329" s="861"/>
      <c r="I329" s="862"/>
      <c r="K329" s="930"/>
      <c r="L329" s="864"/>
    </row>
    <row r="330" spans="1:12">
      <c r="A330" s="858"/>
      <c r="B330" s="183"/>
      <c r="C330" s="184" t="s">
        <v>1264</v>
      </c>
      <c r="D330" s="52"/>
      <c r="E330" s="52"/>
      <c r="F330" s="859"/>
      <c r="G330" s="860"/>
      <c r="H330" s="861"/>
      <c r="I330" s="862"/>
      <c r="K330" s="930"/>
      <c r="L330" s="864"/>
    </row>
    <row r="331" spans="1:12">
      <c r="A331" s="858"/>
      <c r="B331" s="52"/>
      <c r="C331" s="200"/>
      <c r="D331" s="52"/>
      <c r="E331" s="52"/>
      <c r="F331" s="859"/>
      <c r="G331" s="860"/>
      <c r="H331" s="861"/>
      <c r="I331" s="862"/>
      <c r="K331" s="869"/>
      <c r="L331" s="864"/>
    </row>
    <row r="332" spans="1:12" ht="39">
      <c r="A332" s="858"/>
      <c r="B332" s="52"/>
      <c r="C332" s="865" t="s">
        <v>1265</v>
      </c>
      <c r="D332" s="52"/>
      <c r="E332" s="867"/>
      <c r="F332" s="859"/>
      <c r="G332" s="860"/>
      <c r="H332" s="861"/>
      <c r="I332" s="862"/>
      <c r="K332" s="869"/>
      <c r="L332" s="864"/>
    </row>
    <row r="333" spans="1:12">
      <c r="A333" s="858"/>
      <c r="B333" s="52"/>
      <c r="C333" s="200"/>
      <c r="D333" s="52"/>
      <c r="E333" s="52"/>
      <c r="F333" s="859"/>
      <c r="G333" s="860"/>
      <c r="H333" s="861"/>
      <c r="I333" s="862"/>
      <c r="K333" s="869"/>
      <c r="L333" s="864"/>
    </row>
    <row r="334" spans="1:12">
      <c r="A334" s="858"/>
      <c r="B334" s="183"/>
      <c r="C334" s="184" t="s">
        <v>1143</v>
      </c>
      <c r="D334" s="52"/>
      <c r="E334" s="52"/>
      <c r="F334" s="859"/>
      <c r="G334" s="860"/>
      <c r="H334" s="861"/>
      <c r="I334" s="862"/>
      <c r="K334" s="869"/>
      <c r="L334" s="864"/>
    </row>
    <row r="335" spans="1:12">
      <c r="A335" s="858"/>
      <c r="B335" s="52"/>
      <c r="C335" s="200"/>
      <c r="D335" s="52"/>
      <c r="E335" s="52"/>
      <c r="F335" s="859"/>
      <c r="G335" s="860"/>
      <c r="H335" s="861"/>
      <c r="I335" s="862"/>
      <c r="K335" s="869"/>
      <c r="L335" s="864"/>
    </row>
    <row r="336" spans="1:12" ht="39">
      <c r="A336" s="872"/>
      <c r="B336" s="873" t="s">
        <v>1139</v>
      </c>
      <c r="C336" s="880" t="s">
        <v>1266</v>
      </c>
      <c r="D336" s="873" t="s">
        <v>100</v>
      </c>
      <c r="E336" s="875">
        <v>1</v>
      </c>
      <c r="F336" s="876">
        <v>5291</v>
      </c>
      <c r="G336" s="877">
        <f>E336*F336</f>
        <v>5291</v>
      </c>
      <c r="H336" s="878">
        <v>1</v>
      </c>
      <c r="I336" s="879">
        <f t="shared" si="4"/>
        <v>5291</v>
      </c>
      <c r="K336" s="930"/>
      <c r="L336" s="864">
        <f>I336*K336</f>
        <v>0</v>
      </c>
    </row>
    <row r="337" spans="1:12">
      <c r="A337" s="858"/>
      <c r="B337" s="52"/>
      <c r="C337" s="200"/>
      <c r="D337" s="52"/>
      <c r="E337" s="52"/>
      <c r="F337" s="859"/>
      <c r="G337" s="860"/>
      <c r="H337" s="861"/>
      <c r="I337" s="862"/>
      <c r="K337" s="930"/>
      <c r="L337" s="864"/>
    </row>
    <row r="338" spans="1:12" ht="26">
      <c r="A338" s="872"/>
      <c r="B338" s="873" t="s">
        <v>1142</v>
      </c>
      <c r="C338" s="880" t="s">
        <v>1267</v>
      </c>
      <c r="D338" s="873" t="s">
        <v>100</v>
      </c>
      <c r="E338" s="875">
        <v>1</v>
      </c>
      <c r="F338" s="876">
        <v>884</v>
      </c>
      <c r="G338" s="877">
        <f>E338*F338</f>
        <v>884</v>
      </c>
      <c r="H338" s="878">
        <v>1</v>
      </c>
      <c r="I338" s="879">
        <f t="shared" si="4"/>
        <v>884</v>
      </c>
      <c r="K338" s="930"/>
      <c r="L338" s="864">
        <f>I338*K338</f>
        <v>0</v>
      </c>
    </row>
    <row r="339" spans="1:12">
      <c r="A339" s="858"/>
      <c r="B339" s="52"/>
      <c r="C339" s="200"/>
      <c r="D339" s="52"/>
      <c r="E339" s="52"/>
      <c r="F339" s="859"/>
      <c r="G339" s="860"/>
      <c r="H339" s="861"/>
      <c r="I339" s="862"/>
      <c r="K339" s="930"/>
      <c r="L339" s="864"/>
    </row>
    <row r="340" spans="1:12">
      <c r="A340" s="858"/>
      <c r="B340" s="183"/>
      <c r="C340" s="184" t="s">
        <v>1155</v>
      </c>
      <c r="D340" s="52"/>
      <c r="E340" s="52"/>
      <c r="F340" s="859"/>
      <c r="G340" s="860"/>
      <c r="H340" s="861"/>
      <c r="I340" s="862"/>
      <c r="K340" s="930"/>
      <c r="L340" s="864"/>
    </row>
    <row r="341" spans="1:12">
      <c r="A341" s="858"/>
      <c r="B341" s="52"/>
      <c r="C341" s="200"/>
      <c r="D341" s="52"/>
      <c r="E341" s="52"/>
      <c r="F341" s="859"/>
      <c r="G341" s="860"/>
      <c r="H341" s="861"/>
      <c r="I341" s="862"/>
      <c r="K341" s="930"/>
      <c r="L341" s="864"/>
    </row>
    <row r="342" spans="1:12" ht="39">
      <c r="A342" s="872"/>
      <c r="B342" s="873" t="s">
        <v>1144</v>
      </c>
      <c r="C342" s="880" t="s">
        <v>1268</v>
      </c>
      <c r="D342" s="873" t="s">
        <v>100</v>
      </c>
      <c r="E342" s="875">
        <v>1</v>
      </c>
      <c r="F342" s="876">
        <v>1334</v>
      </c>
      <c r="G342" s="877">
        <f>E342*F342</f>
        <v>1334</v>
      </c>
      <c r="H342" s="878">
        <v>1</v>
      </c>
      <c r="I342" s="879">
        <f t="shared" ref="I342:I400" si="5">+H342*G342</f>
        <v>1334</v>
      </c>
      <c r="K342" s="930"/>
      <c r="L342" s="864">
        <f>I342*K342</f>
        <v>0</v>
      </c>
    </row>
    <row r="343" spans="1:12">
      <c r="A343" s="858"/>
      <c r="B343" s="52"/>
      <c r="C343" s="200"/>
      <c r="D343" s="52"/>
      <c r="E343" s="52"/>
      <c r="F343" s="859"/>
      <c r="G343" s="860"/>
      <c r="H343" s="861"/>
      <c r="I343" s="862"/>
      <c r="K343" s="930"/>
      <c r="L343" s="864"/>
    </row>
    <row r="344" spans="1:12">
      <c r="A344" s="858"/>
      <c r="B344" s="183"/>
      <c r="C344" s="184" t="s">
        <v>1162</v>
      </c>
      <c r="D344" s="52"/>
      <c r="E344" s="52"/>
      <c r="F344" s="859"/>
      <c r="G344" s="860"/>
      <c r="H344" s="861"/>
      <c r="I344" s="862"/>
      <c r="K344" s="930"/>
      <c r="L344" s="864"/>
    </row>
    <row r="345" spans="1:12">
      <c r="A345" s="858"/>
      <c r="B345" s="52"/>
      <c r="C345" s="200"/>
      <c r="D345" s="52"/>
      <c r="E345" s="52"/>
      <c r="F345" s="859"/>
      <c r="G345" s="860"/>
      <c r="H345" s="861"/>
      <c r="I345" s="862"/>
      <c r="K345" s="930"/>
      <c r="L345" s="864"/>
    </row>
    <row r="346" spans="1:12" ht="39">
      <c r="A346" s="872"/>
      <c r="B346" s="873" t="s">
        <v>1146</v>
      </c>
      <c r="C346" s="880" t="s">
        <v>1269</v>
      </c>
      <c r="D346" s="873" t="s">
        <v>100</v>
      </c>
      <c r="E346" s="875">
        <v>2</v>
      </c>
      <c r="F346" s="876">
        <v>4279</v>
      </c>
      <c r="G346" s="877">
        <f>E346*F346</f>
        <v>8558</v>
      </c>
      <c r="H346" s="878">
        <v>1</v>
      </c>
      <c r="I346" s="879">
        <f t="shared" si="5"/>
        <v>8558</v>
      </c>
      <c r="K346" s="930"/>
      <c r="L346" s="864">
        <f>I346*K346</f>
        <v>0</v>
      </c>
    </row>
    <row r="347" spans="1:12">
      <c r="A347" s="858"/>
      <c r="B347" s="52"/>
      <c r="C347" s="200"/>
      <c r="D347" s="52"/>
      <c r="E347" s="52"/>
      <c r="F347" s="859"/>
      <c r="G347" s="860"/>
      <c r="H347" s="861"/>
      <c r="I347" s="862"/>
      <c r="K347" s="930"/>
      <c r="L347" s="864"/>
    </row>
    <row r="348" spans="1:12" ht="26">
      <c r="A348" s="872"/>
      <c r="B348" s="873" t="s">
        <v>1270</v>
      </c>
      <c r="C348" s="880" t="s">
        <v>1271</v>
      </c>
      <c r="D348" s="873" t="s">
        <v>100</v>
      </c>
      <c r="E348" s="875">
        <v>1</v>
      </c>
      <c r="F348" s="876">
        <v>3125</v>
      </c>
      <c r="G348" s="877">
        <f>E348*F348</f>
        <v>3125</v>
      </c>
      <c r="H348" s="878">
        <v>1</v>
      </c>
      <c r="I348" s="879">
        <f t="shared" si="5"/>
        <v>3125</v>
      </c>
      <c r="K348" s="930"/>
      <c r="L348" s="864">
        <f>I348*K348</f>
        <v>0</v>
      </c>
    </row>
    <row r="349" spans="1:12">
      <c r="A349" s="858"/>
      <c r="B349" s="52"/>
      <c r="C349" s="200"/>
      <c r="D349" s="52"/>
      <c r="E349" s="52"/>
      <c r="F349" s="859"/>
      <c r="G349" s="860"/>
      <c r="H349" s="861"/>
      <c r="I349" s="862"/>
      <c r="K349" s="930"/>
      <c r="L349" s="864"/>
    </row>
    <row r="350" spans="1:12" ht="39">
      <c r="A350" s="872"/>
      <c r="B350" s="873" t="s">
        <v>1152</v>
      </c>
      <c r="C350" s="880" t="s">
        <v>1272</v>
      </c>
      <c r="D350" s="873" t="s">
        <v>100</v>
      </c>
      <c r="E350" s="875">
        <v>2</v>
      </c>
      <c r="F350" s="876">
        <v>4151</v>
      </c>
      <c r="G350" s="877">
        <f>E350*F350</f>
        <v>8302</v>
      </c>
      <c r="H350" s="878">
        <v>1</v>
      </c>
      <c r="I350" s="879">
        <f t="shared" si="5"/>
        <v>8302</v>
      </c>
      <c r="K350" s="930"/>
      <c r="L350" s="864">
        <f>I350*K350</f>
        <v>0</v>
      </c>
    </row>
    <row r="351" spans="1:12">
      <c r="A351" s="858"/>
      <c r="B351" s="52"/>
      <c r="C351" s="200"/>
      <c r="D351" s="52"/>
      <c r="E351" s="52"/>
      <c r="F351" s="859"/>
      <c r="G351" s="860"/>
      <c r="H351" s="861"/>
      <c r="I351" s="862"/>
      <c r="K351" s="930"/>
      <c r="L351" s="864"/>
    </row>
    <row r="352" spans="1:12" ht="26">
      <c r="A352" s="872"/>
      <c r="B352" s="873" t="s">
        <v>1273</v>
      </c>
      <c r="C352" s="880" t="s">
        <v>1274</v>
      </c>
      <c r="D352" s="873" t="s">
        <v>100</v>
      </c>
      <c r="E352" s="875">
        <v>1</v>
      </c>
      <c r="F352" s="876">
        <v>3125</v>
      </c>
      <c r="G352" s="877">
        <f>E352*F352</f>
        <v>3125</v>
      </c>
      <c r="H352" s="878">
        <v>1</v>
      </c>
      <c r="I352" s="879">
        <f t="shared" si="5"/>
        <v>3125</v>
      </c>
      <c r="K352" s="930"/>
      <c r="L352" s="864">
        <f>I352*K352</f>
        <v>0</v>
      </c>
    </row>
    <row r="353" spans="1:12">
      <c r="A353" s="858"/>
      <c r="B353" s="52"/>
      <c r="C353" s="200"/>
      <c r="D353" s="52"/>
      <c r="E353" s="52"/>
      <c r="F353" s="859"/>
      <c r="G353" s="860"/>
      <c r="H353" s="861"/>
      <c r="I353" s="862"/>
      <c r="K353" s="930"/>
      <c r="L353" s="864"/>
    </row>
    <row r="354" spans="1:12">
      <c r="A354" s="858"/>
      <c r="B354" s="183"/>
      <c r="C354" s="184" t="s">
        <v>1275</v>
      </c>
      <c r="D354" s="52"/>
      <c r="E354" s="52"/>
      <c r="F354" s="859"/>
      <c r="G354" s="860"/>
      <c r="H354" s="861"/>
      <c r="I354" s="862"/>
      <c r="K354" s="930"/>
      <c r="L354" s="864"/>
    </row>
    <row r="355" spans="1:12">
      <c r="A355" s="858"/>
      <c r="B355" s="52"/>
      <c r="C355" s="200"/>
      <c r="D355" s="52"/>
      <c r="E355" s="52"/>
      <c r="F355" s="859"/>
      <c r="G355" s="860"/>
      <c r="H355" s="861"/>
      <c r="I355" s="862"/>
      <c r="K355" s="930"/>
      <c r="L355" s="864"/>
    </row>
    <row r="356" spans="1:12" ht="39">
      <c r="A356" s="858"/>
      <c r="B356" s="52"/>
      <c r="C356" s="865" t="s">
        <v>1276</v>
      </c>
      <c r="D356" s="52"/>
      <c r="E356" s="867"/>
      <c r="F356" s="859"/>
      <c r="G356" s="860"/>
      <c r="H356" s="861"/>
      <c r="I356" s="862"/>
      <c r="K356" s="930"/>
      <c r="L356" s="864"/>
    </row>
    <row r="357" spans="1:12">
      <c r="A357" s="858"/>
      <c r="B357" s="52"/>
      <c r="C357" s="200"/>
      <c r="D357" s="52"/>
      <c r="E357" s="52"/>
      <c r="F357" s="859"/>
      <c r="G357" s="860"/>
      <c r="H357" s="861"/>
      <c r="I357" s="862"/>
      <c r="K357" s="930"/>
      <c r="L357" s="864"/>
    </row>
    <row r="358" spans="1:12">
      <c r="A358" s="858"/>
      <c r="B358" s="183"/>
      <c r="C358" s="184" t="s">
        <v>1155</v>
      </c>
      <c r="D358" s="52"/>
      <c r="E358" s="52"/>
      <c r="F358" s="859"/>
      <c r="G358" s="860"/>
      <c r="H358" s="861"/>
      <c r="I358" s="862"/>
      <c r="K358" s="930"/>
      <c r="L358" s="864"/>
    </row>
    <row r="359" spans="1:12">
      <c r="A359" s="858"/>
      <c r="B359" s="52"/>
      <c r="C359" s="200"/>
      <c r="D359" s="52"/>
      <c r="E359" s="52"/>
      <c r="F359" s="859"/>
      <c r="G359" s="860"/>
      <c r="H359" s="861"/>
      <c r="I359" s="862"/>
      <c r="K359" s="930"/>
      <c r="L359" s="864"/>
    </row>
    <row r="360" spans="1:12" ht="39">
      <c r="A360" s="872"/>
      <c r="B360" s="873" t="s">
        <v>1139</v>
      </c>
      <c r="C360" s="880" t="s">
        <v>1277</v>
      </c>
      <c r="D360" s="873" t="s">
        <v>100</v>
      </c>
      <c r="E360" s="875">
        <v>1</v>
      </c>
      <c r="F360" s="876">
        <v>5140</v>
      </c>
      <c r="G360" s="877">
        <f>E360*F360</f>
        <v>5140</v>
      </c>
      <c r="H360" s="878">
        <v>1</v>
      </c>
      <c r="I360" s="879">
        <f t="shared" si="5"/>
        <v>5140</v>
      </c>
      <c r="K360" s="930">
        <v>0.95</v>
      </c>
      <c r="L360" s="864">
        <f>I360*K360</f>
        <v>4883</v>
      </c>
    </row>
    <row r="361" spans="1:12">
      <c r="A361" s="858"/>
      <c r="B361" s="52"/>
      <c r="C361" s="200"/>
      <c r="D361" s="52"/>
      <c r="E361" s="52"/>
      <c r="F361" s="859"/>
      <c r="G361" s="860"/>
      <c r="H361" s="861"/>
      <c r="I361" s="862"/>
      <c r="K361" s="930"/>
      <c r="L361" s="864"/>
    </row>
    <row r="362" spans="1:12" ht="39">
      <c r="A362" s="872"/>
      <c r="B362" s="873" t="s">
        <v>1142</v>
      </c>
      <c r="C362" s="880" t="s">
        <v>1278</v>
      </c>
      <c r="D362" s="873" t="s">
        <v>100</v>
      </c>
      <c r="E362" s="875">
        <v>1</v>
      </c>
      <c r="F362" s="876">
        <v>479</v>
      </c>
      <c r="G362" s="877">
        <f>E362*F362</f>
        <v>479</v>
      </c>
      <c r="H362" s="878">
        <v>1</v>
      </c>
      <c r="I362" s="879">
        <f t="shared" si="5"/>
        <v>479</v>
      </c>
      <c r="K362" s="930">
        <v>0.95</v>
      </c>
      <c r="L362" s="864">
        <f>I362*K362</f>
        <v>455.04999999999995</v>
      </c>
    </row>
    <row r="363" spans="1:12">
      <c r="A363" s="858"/>
      <c r="B363" s="52"/>
      <c r="C363" s="200"/>
      <c r="D363" s="52"/>
      <c r="E363" s="52"/>
      <c r="F363" s="859"/>
      <c r="G363" s="860"/>
      <c r="H363" s="861"/>
      <c r="I363" s="862"/>
      <c r="K363" s="930"/>
      <c r="L363" s="864"/>
    </row>
    <row r="364" spans="1:12">
      <c r="A364" s="858"/>
      <c r="B364" s="183"/>
      <c r="C364" s="184" t="s">
        <v>1279</v>
      </c>
      <c r="D364" s="52"/>
      <c r="E364" s="52"/>
      <c r="F364" s="859"/>
      <c r="G364" s="860"/>
      <c r="H364" s="861"/>
      <c r="I364" s="862"/>
      <c r="K364" s="930"/>
      <c r="L364" s="864"/>
    </row>
    <row r="365" spans="1:12">
      <c r="A365" s="858"/>
      <c r="B365" s="52"/>
      <c r="C365" s="200"/>
      <c r="D365" s="52"/>
      <c r="E365" s="52"/>
      <c r="F365" s="859"/>
      <c r="G365" s="860"/>
      <c r="H365" s="861"/>
      <c r="I365" s="862"/>
      <c r="K365" s="869"/>
      <c r="L365" s="864"/>
    </row>
    <row r="366" spans="1:12" ht="52">
      <c r="A366" s="858"/>
      <c r="B366" s="52"/>
      <c r="C366" s="865" t="s">
        <v>1280</v>
      </c>
      <c r="D366" s="52"/>
      <c r="E366" s="867"/>
      <c r="F366" s="859"/>
      <c r="G366" s="860"/>
      <c r="H366" s="861"/>
      <c r="I366" s="862"/>
      <c r="K366" s="869"/>
      <c r="L366" s="864"/>
    </row>
    <row r="367" spans="1:12">
      <c r="A367" s="858"/>
      <c r="B367" s="52"/>
      <c r="C367" s="200"/>
      <c r="D367" s="52"/>
      <c r="E367" s="52"/>
      <c r="F367" s="859"/>
      <c r="G367" s="860"/>
      <c r="H367" s="861"/>
      <c r="I367" s="862"/>
      <c r="K367" s="869"/>
      <c r="L367" s="864"/>
    </row>
    <row r="368" spans="1:12">
      <c r="A368" s="858"/>
      <c r="B368" s="183"/>
      <c r="C368" s="184" t="s">
        <v>1143</v>
      </c>
      <c r="D368" s="52"/>
      <c r="E368" s="52"/>
      <c r="F368" s="859"/>
      <c r="G368" s="860"/>
      <c r="H368" s="861"/>
      <c r="I368" s="862"/>
      <c r="K368" s="869"/>
      <c r="L368" s="864"/>
    </row>
    <row r="369" spans="1:12">
      <c r="A369" s="858"/>
      <c r="B369" s="52"/>
      <c r="C369" s="200"/>
      <c r="D369" s="52"/>
      <c r="E369" s="52"/>
      <c r="F369" s="859"/>
      <c r="G369" s="860"/>
      <c r="H369" s="861"/>
      <c r="I369" s="862"/>
      <c r="K369" s="869"/>
      <c r="L369" s="864"/>
    </row>
    <row r="370" spans="1:12" ht="39">
      <c r="A370" s="872"/>
      <c r="B370" s="873" t="s">
        <v>1144</v>
      </c>
      <c r="C370" s="880" t="s">
        <v>1281</v>
      </c>
      <c r="D370" s="873" t="s">
        <v>100</v>
      </c>
      <c r="E370" s="875">
        <v>2</v>
      </c>
      <c r="F370" s="876">
        <v>946</v>
      </c>
      <c r="G370" s="877">
        <f>E370*F370</f>
        <v>1892</v>
      </c>
      <c r="H370" s="878">
        <v>1</v>
      </c>
      <c r="I370" s="879">
        <f t="shared" si="5"/>
        <v>1892</v>
      </c>
      <c r="K370" s="869"/>
      <c r="L370" s="864">
        <f>I370*K370</f>
        <v>0</v>
      </c>
    </row>
    <row r="371" spans="1:12">
      <c r="A371" s="858"/>
      <c r="B371" s="52"/>
      <c r="C371" s="200"/>
      <c r="D371" s="52"/>
      <c r="E371" s="52"/>
      <c r="F371" s="859"/>
      <c r="G371" s="860"/>
      <c r="H371" s="861"/>
      <c r="I371" s="862"/>
      <c r="K371" s="869"/>
      <c r="L371" s="864"/>
    </row>
    <row r="372" spans="1:12">
      <c r="A372" s="858"/>
      <c r="B372" s="183"/>
      <c r="C372" s="184" t="s">
        <v>1282</v>
      </c>
      <c r="D372" s="52"/>
      <c r="E372" s="52"/>
      <c r="F372" s="859"/>
      <c r="G372" s="860"/>
      <c r="H372" s="861"/>
      <c r="I372" s="862"/>
      <c r="K372" s="869"/>
      <c r="L372" s="864"/>
    </row>
    <row r="373" spans="1:12">
      <c r="A373" s="858"/>
      <c r="B373" s="52"/>
      <c r="C373" s="200"/>
      <c r="D373" s="52"/>
      <c r="E373" s="52"/>
      <c r="F373" s="859"/>
      <c r="G373" s="860"/>
      <c r="H373" s="861"/>
      <c r="I373" s="862"/>
      <c r="K373" s="869"/>
      <c r="L373" s="864"/>
    </row>
    <row r="374" spans="1:12" ht="52">
      <c r="A374" s="858"/>
      <c r="B374" s="52"/>
      <c r="C374" s="865" t="s">
        <v>1283</v>
      </c>
      <c r="D374" s="52"/>
      <c r="E374" s="867"/>
      <c r="F374" s="859"/>
      <c r="G374" s="860"/>
      <c r="H374" s="861"/>
      <c r="I374" s="862"/>
      <c r="K374" s="869"/>
      <c r="L374" s="864"/>
    </row>
    <row r="375" spans="1:12">
      <c r="A375" s="858"/>
      <c r="B375" s="52"/>
      <c r="C375" s="200"/>
      <c r="D375" s="52"/>
      <c r="E375" s="52"/>
      <c r="F375" s="859"/>
      <c r="G375" s="860"/>
      <c r="H375" s="861"/>
      <c r="I375" s="862"/>
      <c r="K375" s="869"/>
      <c r="L375" s="864"/>
    </row>
    <row r="376" spans="1:12">
      <c r="A376" s="858"/>
      <c r="B376" s="183"/>
      <c r="C376" s="184" t="s">
        <v>1143</v>
      </c>
      <c r="D376" s="52"/>
      <c r="E376" s="52"/>
      <c r="F376" s="859"/>
      <c r="G376" s="860"/>
      <c r="H376" s="861"/>
      <c r="I376" s="862"/>
      <c r="K376" s="869"/>
      <c r="L376" s="864"/>
    </row>
    <row r="377" spans="1:12">
      <c r="A377" s="858"/>
      <c r="B377" s="52"/>
      <c r="C377" s="200"/>
      <c r="D377" s="52"/>
      <c r="E377" s="52"/>
      <c r="F377" s="859"/>
      <c r="G377" s="860"/>
      <c r="H377" s="861"/>
      <c r="I377" s="862"/>
      <c r="K377" s="869"/>
      <c r="L377" s="864"/>
    </row>
    <row r="378" spans="1:12" ht="26">
      <c r="A378" s="872"/>
      <c r="B378" s="873" t="s">
        <v>1146</v>
      </c>
      <c r="C378" s="880" t="s">
        <v>1284</v>
      </c>
      <c r="D378" s="873" t="s">
        <v>100</v>
      </c>
      <c r="E378" s="875">
        <v>1</v>
      </c>
      <c r="F378" s="876">
        <v>4767</v>
      </c>
      <c r="G378" s="877">
        <f>E378*F378</f>
        <v>4767</v>
      </c>
      <c r="H378" s="878">
        <v>1</v>
      </c>
      <c r="I378" s="879">
        <f t="shared" si="5"/>
        <v>4767</v>
      </c>
      <c r="K378" s="869"/>
      <c r="L378" s="864">
        <f>I378*K378</f>
        <v>0</v>
      </c>
    </row>
    <row r="379" spans="1:12">
      <c r="A379" s="858"/>
      <c r="B379" s="52"/>
      <c r="C379" s="200"/>
      <c r="D379" s="52"/>
      <c r="E379" s="52"/>
      <c r="F379" s="859"/>
      <c r="G379" s="860"/>
      <c r="H379" s="861"/>
      <c r="I379" s="862"/>
      <c r="K379" s="869"/>
      <c r="L379" s="864"/>
    </row>
    <row r="380" spans="1:12">
      <c r="A380" s="858"/>
      <c r="B380" s="183"/>
      <c r="C380" s="184" t="s">
        <v>1285</v>
      </c>
      <c r="D380" s="52"/>
      <c r="E380" s="52"/>
      <c r="F380" s="859"/>
      <c r="G380" s="860"/>
      <c r="H380" s="861"/>
      <c r="I380" s="862"/>
      <c r="K380" s="869"/>
      <c r="L380" s="864"/>
    </row>
    <row r="381" spans="1:12">
      <c r="A381" s="858"/>
      <c r="B381" s="52"/>
      <c r="C381" s="200"/>
      <c r="D381" s="52"/>
      <c r="E381" s="52"/>
      <c r="F381" s="859"/>
      <c r="G381" s="860"/>
      <c r="H381" s="861"/>
      <c r="I381" s="862"/>
      <c r="K381" s="869"/>
      <c r="L381" s="864"/>
    </row>
    <row r="382" spans="1:12" ht="52">
      <c r="A382" s="858"/>
      <c r="B382" s="52"/>
      <c r="C382" s="865" t="s">
        <v>1286</v>
      </c>
      <c r="D382" s="52"/>
      <c r="E382" s="867"/>
      <c r="F382" s="859"/>
      <c r="G382" s="860"/>
      <c r="H382" s="861"/>
      <c r="I382" s="862"/>
      <c r="K382" s="869"/>
      <c r="L382" s="864"/>
    </row>
    <row r="383" spans="1:12">
      <c r="A383" s="858"/>
      <c r="B383" s="52"/>
      <c r="C383" s="200"/>
      <c r="D383" s="52"/>
      <c r="E383" s="52"/>
      <c r="F383" s="859"/>
      <c r="G383" s="860"/>
      <c r="H383" s="861"/>
      <c r="I383" s="862"/>
      <c r="K383" s="869"/>
      <c r="L383" s="864"/>
    </row>
    <row r="384" spans="1:12">
      <c r="A384" s="858"/>
      <c r="B384" s="183"/>
      <c r="C384" s="184" t="s">
        <v>1155</v>
      </c>
      <c r="D384" s="52"/>
      <c r="E384" s="52"/>
      <c r="F384" s="859"/>
      <c r="G384" s="860"/>
      <c r="H384" s="861"/>
      <c r="I384" s="862"/>
      <c r="K384" s="869"/>
      <c r="L384" s="864"/>
    </row>
    <row r="385" spans="1:12">
      <c r="A385" s="858"/>
      <c r="B385" s="52"/>
      <c r="C385" s="200"/>
      <c r="D385" s="52"/>
      <c r="E385" s="52"/>
      <c r="F385" s="859"/>
      <c r="G385" s="860"/>
      <c r="H385" s="861"/>
      <c r="I385" s="862"/>
      <c r="K385" s="869"/>
      <c r="L385" s="864"/>
    </row>
    <row r="386" spans="1:12" ht="39">
      <c r="A386" s="872"/>
      <c r="B386" s="873" t="s">
        <v>1139</v>
      </c>
      <c r="C386" s="880" t="s">
        <v>1287</v>
      </c>
      <c r="D386" s="873" t="s">
        <v>100</v>
      </c>
      <c r="E386" s="875">
        <v>1</v>
      </c>
      <c r="F386" s="876">
        <v>3918</v>
      </c>
      <c r="G386" s="877">
        <f>E386*F386</f>
        <v>3918</v>
      </c>
      <c r="H386" s="878">
        <v>1</v>
      </c>
      <c r="I386" s="879">
        <f t="shared" si="5"/>
        <v>3918</v>
      </c>
      <c r="K386" s="869"/>
      <c r="L386" s="864">
        <f>I386*K386</f>
        <v>0</v>
      </c>
    </row>
    <row r="387" spans="1:12">
      <c r="A387" s="858"/>
      <c r="B387" s="52"/>
      <c r="C387" s="200"/>
      <c r="D387" s="52"/>
      <c r="E387" s="52"/>
      <c r="F387" s="859"/>
      <c r="G387" s="860"/>
      <c r="H387" s="861"/>
      <c r="I387" s="862"/>
      <c r="K387" s="869"/>
      <c r="L387" s="864"/>
    </row>
    <row r="388" spans="1:12">
      <c r="A388" s="858"/>
      <c r="B388" s="183" t="s">
        <v>129</v>
      </c>
      <c r="C388" s="184" t="s">
        <v>1288</v>
      </c>
      <c r="D388" s="52"/>
      <c r="E388" s="52"/>
      <c r="F388" s="859"/>
      <c r="G388" s="860"/>
      <c r="H388" s="861"/>
      <c r="I388" s="862"/>
      <c r="K388" s="869"/>
      <c r="L388" s="864"/>
    </row>
    <row r="389" spans="1:12">
      <c r="A389" s="858"/>
      <c r="B389" s="52"/>
      <c r="C389" s="200"/>
      <c r="D389" s="52"/>
      <c r="E389" s="52"/>
      <c r="F389" s="859"/>
      <c r="G389" s="860"/>
      <c r="H389" s="861"/>
      <c r="I389" s="862"/>
      <c r="K389" s="869"/>
      <c r="L389" s="864"/>
    </row>
    <row r="390" spans="1:12">
      <c r="A390" s="858"/>
      <c r="B390" s="183"/>
      <c r="C390" s="184" t="s">
        <v>1289</v>
      </c>
      <c r="D390" s="52"/>
      <c r="E390" s="52"/>
      <c r="F390" s="859"/>
      <c r="G390" s="860"/>
      <c r="H390" s="861"/>
      <c r="I390" s="862"/>
      <c r="K390" s="869"/>
      <c r="L390" s="864"/>
    </row>
    <row r="391" spans="1:12">
      <c r="A391" s="858"/>
      <c r="B391" s="52"/>
      <c r="C391" s="200"/>
      <c r="D391" s="52"/>
      <c r="E391" s="52"/>
      <c r="F391" s="859"/>
      <c r="G391" s="860"/>
      <c r="H391" s="861"/>
      <c r="I391" s="862"/>
      <c r="K391" s="869"/>
      <c r="L391" s="864"/>
    </row>
    <row r="392" spans="1:12">
      <c r="A392" s="872"/>
      <c r="B392" s="873">
        <v>1</v>
      </c>
      <c r="C392" s="874" t="s">
        <v>1290</v>
      </c>
      <c r="D392" s="873" t="s">
        <v>1025</v>
      </c>
      <c r="E392" s="875">
        <v>6</v>
      </c>
      <c r="F392" s="876">
        <v>805</v>
      </c>
      <c r="G392" s="877">
        <f>E392*F392</f>
        <v>4830</v>
      </c>
      <c r="H392" s="878">
        <v>1</v>
      </c>
      <c r="I392" s="879">
        <f t="shared" si="5"/>
        <v>4830</v>
      </c>
      <c r="K392" s="869"/>
      <c r="L392" s="864">
        <f>I392*K392</f>
        <v>0</v>
      </c>
    </row>
    <row r="393" spans="1:12">
      <c r="A393" s="858"/>
      <c r="B393" s="52"/>
      <c r="C393" s="200"/>
      <c r="D393" s="52"/>
      <c r="E393" s="52"/>
      <c r="F393" s="859"/>
      <c r="G393" s="860"/>
      <c r="H393" s="861"/>
      <c r="I393" s="862"/>
      <c r="K393" s="869"/>
      <c r="L393" s="864"/>
    </row>
    <row r="394" spans="1:12">
      <c r="A394" s="872"/>
      <c r="B394" s="873">
        <v>2</v>
      </c>
      <c r="C394" s="874" t="s">
        <v>1291</v>
      </c>
      <c r="D394" s="873" t="s">
        <v>1027</v>
      </c>
      <c r="E394" s="875">
        <v>1</v>
      </c>
      <c r="F394" s="876">
        <v>154</v>
      </c>
      <c r="G394" s="877">
        <f>E394*F394</f>
        <v>154</v>
      </c>
      <c r="H394" s="878">
        <v>1</v>
      </c>
      <c r="I394" s="879">
        <f t="shared" si="5"/>
        <v>154</v>
      </c>
      <c r="K394" s="869"/>
      <c r="L394" s="864">
        <f>I394*K394</f>
        <v>0</v>
      </c>
    </row>
    <row r="395" spans="1:12">
      <c r="A395" s="858"/>
      <c r="B395" s="52"/>
      <c r="C395" s="200"/>
      <c r="D395" s="52"/>
      <c r="E395" s="52"/>
      <c r="F395" s="859"/>
      <c r="G395" s="860"/>
      <c r="H395" s="861"/>
      <c r="I395" s="862"/>
      <c r="K395" s="869"/>
      <c r="L395" s="864"/>
    </row>
    <row r="396" spans="1:12">
      <c r="A396" s="872"/>
      <c r="B396" s="873">
        <v>3</v>
      </c>
      <c r="C396" s="874" t="s">
        <v>1292</v>
      </c>
      <c r="D396" s="873" t="s">
        <v>1027</v>
      </c>
      <c r="E396" s="875">
        <v>7</v>
      </c>
      <c r="F396" s="876">
        <v>458</v>
      </c>
      <c r="G396" s="877">
        <f>E396*F396</f>
        <v>3206</v>
      </c>
      <c r="H396" s="878">
        <v>1</v>
      </c>
      <c r="I396" s="879">
        <f t="shared" si="5"/>
        <v>3206</v>
      </c>
      <c r="K396" s="869"/>
      <c r="L396" s="864">
        <f>I396*K396</f>
        <v>0</v>
      </c>
    </row>
    <row r="397" spans="1:12">
      <c r="A397" s="858"/>
      <c r="B397" s="52"/>
      <c r="C397" s="200"/>
      <c r="D397" s="52"/>
      <c r="E397" s="52"/>
      <c r="F397" s="859"/>
      <c r="G397" s="860"/>
      <c r="H397" s="861"/>
      <c r="I397" s="862"/>
      <c r="K397" s="869"/>
      <c r="L397" s="864"/>
    </row>
    <row r="398" spans="1:12">
      <c r="A398" s="872"/>
      <c r="B398" s="873">
        <v>4</v>
      </c>
      <c r="C398" s="874" t="s">
        <v>1293</v>
      </c>
      <c r="D398" s="873" t="s">
        <v>1025</v>
      </c>
      <c r="E398" s="875">
        <v>41</v>
      </c>
      <c r="F398" s="876">
        <v>542</v>
      </c>
      <c r="G398" s="877">
        <f>E398*F398</f>
        <v>22222</v>
      </c>
      <c r="H398" s="878">
        <v>1</v>
      </c>
      <c r="I398" s="879">
        <f t="shared" si="5"/>
        <v>22222</v>
      </c>
      <c r="K398" s="869"/>
      <c r="L398" s="864">
        <f>I398*K398</f>
        <v>0</v>
      </c>
    </row>
    <row r="399" spans="1:12">
      <c r="A399" s="858"/>
      <c r="B399" s="52"/>
      <c r="C399" s="200"/>
      <c r="D399" s="52"/>
      <c r="E399" s="52"/>
      <c r="F399" s="859"/>
      <c r="G399" s="860"/>
      <c r="H399" s="861"/>
      <c r="I399" s="862"/>
      <c r="K399" s="869"/>
      <c r="L399" s="864"/>
    </row>
    <row r="400" spans="1:12">
      <c r="A400" s="872"/>
      <c r="B400" s="873">
        <v>5</v>
      </c>
      <c r="C400" s="874" t="s">
        <v>1294</v>
      </c>
      <c r="D400" s="873" t="s">
        <v>1025</v>
      </c>
      <c r="E400" s="875">
        <v>9</v>
      </c>
      <c r="F400" s="876">
        <v>994</v>
      </c>
      <c r="G400" s="877">
        <f>E400*F400</f>
        <v>8946</v>
      </c>
      <c r="H400" s="878">
        <v>1</v>
      </c>
      <c r="I400" s="879">
        <f t="shared" si="5"/>
        <v>8946</v>
      </c>
      <c r="K400" s="869"/>
      <c r="L400" s="864">
        <f>I400*K400</f>
        <v>0</v>
      </c>
    </row>
    <row r="401" spans="1:12">
      <c r="A401" s="858"/>
      <c r="B401" s="52"/>
      <c r="C401" s="200"/>
      <c r="D401" s="52"/>
      <c r="E401" s="52"/>
      <c r="F401" s="859"/>
      <c r="G401" s="860"/>
      <c r="H401" s="861"/>
      <c r="I401" s="862"/>
      <c r="K401" s="869"/>
      <c r="L401" s="864"/>
    </row>
    <row r="402" spans="1:12">
      <c r="A402" s="858"/>
      <c r="B402" s="183"/>
      <c r="C402" s="184" t="s">
        <v>1295</v>
      </c>
      <c r="D402" s="52"/>
      <c r="E402" s="52"/>
      <c r="F402" s="859"/>
      <c r="G402" s="860"/>
      <c r="H402" s="861"/>
      <c r="I402" s="862"/>
      <c r="K402" s="869"/>
      <c r="L402" s="864"/>
    </row>
    <row r="403" spans="1:12">
      <c r="A403" s="858"/>
      <c r="B403" s="52"/>
      <c r="C403" s="200"/>
      <c r="D403" s="52"/>
      <c r="E403" s="52"/>
      <c r="F403" s="859"/>
      <c r="G403" s="860"/>
      <c r="H403" s="861"/>
      <c r="I403" s="862"/>
      <c r="K403" s="869"/>
      <c r="L403" s="864"/>
    </row>
    <row r="404" spans="1:12">
      <c r="A404" s="858"/>
      <c r="B404" s="52">
        <v>1</v>
      </c>
      <c r="C404" s="185" t="s">
        <v>1290</v>
      </c>
      <c r="D404" s="52" t="s">
        <v>1025</v>
      </c>
      <c r="E404" s="881">
        <v>2</v>
      </c>
      <c r="F404" s="139">
        <v>805</v>
      </c>
      <c r="G404" s="882">
        <f>E404*F404</f>
        <v>1610</v>
      </c>
      <c r="H404" s="868">
        <v>0.23703709651517585</v>
      </c>
      <c r="I404" s="862">
        <f t="shared" ref="I404:I412" si="6">+H404*G404</f>
        <v>381.62972538943313</v>
      </c>
      <c r="K404" s="869">
        <v>0.95</v>
      </c>
      <c r="L404" s="864">
        <f>I404*K404</f>
        <v>362.54823911996147</v>
      </c>
    </row>
    <row r="405" spans="1:12">
      <c r="A405" s="858"/>
      <c r="B405" s="52"/>
      <c r="C405" s="200"/>
      <c r="D405" s="52"/>
      <c r="E405" s="52"/>
      <c r="F405" s="139"/>
      <c r="G405" s="882"/>
      <c r="H405" s="883"/>
      <c r="I405" s="862"/>
      <c r="K405" s="869"/>
      <c r="L405" s="864"/>
    </row>
    <row r="406" spans="1:12">
      <c r="A406" s="858"/>
      <c r="B406" s="52">
        <v>2</v>
      </c>
      <c r="C406" s="185" t="s">
        <v>1291</v>
      </c>
      <c r="D406" s="52" t="s">
        <v>1027</v>
      </c>
      <c r="E406" s="881">
        <v>1</v>
      </c>
      <c r="F406" s="139">
        <v>154</v>
      </c>
      <c r="G406" s="882">
        <f>E406*F406</f>
        <v>154</v>
      </c>
      <c r="H406" s="868">
        <v>0.23703709651517585</v>
      </c>
      <c r="I406" s="862">
        <f t="shared" si="6"/>
        <v>36.503712863337078</v>
      </c>
      <c r="K406" s="869">
        <v>0.95</v>
      </c>
      <c r="L406" s="864">
        <f>I406*K406</f>
        <v>34.678527220170224</v>
      </c>
    </row>
    <row r="407" spans="1:12">
      <c r="A407" s="858"/>
      <c r="B407" s="52"/>
      <c r="C407" s="200"/>
      <c r="D407" s="52"/>
      <c r="E407" s="52"/>
      <c r="F407" s="139"/>
      <c r="G407" s="882"/>
      <c r="H407" s="883"/>
      <c r="I407" s="862"/>
      <c r="K407" s="869"/>
      <c r="L407" s="864"/>
    </row>
    <row r="408" spans="1:12">
      <c r="A408" s="858"/>
      <c r="B408" s="52">
        <v>3</v>
      </c>
      <c r="C408" s="185" t="s">
        <v>1292</v>
      </c>
      <c r="D408" s="52" t="s">
        <v>1027</v>
      </c>
      <c r="E408" s="881">
        <v>3</v>
      </c>
      <c r="F408" s="139">
        <v>458</v>
      </c>
      <c r="G408" s="882">
        <f>E408*F408</f>
        <v>1374</v>
      </c>
      <c r="H408" s="868">
        <v>0.23703709651517585</v>
      </c>
      <c r="I408" s="862">
        <f t="shared" si="6"/>
        <v>325.68897061185163</v>
      </c>
      <c r="K408" s="869">
        <v>0.95</v>
      </c>
      <c r="L408" s="864">
        <f>I408*K408</f>
        <v>309.40452208125902</v>
      </c>
    </row>
    <row r="409" spans="1:12">
      <c r="A409" s="858"/>
      <c r="B409" s="52"/>
      <c r="C409" s="200"/>
      <c r="D409" s="52"/>
      <c r="E409" s="52"/>
      <c r="F409" s="139"/>
      <c r="G409" s="882"/>
      <c r="H409" s="883"/>
      <c r="I409" s="862"/>
      <c r="K409" s="869"/>
      <c r="L409" s="864"/>
    </row>
    <row r="410" spans="1:12">
      <c r="A410" s="858"/>
      <c r="B410" s="52">
        <v>4</v>
      </c>
      <c r="C410" s="185" t="s">
        <v>1293</v>
      </c>
      <c r="D410" s="52" t="s">
        <v>1025</v>
      </c>
      <c r="E410" s="881">
        <v>13</v>
      </c>
      <c r="F410" s="139">
        <v>542</v>
      </c>
      <c r="G410" s="882">
        <f>E410*F410</f>
        <v>7046</v>
      </c>
      <c r="H410" s="868">
        <v>0.23703709651517585</v>
      </c>
      <c r="I410" s="862">
        <f t="shared" si="6"/>
        <v>1670.163382045929</v>
      </c>
      <c r="K410" s="869">
        <v>0.95</v>
      </c>
      <c r="L410" s="864">
        <f>I410*K410</f>
        <v>1586.6552129436325</v>
      </c>
    </row>
    <row r="411" spans="1:12">
      <c r="A411" s="858"/>
      <c r="B411" s="52"/>
      <c r="C411" s="200"/>
      <c r="D411" s="52"/>
      <c r="E411" s="52"/>
      <c r="F411" s="139"/>
      <c r="G411" s="882"/>
      <c r="H411" s="883"/>
      <c r="I411" s="862"/>
      <c r="K411" s="869"/>
      <c r="L411" s="864"/>
    </row>
    <row r="412" spans="1:12">
      <c r="A412" s="858"/>
      <c r="B412" s="52">
        <v>5</v>
      </c>
      <c r="C412" s="185" t="s">
        <v>1294</v>
      </c>
      <c r="D412" s="52" t="s">
        <v>1025</v>
      </c>
      <c r="E412" s="881">
        <v>2</v>
      </c>
      <c r="F412" s="139">
        <v>994</v>
      </c>
      <c r="G412" s="882">
        <f>E412*F412</f>
        <v>1988</v>
      </c>
      <c r="H412" s="868">
        <v>0.23703709651517585</v>
      </c>
      <c r="I412" s="862">
        <f t="shared" si="6"/>
        <v>471.22974787216958</v>
      </c>
      <c r="K412" s="869">
        <v>0.95</v>
      </c>
      <c r="L412" s="864">
        <f>I412*K412</f>
        <v>447.66826047856108</v>
      </c>
    </row>
    <row r="413" spans="1:12">
      <c r="A413" s="858"/>
      <c r="B413" s="185"/>
      <c r="C413" s="185"/>
      <c r="D413" s="185"/>
      <c r="E413" s="884"/>
      <c r="F413" s="859"/>
      <c r="G413" s="860"/>
      <c r="H413" s="861"/>
      <c r="I413" s="862"/>
      <c r="K413" s="863"/>
      <c r="L413" s="864"/>
    </row>
    <row r="414" spans="1:12" ht="15" thickBot="1">
      <c r="A414" s="885"/>
      <c r="B414" s="886"/>
      <c r="C414" s="887"/>
      <c r="D414" s="888"/>
      <c r="E414" s="888"/>
      <c r="F414" s="889"/>
      <c r="G414" s="890"/>
      <c r="H414" s="891"/>
      <c r="I414" s="892"/>
      <c r="K414" s="893"/>
      <c r="L414" s="894"/>
    </row>
    <row r="415" spans="1:12" ht="15" thickBot="1">
      <c r="A415" s="895"/>
      <c r="B415" s="896"/>
      <c r="C415" s="897" t="s">
        <v>1296</v>
      </c>
      <c r="D415" s="896"/>
      <c r="E415" s="898"/>
      <c r="F415" s="899"/>
      <c r="G415" s="900">
        <f>SUM(G5:G414)</f>
        <v>1280670</v>
      </c>
      <c r="H415" s="901"/>
      <c r="I415" s="902">
        <f>SUM(I5:I414)</f>
        <v>645852.80447406461</v>
      </c>
      <c r="K415" s="903"/>
      <c r="L415" s="904">
        <f>SUM(L5:L414)</f>
        <v>402354.1142503611</v>
      </c>
    </row>
    <row r="416" spans="1:12">
      <c r="A416" s="905"/>
      <c r="B416" s="906"/>
      <c r="C416" s="906"/>
      <c r="D416" s="906"/>
      <c r="E416" s="907"/>
      <c r="F416" s="908"/>
      <c r="G416" s="909"/>
      <c r="H416" s="910"/>
      <c r="I416" s="911"/>
      <c r="K416" s="912"/>
      <c r="L416" s="913"/>
    </row>
    <row r="417" spans="1:14">
      <c r="A417" s="858"/>
      <c r="B417" s="185"/>
      <c r="C417" s="590" t="s">
        <v>1297</v>
      </c>
      <c r="D417" s="914">
        <f>G417/G415</f>
        <v>-4.3469433968157292E-2</v>
      </c>
      <c r="E417" s="884"/>
      <c r="F417" s="859"/>
      <c r="G417" s="860">
        <v>-55670</v>
      </c>
      <c r="H417" s="861"/>
      <c r="I417" s="862">
        <f>+G417/G415*I415</f>
        <v>-28074.855837234554</v>
      </c>
      <c r="K417" s="863"/>
      <c r="L417" s="864">
        <f>L415*N417</f>
        <v>-17490.105601222487</v>
      </c>
      <c r="N417" s="871">
        <f>I417/I415</f>
        <v>-4.3469433968157292E-2</v>
      </c>
    </row>
    <row r="418" spans="1:14" ht="15" thickBot="1">
      <c r="A418" s="885"/>
      <c r="B418" s="886"/>
      <c r="C418" s="887"/>
      <c r="D418" s="888"/>
      <c r="E418" s="888"/>
      <c r="F418" s="889"/>
      <c r="G418" s="890"/>
      <c r="H418" s="891"/>
      <c r="I418" s="915"/>
      <c r="K418" s="916"/>
      <c r="L418" s="917"/>
    </row>
    <row r="419" spans="1:14" ht="15" thickBot="1">
      <c r="A419" s="895"/>
      <c r="B419" s="896"/>
      <c r="C419" s="897" t="s">
        <v>1296</v>
      </c>
      <c r="D419" s="896"/>
      <c r="E419" s="898"/>
      <c r="F419" s="899"/>
      <c r="G419" s="900">
        <f>G415+G417</f>
        <v>1225000</v>
      </c>
      <c r="H419" s="918"/>
      <c r="I419" s="919">
        <f>SUM(I415:I417)</f>
        <v>617777.94863683009</v>
      </c>
      <c r="K419" s="903"/>
      <c r="L419" s="920">
        <f>SUM(L415:L417)</f>
        <v>384864.00864913862</v>
      </c>
    </row>
    <row r="423" spans="1:14">
      <c r="I423" s="871">
        <f>I419/G419</f>
        <v>0.50430852949945315</v>
      </c>
    </row>
    <row r="424" spans="1:14">
      <c r="L424" s="836">
        <v>317606</v>
      </c>
    </row>
    <row r="425" spans="1:14">
      <c r="I425" s="923">
        <f>G419*0.2</f>
        <v>245000</v>
      </c>
      <c r="L425" s="836">
        <f>L424-L419</f>
        <v>-67258.008649138617</v>
      </c>
    </row>
  </sheetData>
  <protectedRanges>
    <protectedRange password="EE73" sqref="C413 C416:C417" name="Range1_2"/>
    <protectedRange password="EE73" sqref="C72:E72 B40:E51 B54:E65 B68:E69 B12:E13 C142:E142 B154:E154 B276:E276 B280:E280 B284:E284 B170:E170 B16:E17 B20:E21 B222:E222 B224:E224 B226:E226 B228:E228 B230:E230 B234:E234 B236:E236 B238:E238 B240:E240 B242:E242 B250:E250 B252:E252 B256:E256 B258:E258 B262:E262 B264:E264 B266:E266 B268:E268 B272:E272 B274:E274 B34:E37 C74:E74 C78:E78 C80:E80 C84:E84 C98:E98 C86:E86 C88:E88 C90:E90 C92:E92 C94:E94 C96:E96 C102:E102 C104:E104 C106:E106 C110:E110 C112:E112 C114:E114 C116:E116 C118:E118 C120:E120 C122:E122 C124:E124 C130:E130 C132:E132 C136:E136 C138:E138 C140:E140 B156:E156 B160:E160 B164:E164 B166:E166 B168:E168 B174:E174 B176:E176 B178:E178 B180:E180 B188:E188 B190:E190 B194:E194 B196:E196 B200:E200 B202:E202 B204:E204 B206:E206 B208:E208 B210:E210 B214:E214 B216:E216 B218:E218 B24:E31" name="Range1_2_1"/>
    <protectedRange password="EE73" sqref="E328 E294 E296 C288:E288 E146:E147 E292 E298 E346 E302 E320 E326 C316:E316 E322 E350 E144 E126 E128:E129 E336 E338 E342 C332:E332 E360 E362 C356:E356 C366:E366 E370 C374:E374 E378 C382:E382 E386 E304 E306 E308:E313 E348 E352" name="Range1_2_3"/>
  </protectedRanges>
  <dataValidations count="1">
    <dataValidation type="list" allowBlank="1" showInputMessage="1" showErrorMessage="1" errorTitle="Ooooops" error="Please Verify Input Data" sqref="D6:D412" xr:uid="{00000000-0002-0000-0D00-000000000000}">
      <formula1>LL</formula1>
    </dataValidation>
  </dataValidations>
  <pageMargins left="0.7" right="0.7" top="0.75" bottom="0.75" header="0.3" footer="0.3"/>
  <pageSetup scale="5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14"/>
  <sheetViews>
    <sheetView view="pageBreakPreview" zoomScaleNormal="100" zoomScaleSheetLayoutView="100" workbookViewId="0">
      <selection activeCell="F6" sqref="F6"/>
    </sheetView>
  </sheetViews>
  <sheetFormatPr defaultRowHeight="14.5"/>
  <cols>
    <col min="2" max="2" width="8.90625" style="76"/>
    <col min="3" max="3" width="10.54296875" style="76" customWidth="1"/>
    <col min="4" max="7" width="10" style="615" customWidth="1"/>
    <col min="8" max="8" width="19" style="615" customWidth="1"/>
    <col min="9" max="9" width="18.1796875" customWidth="1"/>
  </cols>
  <sheetData>
    <row r="1" spans="2:9">
      <c r="C1" s="639" t="s">
        <v>881</v>
      </c>
      <c r="D1" s="640" t="s">
        <v>882</v>
      </c>
    </row>
    <row r="2" spans="2:9">
      <c r="C2" s="641"/>
      <c r="D2" s="640"/>
    </row>
    <row r="3" spans="2:9" s="618" customFormat="1">
      <c r="B3" s="613" t="s">
        <v>745</v>
      </c>
      <c r="C3" s="613" t="s">
        <v>849</v>
      </c>
      <c r="D3" s="619" t="s">
        <v>844</v>
      </c>
      <c r="E3" s="619" t="s">
        <v>845</v>
      </c>
      <c r="F3" s="619" t="s">
        <v>850</v>
      </c>
      <c r="G3" s="619" t="s">
        <v>851</v>
      </c>
      <c r="H3" s="619" t="s">
        <v>852</v>
      </c>
      <c r="I3" s="618" t="s">
        <v>19</v>
      </c>
    </row>
    <row r="4" spans="2:9" s="613" customFormat="1">
      <c r="D4" s="620">
        <f>'Weightage caluclation'!F5</f>
        <v>0.19606871789660621</v>
      </c>
      <c r="E4" s="620">
        <f>'Weightage caluclation'!F6</f>
        <v>0.5330633200504219</v>
      </c>
      <c r="F4" s="620">
        <f>'Weightage caluclation'!F7</f>
        <v>5.2236440663613291E-2</v>
      </c>
      <c r="G4" s="620">
        <f>'Weightage caluclation'!F8</f>
        <v>0.21863152138935868</v>
      </c>
      <c r="H4" s="620">
        <f>SUM(D4:G4)</f>
        <v>1</v>
      </c>
    </row>
    <row r="6" spans="2:9">
      <c r="B6" s="621" t="s">
        <v>853</v>
      </c>
      <c r="C6" s="76" t="s">
        <v>579</v>
      </c>
      <c r="D6" s="615">
        <v>1</v>
      </c>
      <c r="E6" s="615">
        <v>1</v>
      </c>
      <c r="H6" s="615">
        <f>D6*$D$4+E6*$E$4+F6*$F$4+G6*$G$4</f>
        <v>0.72913203794702808</v>
      </c>
      <c r="I6" t="s">
        <v>860</v>
      </c>
    </row>
    <row r="7" spans="2:9">
      <c r="B7" s="622" t="s">
        <v>854</v>
      </c>
      <c r="C7" s="76" t="s">
        <v>580</v>
      </c>
      <c r="D7" s="615">
        <v>1</v>
      </c>
      <c r="E7" s="615">
        <v>1</v>
      </c>
      <c r="H7" s="615">
        <f t="shared" ref="H7:H12" si="0">D7*$D$4+E7*$E$4+F7*$F$4+G7*$G$4</f>
        <v>0.72913203794702808</v>
      </c>
    </row>
    <row r="8" spans="2:9">
      <c r="B8" s="623" t="s">
        <v>855</v>
      </c>
      <c r="C8" s="76" t="s">
        <v>579</v>
      </c>
      <c r="D8" s="615">
        <v>1</v>
      </c>
      <c r="E8" s="615">
        <v>1</v>
      </c>
      <c r="H8" s="615">
        <f t="shared" si="0"/>
        <v>0.72913203794702808</v>
      </c>
    </row>
    <row r="9" spans="2:9">
      <c r="B9" s="623" t="s">
        <v>856</v>
      </c>
      <c r="C9" s="76" t="s">
        <v>579</v>
      </c>
      <c r="D9" s="615">
        <v>1</v>
      </c>
      <c r="E9" s="615">
        <v>1</v>
      </c>
      <c r="H9" s="615">
        <f t="shared" si="0"/>
        <v>0.72913203794702808</v>
      </c>
    </row>
    <row r="10" spans="2:9">
      <c r="B10" s="623" t="s">
        <v>857</v>
      </c>
      <c r="C10" s="76" t="s">
        <v>579</v>
      </c>
      <c r="H10" s="615">
        <f t="shared" si="0"/>
        <v>0</v>
      </c>
    </row>
    <row r="11" spans="2:9">
      <c r="B11" s="623" t="s">
        <v>858</v>
      </c>
      <c r="C11" s="76" t="s">
        <v>580</v>
      </c>
      <c r="H11" s="615">
        <f t="shared" si="0"/>
        <v>0</v>
      </c>
    </row>
    <row r="12" spans="2:9">
      <c r="B12" s="623" t="s">
        <v>859</v>
      </c>
      <c r="C12" s="76" t="s">
        <v>579</v>
      </c>
      <c r="D12" s="615">
        <v>1</v>
      </c>
      <c r="E12" s="615">
        <v>1</v>
      </c>
      <c r="H12" s="615">
        <f t="shared" si="0"/>
        <v>0.72913203794702808</v>
      </c>
    </row>
    <row r="14" spans="2:9" s="106" customFormat="1">
      <c r="B14" s="467"/>
      <c r="C14" s="467"/>
      <c r="D14" s="616" t="s">
        <v>861</v>
      </c>
      <c r="E14" s="616"/>
      <c r="F14" s="616"/>
      <c r="G14" s="616"/>
      <c r="H14" s="616">
        <f>SUM(H6:H12)/7</f>
        <v>0.52080859853359152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0"/>
  <sheetViews>
    <sheetView view="pageBreakPreview" zoomScaleNormal="100" zoomScaleSheetLayoutView="100" workbookViewId="0">
      <selection activeCell="F10" sqref="F10"/>
    </sheetView>
  </sheetViews>
  <sheetFormatPr defaultRowHeight="14.5"/>
  <cols>
    <col min="2" max="2" width="20.1796875" customWidth="1"/>
    <col min="4" max="4" width="17.453125" customWidth="1"/>
    <col min="5" max="5" width="5" customWidth="1"/>
    <col min="6" max="6" width="12.90625" style="615" customWidth="1"/>
  </cols>
  <sheetData>
    <row r="2" spans="2:6">
      <c r="B2" t="s">
        <v>843</v>
      </c>
    </row>
    <row r="4" spans="2:6" s="467" customFormat="1">
      <c r="D4" s="467" t="s">
        <v>25</v>
      </c>
      <c r="F4" s="617" t="s">
        <v>848</v>
      </c>
    </row>
    <row r="5" spans="2:6">
      <c r="B5" t="s">
        <v>844</v>
      </c>
      <c r="D5" s="539">
        <f>SUM('Guest Rooms'!M2133:M2189)</f>
        <v>307943.45</v>
      </c>
      <c r="F5" s="615">
        <f>D5/$D$10</f>
        <v>0.19606871789660621</v>
      </c>
    </row>
    <row r="6" spans="2:6">
      <c r="B6" t="s">
        <v>845</v>
      </c>
      <c r="D6" s="539">
        <f>SUM('Guest Rooms'!M2193:M2237)</f>
        <v>837223.60000000009</v>
      </c>
      <c r="F6" s="615">
        <f t="shared" ref="F6:F8" si="0">D6/$D$10</f>
        <v>0.5330633200504219</v>
      </c>
    </row>
    <row r="7" spans="2:6">
      <c r="B7" t="s">
        <v>847</v>
      </c>
      <c r="D7" s="539">
        <f>SUM('Guest Rooms'!M2243:M2249)</f>
        <v>82042</v>
      </c>
      <c r="F7" s="615">
        <f t="shared" si="0"/>
        <v>5.2236440663613291E-2</v>
      </c>
    </row>
    <row r="8" spans="2:6">
      <c r="B8" t="s">
        <v>846</v>
      </c>
      <c r="D8" s="539">
        <f>SUM('Guest Rooms'!M2255:M2317)</f>
        <v>343380.35</v>
      </c>
      <c r="F8" s="615">
        <f t="shared" si="0"/>
        <v>0.21863152138935868</v>
      </c>
    </row>
    <row r="10" spans="2:6" s="106" customFormat="1">
      <c r="B10" s="106" t="s">
        <v>722</v>
      </c>
      <c r="D10" s="614">
        <f>SUM(D5:D9)</f>
        <v>1570589.4</v>
      </c>
      <c r="F10" s="616">
        <f>SUM(F5:F9)</f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4:G20"/>
  <sheetViews>
    <sheetView view="pageBreakPreview" zoomScaleSheetLayoutView="100" workbookViewId="0">
      <selection activeCell="P15" sqref="P15"/>
    </sheetView>
  </sheetViews>
  <sheetFormatPr defaultColWidth="9.08984375" defaultRowHeight="13"/>
  <cols>
    <col min="1" max="1" width="8.90625" style="7" customWidth="1"/>
    <col min="2" max="2" width="29.08984375" style="28" customWidth="1"/>
    <col min="3" max="3" width="13" style="28" customWidth="1"/>
    <col min="4" max="4" width="13.54296875" style="29" customWidth="1"/>
    <col min="5" max="5" width="22.453125" style="30" customWidth="1"/>
    <col min="6" max="6" width="21.453125" style="30" customWidth="1"/>
    <col min="7" max="7" width="14.90625" style="11" customWidth="1"/>
    <col min="8" max="8" width="10.54296875" style="7" bestFit="1" customWidth="1"/>
    <col min="9" max="16384" width="9.08984375" style="7"/>
  </cols>
  <sheetData>
    <row r="4" spans="1:7">
      <c r="B4" s="8"/>
      <c r="C4" s="8"/>
      <c r="D4" s="9"/>
      <c r="E4" s="10"/>
      <c r="F4" s="10"/>
    </row>
    <row r="5" spans="1:7">
      <c r="A5" s="12"/>
      <c r="B5" s="13"/>
      <c r="C5" s="13"/>
      <c r="D5" s="14"/>
      <c r="E5" s="15"/>
      <c r="F5" s="16"/>
    </row>
    <row r="6" spans="1:7" ht="15" customHeight="1">
      <c r="A6" s="2" t="s">
        <v>6</v>
      </c>
      <c r="B6" s="2" t="s">
        <v>527</v>
      </c>
      <c r="C6" s="3"/>
      <c r="D6" s="3"/>
      <c r="E6" s="3"/>
      <c r="F6" s="17"/>
    </row>
    <row r="7" spans="1:7">
      <c r="A7" s="2" t="s">
        <v>7</v>
      </c>
      <c r="B7" s="1" t="s">
        <v>588</v>
      </c>
      <c r="C7" s="18"/>
      <c r="D7" s="18"/>
      <c r="E7" s="18"/>
      <c r="F7" s="17"/>
    </row>
    <row r="8" spans="1:7">
      <c r="A8" s="2" t="s">
        <v>8</v>
      </c>
      <c r="B8" s="1" t="s">
        <v>526</v>
      </c>
      <c r="C8" s="18"/>
      <c r="D8" s="18"/>
      <c r="E8" s="18"/>
      <c r="F8" s="17"/>
    </row>
    <row r="9" spans="1:7">
      <c r="A9" s="19" t="s">
        <v>636</v>
      </c>
      <c r="B9" s="17"/>
      <c r="C9" s="17"/>
      <c r="D9" s="17"/>
      <c r="E9" s="46" t="s">
        <v>9</v>
      </c>
      <c r="F9" s="55" t="s">
        <v>634</v>
      </c>
    </row>
    <row r="10" spans="1:7">
      <c r="A10" s="1145" t="s">
        <v>16</v>
      </c>
      <c r="B10" s="1145"/>
      <c r="C10" s="1145"/>
      <c r="D10" s="1145"/>
      <c r="E10" s="1145"/>
      <c r="F10" s="1145"/>
    </row>
    <row r="11" spans="1:7">
      <c r="A11" s="20"/>
      <c r="B11" s="8"/>
      <c r="C11" s="8"/>
      <c r="D11" s="9"/>
      <c r="E11" s="10"/>
      <c r="F11" s="10"/>
    </row>
    <row r="12" spans="1:7" ht="6.75" customHeight="1" thickBot="1">
      <c r="A12" s="20"/>
      <c r="B12" s="8"/>
      <c r="C12" s="8"/>
      <c r="D12" s="9"/>
      <c r="E12" s="10"/>
      <c r="F12" s="10"/>
    </row>
    <row r="13" spans="1:7" s="27" customFormat="1" ht="26.5" thickBot="1">
      <c r="A13" s="21" t="s">
        <v>17</v>
      </c>
      <c r="B13" s="22" t="s">
        <v>0</v>
      </c>
      <c r="C13" s="23" t="s">
        <v>18</v>
      </c>
      <c r="D13" s="24" t="s">
        <v>21</v>
      </c>
      <c r="E13" s="23" t="s">
        <v>18</v>
      </c>
      <c r="F13" s="25" t="s">
        <v>19</v>
      </c>
      <c r="G13" s="26"/>
    </row>
    <row r="14" spans="1:7" ht="9" customHeight="1">
      <c r="B14" s="7"/>
      <c r="E14" s="28"/>
    </row>
    <row r="15" spans="1:7" ht="59.25" customHeight="1">
      <c r="A15" s="57" t="s">
        <v>586</v>
      </c>
      <c r="B15" s="32" t="s">
        <v>585</v>
      </c>
      <c r="C15" s="33">
        <v>124139.48</v>
      </c>
      <c r="D15" s="56">
        <v>1</v>
      </c>
      <c r="E15" s="33">
        <f>C15*D15</f>
        <v>124139.48</v>
      </c>
      <c r="F15" s="34" t="s">
        <v>635</v>
      </c>
      <c r="G15" s="35"/>
    </row>
    <row r="16" spans="1:7" ht="59.25" customHeight="1">
      <c r="A16" s="57" t="s">
        <v>592</v>
      </c>
      <c r="B16" s="32" t="s">
        <v>593</v>
      </c>
      <c r="C16" s="33">
        <v>462929.09</v>
      </c>
      <c r="D16" s="56">
        <f>E16/C16</f>
        <v>0.99999999459960498</v>
      </c>
      <c r="E16" s="33">
        <f>'VO # 01 rev 3 part B'!M38</f>
        <v>462929.08750000008</v>
      </c>
      <c r="F16" s="34" t="s">
        <v>633</v>
      </c>
      <c r="G16" s="35"/>
    </row>
    <row r="17" spans="1:7" ht="59.25" customHeight="1">
      <c r="A17" s="31">
        <v>2</v>
      </c>
      <c r="B17" s="32" t="s">
        <v>584</v>
      </c>
      <c r="C17" s="33">
        <v>1876688</v>
      </c>
      <c r="D17" s="56">
        <v>0</v>
      </c>
      <c r="E17" s="33">
        <f>C17*D17</f>
        <v>0</v>
      </c>
      <c r="F17" s="34"/>
      <c r="G17" s="35"/>
    </row>
    <row r="18" spans="1:7">
      <c r="A18" s="31"/>
      <c r="B18" s="32"/>
      <c r="C18" s="33"/>
      <c r="D18" s="37" t="s">
        <v>587</v>
      </c>
      <c r="E18" s="33"/>
      <c r="F18" s="36"/>
      <c r="G18" s="35"/>
    </row>
    <row r="19" spans="1:7" ht="13.5" thickBot="1">
      <c r="A19" s="27"/>
      <c r="C19" s="30"/>
      <c r="D19" s="38"/>
      <c r="F19" s="35"/>
      <c r="G19" s="35"/>
    </row>
    <row r="20" spans="1:7" s="43" customFormat="1" ht="30" customHeight="1" thickBot="1">
      <c r="A20" s="1143" t="s">
        <v>11</v>
      </c>
      <c r="B20" s="1144"/>
      <c r="C20" s="39"/>
      <c r="D20" s="40" t="s">
        <v>20</v>
      </c>
      <c r="E20" s="41">
        <f>SUM(E15:E18)</f>
        <v>587068.56750000012</v>
      </c>
      <c r="F20" s="42"/>
      <c r="G20" s="26"/>
    </row>
  </sheetData>
  <mergeCells count="2">
    <mergeCell ref="A10:F10"/>
    <mergeCell ref="A20:B20"/>
  </mergeCells>
  <phoneticPr fontId="17" type="noConversion"/>
  <printOptions horizontalCentered="1"/>
  <pageMargins left="0.2" right="0.2" top="0.2" bottom="0.15" header="0" footer="0"/>
  <pageSetup paperSize="9" scale="9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45"/>
  <sheetViews>
    <sheetView view="pageBreakPreview" zoomScaleNormal="100" zoomScaleSheetLayoutView="100" workbookViewId="0">
      <pane xSplit="14" ySplit="8" topLeftCell="O9" activePane="bottomRight" state="frozen"/>
      <selection activeCell="P15" sqref="P15"/>
      <selection pane="topRight" activeCell="P15" sqref="P15"/>
      <selection pane="bottomLeft" activeCell="P15" sqref="P15"/>
      <selection pane="bottomRight" activeCell="P15" sqref="P15"/>
    </sheetView>
  </sheetViews>
  <sheetFormatPr defaultRowHeight="14.5"/>
  <cols>
    <col min="1" max="1" width="10" customWidth="1"/>
    <col min="2" max="2" width="16.36328125" customWidth="1"/>
    <col min="3" max="3" width="33.453125" customWidth="1"/>
    <col min="4" max="9" width="5.6328125" customWidth="1"/>
    <col min="10" max="10" width="13.54296875" customWidth="1"/>
    <col min="11" max="11" width="6.453125" customWidth="1"/>
    <col min="13" max="13" width="15.08984375" customWidth="1"/>
    <col min="14" max="14" width="13.36328125" style="108" customWidth="1"/>
    <col min="16" max="16" width="9.08984375" style="76"/>
  </cols>
  <sheetData>
    <row r="1" spans="1:17" ht="48.75" customHeight="1">
      <c r="J1" s="58"/>
      <c r="K1" s="58"/>
      <c r="P1" s="53"/>
      <c r="Q1" s="53"/>
    </row>
    <row r="2" spans="1:17">
      <c r="A2" s="59" t="s">
        <v>6</v>
      </c>
      <c r="B2" s="60" t="s">
        <v>594</v>
      </c>
      <c r="P2" s="53"/>
      <c r="Q2" s="53"/>
    </row>
    <row r="3" spans="1:17" s="66" customFormat="1" ht="21">
      <c r="A3" s="61" t="s">
        <v>595</v>
      </c>
      <c r="B3" s="61" t="s">
        <v>596</v>
      </c>
      <c r="C3" s="62"/>
      <c r="D3" s="62"/>
      <c r="E3" s="62"/>
      <c r="F3" s="62"/>
      <c r="G3" s="62"/>
      <c r="H3" s="62"/>
      <c r="I3" s="62"/>
      <c r="J3" s="63"/>
      <c r="K3" s="64"/>
      <c r="L3" s="65"/>
      <c r="N3" s="109"/>
      <c r="P3" s="53"/>
      <c r="Q3" s="53"/>
    </row>
    <row r="4" spans="1:17" s="66" customFormat="1">
      <c r="A4" s="59" t="s">
        <v>597</v>
      </c>
      <c r="B4" s="60" t="s">
        <v>598</v>
      </c>
      <c r="C4" s="62"/>
      <c r="D4" s="62"/>
      <c r="E4" s="62"/>
      <c r="F4" s="62"/>
      <c r="G4" s="62"/>
      <c r="H4" s="62"/>
      <c r="I4" s="62"/>
      <c r="J4" s="67"/>
      <c r="K4" s="64"/>
      <c r="L4" s="65"/>
      <c r="M4" s="68"/>
      <c r="N4" s="109"/>
      <c r="P4" s="53"/>
      <c r="Q4" s="53"/>
    </row>
    <row r="5" spans="1:17" s="66" customFormat="1" ht="15.5">
      <c r="A5" s="59" t="s">
        <v>8</v>
      </c>
      <c r="B5" s="60" t="s">
        <v>599</v>
      </c>
      <c r="C5" s="62"/>
      <c r="D5" s="62"/>
      <c r="E5" s="62"/>
      <c r="F5" s="62"/>
      <c r="G5" s="62"/>
      <c r="H5" s="62"/>
      <c r="I5" s="62"/>
      <c r="J5" s="67"/>
      <c r="K5" s="64"/>
      <c r="L5" s="65"/>
      <c r="M5" s="69"/>
      <c r="N5" s="109"/>
      <c r="P5" s="53"/>
      <c r="Q5" s="53"/>
    </row>
    <row r="6" spans="1:17" s="66" customFormat="1" ht="15.5">
      <c r="A6" s="59" t="s">
        <v>600</v>
      </c>
      <c r="B6" s="59" t="s">
        <v>601</v>
      </c>
      <c r="C6" s="62"/>
      <c r="D6" s="62"/>
      <c r="E6" s="62"/>
      <c r="F6" s="62"/>
      <c r="G6" s="62"/>
      <c r="H6" s="62"/>
      <c r="I6" s="62"/>
      <c r="J6" s="67"/>
      <c r="K6" s="64"/>
      <c r="L6" s="65"/>
      <c r="M6" s="69"/>
      <c r="N6" s="109"/>
    </row>
    <row r="7" spans="1:17" s="66" customFormat="1" ht="15" thickBot="1">
      <c r="A7" s="1146" t="s">
        <v>632</v>
      </c>
      <c r="B7" s="1146"/>
      <c r="C7" s="1146"/>
      <c r="D7" s="1146"/>
      <c r="E7" s="1146"/>
      <c r="F7" s="1146"/>
      <c r="G7" s="1146"/>
      <c r="H7" s="1146"/>
      <c r="I7" s="1146"/>
      <c r="J7" s="1146"/>
      <c r="K7" s="1146"/>
      <c r="L7" s="1146"/>
      <c r="M7" s="1146"/>
      <c r="N7" s="1146"/>
    </row>
    <row r="8" spans="1:17" ht="39.5" thickBot="1">
      <c r="A8" s="70" t="s">
        <v>23</v>
      </c>
      <c r="B8" s="71" t="s">
        <v>602</v>
      </c>
      <c r="C8" s="71" t="s">
        <v>603</v>
      </c>
      <c r="D8" s="72" t="s">
        <v>604</v>
      </c>
      <c r="E8" s="72" t="s">
        <v>605</v>
      </c>
      <c r="F8" s="72" t="s">
        <v>606</v>
      </c>
      <c r="G8" s="72" t="s">
        <v>607</v>
      </c>
      <c r="H8" s="72" t="s">
        <v>608</v>
      </c>
      <c r="I8" s="72" t="s">
        <v>609</v>
      </c>
      <c r="J8" s="72" t="s">
        <v>631</v>
      </c>
      <c r="K8" s="71" t="s">
        <v>12</v>
      </c>
      <c r="L8" s="73" t="s">
        <v>610</v>
      </c>
      <c r="M8" s="74" t="s">
        <v>611</v>
      </c>
      <c r="N8" s="75" t="s">
        <v>612</v>
      </c>
    </row>
    <row r="9" spans="1:17" s="84" customFormat="1" ht="24">
      <c r="A9" s="77">
        <v>1</v>
      </c>
      <c r="B9" s="78" t="s">
        <v>613</v>
      </c>
      <c r="C9" s="79" t="s">
        <v>614</v>
      </c>
      <c r="D9" s="79"/>
      <c r="E9" s="79"/>
      <c r="F9" s="79"/>
      <c r="G9" s="79">
        <v>1</v>
      </c>
      <c r="H9" s="79">
        <v>1</v>
      </c>
      <c r="I9" s="79"/>
      <c r="J9" s="80">
        <f t="shared" ref="J9:J36" si="0">SUBTOTAL(9,D9:I9)</f>
        <v>2</v>
      </c>
      <c r="K9" s="81" t="s">
        <v>100</v>
      </c>
      <c r="L9" s="82">
        <v>2716.3999999999996</v>
      </c>
      <c r="M9" s="82">
        <f t="shared" ref="M9:M36" si="1">+L9*J9</f>
        <v>5432.7999999999993</v>
      </c>
      <c r="N9" s="83"/>
      <c r="P9" s="85" t="s">
        <v>615</v>
      </c>
    </row>
    <row r="10" spans="1:17" s="84" customFormat="1" ht="24">
      <c r="A10" s="86">
        <f>A9+1</f>
        <v>2</v>
      </c>
      <c r="B10" s="87" t="s">
        <v>616</v>
      </c>
      <c r="C10" s="88" t="s">
        <v>614</v>
      </c>
      <c r="D10" s="88">
        <v>1</v>
      </c>
      <c r="E10" s="88">
        <v>1</v>
      </c>
      <c r="F10" s="88">
        <v>1</v>
      </c>
      <c r="G10" s="88"/>
      <c r="H10" s="88"/>
      <c r="I10" s="88">
        <v>1</v>
      </c>
      <c r="J10" s="89">
        <f t="shared" si="0"/>
        <v>4</v>
      </c>
      <c r="K10" s="52" t="s">
        <v>100</v>
      </c>
      <c r="L10" s="90">
        <v>2716.3999999999996</v>
      </c>
      <c r="M10" s="90">
        <f t="shared" si="1"/>
        <v>10865.599999999999</v>
      </c>
      <c r="N10" s="91"/>
      <c r="P10" s="85" t="s">
        <v>615</v>
      </c>
    </row>
    <row r="11" spans="1:17" s="84" customFormat="1" ht="26">
      <c r="A11" s="86">
        <f t="shared" ref="A11:A36" si="2">A10+1</f>
        <v>3</v>
      </c>
      <c r="B11" s="87" t="s">
        <v>163</v>
      </c>
      <c r="C11" s="88" t="s">
        <v>614</v>
      </c>
      <c r="D11" s="88">
        <v>3</v>
      </c>
      <c r="E11" s="88">
        <v>3</v>
      </c>
      <c r="F11" s="88">
        <v>3</v>
      </c>
      <c r="G11" s="88">
        <v>3</v>
      </c>
      <c r="H11" s="88">
        <v>3</v>
      </c>
      <c r="I11" s="88">
        <v>3</v>
      </c>
      <c r="J11" s="89">
        <f t="shared" si="0"/>
        <v>18</v>
      </c>
      <c r="K11" s="52" t="s">
        <v>100</v>
      </c>
      <c r="L11" s="90">
        <v>2716.3999999999996</v>
      </c>
      <c r="M11" s="90">
        <f t="shared" si="1"/>
        <v>48895.199999999997</v>
      </c>
      <c r="N11" s="91"/>
      <c r="P11" s="85" t="s">
        <v>615</v>
      </c>
    </row>
    <row r="12" spans="1:17" s="84" customFormat="1" ht="26">
      <c r="A12" s="86">
        <f t="shared" si="2"/>
        <v>4</v>
      </c>
      <c r="B12" s="87" t="s">
        <v>163</v>
      </c>
      <c r="C12" s="88" t="s">
        <v>617</v>
      </c>
      <c r="D12" s="88">
        <v>3</v>
      </c>
      <c r="E12" s="88">
        <v>3</v>
      </c>
      <c r="F12" s="88">
        <v>3</v>
      </c>
      <c r="G12" s="88">
        <v>3</v>
      </c>
      <c r="H12" s="88">
        <v>3</v>
      </c>
      <c r="I12" s="88">
        <v>3</v>
      </c>
      <c r="J12" s="89">
        <f t="shared" si="0"/>
        <v>18</v>
      </c>
      <c r="K12" s="52" t="s">
        <v>100</v>
      </c>
      <c r="L12" s="90">
        <v>2700</v>
      </c>
      <c r="M12" s="90">
        <f t="shared" si="1"/>
        <v>48600</v>
      </c>
      <c r="N12" s="91"/>
    </row>
    <row r="13" spans="1:17" s="84" customFormat="1" ht="26">
      <c r="A13" s="86">
        <f t="shared" si="2"/>
        <v>5</v>
      </c>
      <c r="B13" s="87" t="s">
        <v>183</v>
      </c>
      <c r="C13" s="88" t="s">
        <v>614</v>
      </c>
      <c r="D13" s="88"/>
      <c r="E13" s="88">
        <v>3</v>
      </c>
      <c r="F13" s="88">
        <v>3</v>
      </c>
      <c r="G13" s="88">
        <v>3</v>
      </c>
      <c r="H13" s="88">
        <v>3</v>
      </c>
      <c r="I13" s="88">
        <v>3</v>
      </c>
      <c r="J13" s="89">
        <f t="shared" si="0"/>
        <v>15</v>
      </c>
      <c r="K13" s="52" t="s">
        <v>100</v>
      </c>
      <c r="L13" s="90">
        <v>2716.3999999999996</v>
      </c>
      <c r="M13" s="90">
        <f t="shared" si="1"/>
        <v>40745.999999999993</v>
      </c>
      <c r="N13" s="91"/>
      <c r="P13" s="85" t="s">
        <v>615</v>
      </c>
    </row>
    <row r="14" spans="1:17" s="84" customFormat="1" ht="26">
      <c r="A14" s="86">
        <f t="shared" si="2"/>
        <v>6</v>
      </c>
      <c r="B14" s="87" t="s">
        <v>183</v>
      </c>
      <c r="C14" s="88" t="s">
        <v>617</v>
      </c>
      <c r="D14" s="88"/>
      <c r="E14" s="88">
        <v>3</v>
      </c>
      <c r="F14" s="88">
        <v>3</v>
      </c>
      <c r="G14" s="88">
        <v>3</v>
      </c>
      <c r="H14" s="88">
        <v>3</v>
      </c>
      <c r="I14" s="88">
        <v>3</v>
      </c>
      <c r="J14" s="89">
        <f t="shared" si="0"/>
        <v>15</v>
      </c>
      <c r="K14" s="52" t="s">
        <v>100</v>
      </c>
      <c r="L14" s="90">
        <v>2700</v>
      </c>
      <c r="M14" s="90">
        <f t="shared" si="1"/>
        <v>40500</v>
      </c>
      <c r="N14" s="91"/>
    </row>
    <row r="15" spans="1:17" s="84" customFormat="1" ht="39">
      <c r="A15" s="86">
        <f t="shared" si="2"/>
        <v>7</v>
      </c>
      <c r="B15" s="87" t="s">
        <v>196</v>
      </c>
      <c r="C15" s="88" t="s">
        <v>618</v>
      </c>
      <c r="D15" s="88">
        <v>2</v>
      </c>
      <c r="E15" s="88">
        <v>3</v>
      </c>
      <c r="F15" s="88">
        <v>3</v>
      </c>
      <c r="G15" s="88">
        <v>3</v>
      </c>
      <c r="H15" s="88">
        <v>3</v>
      </c>
      <c r="I15" s="88">
        <v>3</v>
      </c>
      <c r="J15" s="89">
        <f t="shared" si="0"/>
        <v>17</v>
      </c>
      <c r="K15" s="52" t="s">
        <v>100</v>
      </c>
      <c r="L15" s="90">
        <v>4705.2000000000007</v>
      </c>
      <c r="M15" s="90">
        <f t="shared" si="1"/>
        <v>79988.400000000009</v>
      </c>
      <c r="N15" s="91"/>
      <c r="P15" s="85" t="s">
        <v>619</v>
      </c>
    </row>
    <row r="16" spans="1:17" s="84" customFormat="1" ht="26">
      <c r="A16" s="86">
        <f t="shared" si="2"/>
        <v>8</v>
      </c>
      <c r="B16" s="87" t="s">
        <v>223</v>
      </c>
      <c r="C16" s="88" t="s">
        <v>618</v>
      </c>
      <c r="D16" s="88"/>
      <c r="E16" s="88">
        <v>2</v>
      </c>
      <c r="F16" s="88">
        <v>2</v>
      </c>
      <c r="G16" s="88">
        <v>2</v>
      </c>
      <c r="H16" s="88">
        <v>2</v>
      </c>
      <c r="I16" s="88">
        <v>2</v>
      </c>
      <c r="J16" s="89">
        <f t="shared" si="0"/>
        <v>10</v>
      </c>
      <c r="K16" s="52" t="s">
        <v>100</v>
      </c>
      <c r="L16" s="90">
        <v>4705.2000000000007</v>
      </c>
      <c r="M16" s="90">
        <f t="shared" si="1"/>
        <v>47052.000000000007</v>
      </c>
      <c r="N16" s="91"/>
      <c r="P16" s="85" t="s">
        <v>619</v>
      </c>
    </row>
    <row r="17" spans="1:16" s="84" customFormat="1" ht="26">
      <c r="A17" s="86">
        <f t="shared" si="2"/>
        <v>9</v>
      </c>
      <c r="B17" s="87" t="s">
        <v>243</v>
      </c>
      <c r="C17" s="88" t="s">
        <v>618</v>
      </c>
      <c r="D17" s="88">
        <v>1</v>
      </c>
      <c r="E17" s="88"/>
      <c r="F17" s="88"/>
      <c r="G17" s="88"/>
      <c r="H17" s="88"/>
      <c r="I17" s="88"/>
      <c r="J17" s="89">
        <f t="shared" si="0"/>
        <v>1</v>
      </c>
      <c r="K17" s="52" t="s">
        <v>100</v>
      </c>
      <c r="L17" s="90">
        <v>3716.3999999999996</v>
      </c>
      <c r="M17" s="90">
        <f t="shared" si="1"/>
        <v>3716.3999999999996</v>
      </c>
      <c r="N17" s="91"/>
      <c r="P17" s="85" t="s">
        <v>619</v>
      </c>
    </row>
    <row r="18" spans="1:16" s="84" customFormat="1" ht="24">
      <c r="A18" s="86">
        <f t="shared" si="2"/>
        <v>10</v>
      </c>
      <c r="B18" s="87" t="s">
        <v>262</v>
      </c>
      <c r="C18" s="88" t="s">
        <v>618</v>
      </c>
      <c r="D18" s="88"/>
      <c r="E18" s="88">
        <v>1</v>
      </c>
      <c r="F18" s="88">
        <v>1</v>
      </c>
      <c r="G18" s="88">
        <v>1</v>
      </c>
      <c r="H18" s="88">
        <v>1</v>
      </c>
      <c r="I18" s="88">
        <v>1</v>
      </c>
      <c r="J18" s="89">
        <f t="shared" si="0"/>
        <v>5</v>
      </c>
      <c r="K18" s="52" t="s">
        <v>100</v>
      </c>
      <c r="L18" s="90">
        <v>3716.3999999999996</v>
      </c>
      <c r="M18" s="90">
        <f t="shared" si="1"/>
        <v>18582</v>
      </c>
      <c r="N18" s="91"/>
      <c r="P18" s="85" t="s">
        <v>619</v>
      </c>
    </row>
    <row r="19" spans="1:16" s="84" customFormat="1" ht="24">
      <c r="A19" s="86">
        <f t="shared" si="2"/>
        <v>11</v>
      </c>
      <c r="B19" s="87" t="s">
        <v>620</v>
      </c>
      <c r="C19" s="88" t="s">
        <v>618</v>
      </c>
      <c r="D19" s="88">
        <v>1</v>
      </c>
      <c r="E19" s="88"/>
      <c r="F19" s="88"/>
      <c r="G19" s="88"/>
      <c r="H19" s="88"/>
      <c r="I19" s="88"/>
      <c r="J19" s="89">
        <f t="shared" si="0"/>
        <v>1</v>
      </c>
      <c r="K19" s="52" t="s">
        <v>100</v>
      </c>
      <c r="L19" s="90">
        <v>3716.3999999999996</v>
      </c>
      <c r="M19" s="90">
        <f t="shared" si="1"/>
        <v>3716.3999999999996</v>
      </c>
      <c r="N19" s="91"/>
      <c r="P19" s="85" t="s">
        <v>619</v>
      </c>
    </row>
    <row r="20" spans="1:16" s="84" customFormat="1" ht="24">
      <c r="A20" s="86">
        <f t="shared" si="2"/>
        <v>12</v>
      </c>
      <c r="B20" s="87" t="s">
        <v>620</v>
      </c>
      <c r="C20" s="88" t="s">
        <v>621</v>
      </c>
      <c r="D20" s="88">
        <v>1</v>
      </c>
      <c r="E20" s="88"/>
      <c r="F20" s="88"/>
      <c r="G20" s="88"/>
      <c r="H20" s="88"/>
      <c r="I20" s="88"/>
      <c r="J20" s="89">
        <f t="shared" si="0"/>
        <v>1</v>
      </c>
      <c r="K20" s="52" t="s">
        <v>100</v>
      </c>
      <c r="L20" s="92">
        <v>1041.65625</v>
      </c>
      <c r="M20" s="90">
        <f t="shared" si="1"/>
        <v>1041.65625</v>
      </c>
      <c r="N20" s="91"/>
      <c r="P20" s="85" t="s">
        <v>622</v>
      </c>
    </row>
    <row r="21" spans="1:16" s="84" customFormat="1" ht="24">
      <c r="A21" s="86">
        <f t="shared" si="2"/>
        <v>13</v>
      </c>
      <c r="B21" s="87" t="s">
        <v>320</v>
      </c>
      <c r="C21" s="88" t="s">
        <v>614</v>
      </c>
      <c r="D21" s="88"/>
      <c r="E21" s="88">
        <v>1</v>
      </c>
      <c r="F21" s="88"/>
      <c r="G21" s="88"/>
      <c r="H21" s="88"/>
      <c r="I21" s="88"/>
      <c r="J21" s="89">
        <f t="shared" si="0"/>
        <v>1</v>
      </c>
      <c r="K21" s="52" t="s">
        <v>100</v>
      </c>
      <c r="L21" s="90">
        <v>3177.2</v>
      </c>
      <c r="M21" s="90">
        <f t="shared" si="1"/>
        <v>3177.2</v>
      </c>
      <c r="N21" s="91"/>
      <c r="P21" s="85" t="s">
        <v>615</v>
      </c>
    </row>
    <row r="22" spans="1:16" s="84" customFormat="1" ht="24">
      <c r="A22" s="86">
        <f t="shared" si="2"/>
        <v>14</v>
      </c>
      <c r="B22" s="87" t="s">
        <v>320</v>
      </c>
      <c r="C22" s="88" t="s">
        <v>617</v>
      </c>
      <c r="D22" s="88"/>
      <c r="E22" s="88">
        <v>1</v>
      </c>
      <c r="F22" s="88"/>
      <c r="G22" s="88"/>
      <c r="H22" s="88"/>
      <c r="I22" s="88"/>
      <c r="J22" s="89">
        <f t="shared" si="0"/>
        <v>1</v>
      </c>
      <c r="K22" s="52" t="s">
        <v>100</v>
      </c>
      <c r="L22" s="90">
        <v>2700</v>
      </c>
      <c r="M22" s="90">
        <f t="shared" si="1"/>
        <v>2700</v>
      </c>
      <c r="N22" s="91"/>
    </row>
    <row r="23" spans="1:16" s="84" customFormat="1" ht="24">
      <c r="A23" s="86">
        <f t="shared" si="2"/>
        <v>15</v>
      </c>
      <c r="B23" s="87" t="s">
        <v>320</v>
      </c>
      <c r="C23" s="88" t="s">
        <v>621</v>
      </c>
      <c r="D23" s="88"/>
      <c r="E23" s="88">
        <v>1</v>
      </c>
      <c r="F23" s="88"/>
      <c r="G23" s="88"/>
      <c r="H23" s="88"/>
      <c r="I23" s="88"/>
      <c r="J23" s="89">
        <f t="shared" si="0"/>
        <v>1</v>
      </c>
      <c r="K23" s="52" t="s">
        <v>100</v>
      </c>
      <c r="L23" s="92">
        <v>1041.65625</v>
      </c>
      <c r="M23" s="90">
        <f t="shared" si="1"/>
        <v>1041.65625</v>
      </c>
      <c r="N23" s="91"/>
      <c r="P23" s="85" t="s">
        <v>622</v>
      </c>
    </row>
    <row r="24" spans="1:16" s="84" customFormat="1" ht="24">
      <c r="A24" s="86">
        <f t="shared" si="2"/>
        <v>16</v>
      </c>
      <c r="B24" s="87" t="s">
        <v>340</v>
      </c>
      <c r="C24" s="88" t="s">
        <v>614</v>
      </c>
      <c r="D24" s="88"/>
      <c r="E24" s="88">
        <v>1</v>
      </c>
      <c r="F24" s="88"/>
      <c r="G24" s="88"/>
      <c r="H24" s="88"/>
      <c r="I24" s="88"/>
      <c r="J24" s="89">
        <f t="shared" si="0"/>
        <v>1</v>
      </c>
      <c r="K24" s="52" t="s">
        <v>100</v>
      </c>
      <c r="L24" s="90">
        <v>2927.6000000000004</v>
      </c>
      <c r="M24" s="90">
        <f t="shared" si="1"/>
        <v>2927.6000000000004</v>
      </c>
      <c r="N24" s="91"/>
      <c r="P24" s="85" t="s">
        <v>615</v>
      </c>
    </row>
    <row r="25" spans="1:16" s="84" customFormat="1" ht="24">
      <c r="A25" s="86">
        <f t="shared" si="2"/>
        <v>17</v>
      </c>
      <c r="B25" s="87" t="s">
        <v>340</v>
      </c>
      <c r="C25" s="88" t="s">
        <v>617</v>
      </c>
      <c r="D25" s="88"/>
      <c r="E25" s="88">
        <v>1</v>
      </c>
      <c r="F25" s="88"/>
      <c r="G25" s="88"/>
      <c r="H25" s="88"/>
      <c r="I25" s="88"/>
      <c r="J25" s="89">
        <f t="shared" si="0"/>
        <v>1</v>
      </c>
      <c r="K25" s="52" t="s">
        <v>100</v>
      </c>
      <c r="L25" s="90">
        <v>2700</v>
      </c>
      <c r="M25" s="90">
        <f t="shared" si="1"/>
        <v>2700</v>
      </c>
      <c r="N25" s="91"/>
    </row>
    <row r="26" spans="1:16" s="84" customFormat="1" ht="24">
      <c r="A26" s="86">
        <f t="shared" si="2"/>
        <v>18</v>
      </c>
      <c r="B26" s="87" t="s">
        <v>340</v>
      </c>
      <c r="C26" s="88" t="s">
        <v>621</v>
      </c>
      <c r="D26" s="88"/>
      <c r="E26" s="88">
        <v>1</v>
      </c>
      <c r="F26" s="88"/>
      <c r="G26" s="88"/>
      <c r="H26" s="88"/>
      <c r="I26" s="88"/>
      <c r="J26" s="89">
        <f t="shared" si="0"/>
        <v>1</v>
      </c>
      <c r="K26" s="52" t="s">
        <v>100</v>
      </c>
      <c r="L26" s="92">
        <v>1041.65625</v>
      </c>
      <c r="M26" s="90">
        <f t="shared" si="1"/>
        <v>1041.65625</v>
      </c>
      <c r="N26" s="91"/>
      <c r="P26" s="85" t="s">
        <v>622</v>
      </c>
    </row>
    <row r="27" spans="1:16" s="84" customFormat="1" ht="24">
      <c r="A27" s="86">
        <f t="shared" si="2"/>
        <v>19</v>
      </c>
      <c r="B27" s="87" t="s">
        <v>356</v>
      </c>
      <c r="C27" s="88" t="s">
        <v>614</v>
      </c>
      <c r="D27" s="88"/>
      <c r="E27" s="88">
        <v>1</v>
      </c>
      <c r="F27" s="88">
        <v>1</v>
      </c>
      <c r="G27" s="88">
        <v>1</v>
      </c>
      <c r="H27" s="88">
        <v>1</v>
      </c>
      <c r="I27" s="88">
        <v>1</v>
      </c>
      <c r="J27" s="89">
        <f t="shared" si="0"/>
        <v>5</v>
      </c>
      <c r="K27" s="52" t="s">
        <v>100</v>
      </c>
      <c r="L27" s="90">
        <v>2927.6000000000004</v>
      </c>
      <c r="M27" s="90">
        <f t="shared" si="1"/>
        <v>14638.000000000002</v>
      </c>
      <c r="N27" s="91"/>
      <c r="P27" s="85" t="s">
        <v>615</v>
      </c>
    </row>
    <row r="28" spans="1:16" s="84" customFormat="1" ht="24">
      <c r="A28" s="86">
        <f t="shared" si="2"/>
        <v>20</v>
      </c>
      <c r="B28" s="87" t="s">
        <v>356</v>
      </c>
      <c r="C28" s="88" t="s">
        <v>617</v>
      </c>
      <c r="D28" s="88"/>
      <c r="E28" s="88">
        <v>1</v>
      </c>
      <c r="F28" s="88">
        <v>1</v>
      </c>
      <c r="G28" s="88">
        <v>1</v>
      </c>
      <c r="H28" s="88">
        <v>1</v>
      </c>
      <c r="I28" s="88">
        <v>1</v>
      </c>
      <c r="J28" s="89">
        <f t="shared" si="0"/>
        <v>5</v>
      </c>
      <c r="K28" s="52" t="s">
        <v>100</v>
      </c>
      <c r="L28" s="90">
        <v>2700</v>
      </c>
      <c r="M28" s="90">
        <f t="shared" si="1"/>
        <v>13500</v>
      </c>
      <c r="N28" s="91"/>
    </row>
    <row r="29" spans="1:16" s="84" customFormat="1" ht="24">
      <c r="A29" s="86">
        <f t="shared" si="2"/>
        <v>21</v>
      </c>
      <c r="B29" s="87" t="s">
        <v>356</v>
      </c>
      <c r="C29" s="88" t="s">
        <v>621</v>
      </c>
      <c r="D29" s="88"/>
      <c r="E29" s="88">
        <v>1</v>
      </c>
      <c r="F29" s="88">
        <v>1</v>
      </c>
      <c r="G29" s="88">
        <v>1</v>
      </c>
      <c r="H29" s="88">
        <v>1</v>
      </c>
      <c r="I29" s="88">
        <v>1</v>
      </c>
      <c r="J29" s="89">
        <f t="shared" si="0"/>
        <v>5</v>
      </c>
      <c r="K29" s="52" t="s">
        <v>100</v>
      </c>
      <c r="L29" s="92">
        <v>1041.65625</v>
      </c>
      <c r="M29" s="90">
        <f t="shared" si="1"/>
        <v>5208.28125</v>
      </c>
      <c r="N29" s="91"/>
      <c r="P29" s="85" t="s">
        <v>622</v>
      </c>
    </row>
    <row r="30" spans="1:16" s="84" customFormat="1" ht="39">
      <c r="A30" s="86">
        <f t="shared" si="2"/>
        <v>22</v>
      </c>
      <c r="B30" s="87" t="s">
        <v>390</v>
      </c>
      <c r="C30" s="88" t="s">
        <v>621</v>
      </c>
      <c r="D30" s="88"/>
      <c r="E30" s="88">
        <v>2</v>
      </c>
      <c r="F30" s="88">
        <v>2</v>
      </c>
      <c r="G30" s="88">
        <v>2</v>
      </c>
      <c r="H30" s="88">
        <v>2</v>
      </c>
      <c r="I30" s="88">
        <v>2</v>
      </c>
      <c r="J30" s="89">
        <f t="shared" si="0"/>
        <v>10</v>
      </c>
      <c r="K30" s="52" t="s">
        <v>100</v>
      </c>
      <c r="L30" s="92">
        <v>938.34375</v>
      </c>
      <c r="M30" s="90">
        <f t="shared" si="1"/>
        <v>9383.4375</v>
      </c>
      <c r="N30" s="91"/>
      <c r="P30" s="85" t="s">
        <v>622</v>
      </c>
    </row>
    <row r="31" spans="1:16" s="84" customFormat="1" ht="39">
      <c r="A31" s="86">
        <f t="shared" si="2"/>
        <v>23</v>
      </c>
      <c r="B31" s="87" t="s">
        <v>390</v>
      </c>
      <c r="C31" s="88" t="s">
        <v>621</v>
      </c>
      <c r="D31" s="88"/>
      <c r="E31" s="88">
        <v>2</v>
      </c>
      <c r="F31" s="88">
        <v>2</v>
      </c>
      <c r="G31" s="88">
        <v>2</v>
      </c>
      <c r="H31" s="88">
        <v>2</v>
      </c>
      <c r="I31" s="88">
        <v>2</v>
      </c>
      <c r="J31" s="89">
        <f t="shared" si="0"/>
        <v>10</v>
      </c>
      <c r="K31" s="52" t="s">
        <v>100</v>
      </c>
      <c r="L31" s="92">
        <v>575.25</v>
      </c>
      <c r="M31" s="90">
        <f t="shared" si="1"/>
        <v>5752.5</v>
      </c>
      <c r="N31" s="91"/>
      <c r="P31" s="85" t="s">
        <v>622</v>
      </c>
    </row>
    <row r="32" spans="1:16" s="84" customFormat="1" ht="39">
      <c r="A32" s="86">
        <f t="shared" si="2"/>
        <v>24</v>
      </c>
      <c r="B32" s="87" t="s">
        <v>390</v>
      </c>
      <c r="C32" s="88" t="s">
        <v>621</v>
      </c>
      <c r="D32" s="88"/>
      <c r="E32" s="88">
        <v>2</v>
      </c>
      <c r="F32" s="88">
        <v>2</v>
      </c>
      <c r="G32" s="88">
        <v>2</v>
      </c>
      <c r="H32" s="88">
        <v>2</v>
      </c>
      <c r="I32" s="88">
        <v>2</v>
      </c>
      <c r="J32" s="89">
        <f t="shared" si="0"/>
        <v>10</v>
      </c>
      <c r="K32" s="52" t="s">
        <v>100</v>
      </c>
      <c r="L32" s="92">
        <v>989.55000000000007</v>
      </c>
      <c r="M32" s="90">
        <f t="shared" si="1"/>
        <v>9895.5</v>
      </c>
      <c r="N32" s="91"/>
      <c r="P32" s="85" t="s">
        <v>622</v>
      </c>
    </row>
    <row r="33" spans="1:16" s="84" customFormat="1" ht="39">
      <c r="A33" s="86">
        <f t="shared" si="2"/>
        <v>25</v>
      </c>
      <c r="B33" s="87" t="s">
        <v>390</v>
      </c>
      <c r="C33" s="88" t="s">
        <v>617</v>
      </c>
      <c r="D33" s="88"/>
      <c r="E33" s="88">
        <v>2</v>
      </c>
      <c r="F33" s="88">
        <v>2</v>
      </c>
      <c r="G33" s="88">
        <v>2</v>
      </c>
      <c r="H33" s="88">
        <v>2</v>
      </c>
      <c r="I33" s="88">
        <v>2</v>
      </c>
      <c r="J33" s="89">
        <f t="shared" si="0"/>
        <v>10</v>
      </c>
      <c r="K33" s="52" t="s">
        <v>100</v>
      </c>
      <c r="L33" s="90">
        <v>2700</v>
      </c>
      <c r="M33" s="90">
        <f t="shared" si="1"/>
        <v>27000</v>
      </c>
      <c r="N33" s="91"/>
    </row>
    <row r="34" spans="1:16" s="84" customFormat="1" ht="24">
      <c r="A34" s="86">
        <f t="shared" si="2"/>
        <v>26</v>
      </c>
      <c r="B34" s="87" t="s">
        <v>503</v>
      </c>
      <c r="C34" s="88" t="s">
        <v>614</v>
      </c>
      <c r="D34" s="88">
        <v>1</v>
      </c>
      <c r="E34" s="88"/>
      <c r="F34" s="88"/>
      <c r="G34" s="88"/>
      <c r="H34" s="88"/>
      <c r="I34" s="88"/>
      <c r="J34" s="89">
        <f t="shared" si="0"/>
        <v>1</v>
      </c>
      <c r="K34" s="52" t="s">
        <v>100</v>
      </c>
      <c r="L34" s="90">
        <v>2716.3999999999996</v>
      </c>
      <c r="M34" s="90">
        <f t="shared" si="1"/>
        <v>2716.3999999999996</v>
      </c>
      <c r="N34" s="91"/>
      <c r="P34" s="85" t="s">
        <v>615</v>
      </c>
    </row>
    <row r="35" spans="1:16" s="84" customFormat="1" ht="24">
      <c r="A35" s="86">
        <f t="shared" si="2"/>
        <v>27</v>
      </c>
      <c r="B35" s="87" t="s">
        <v>503</v>
      </c>
      <c r="C35" s="88" t="s">
        <v>617</v>
      </c>
      <c r="D35" s="88">
        <v>1</v>
      </c>
      <c r="E35" s="88"/>
      <c r="F35" s="88"/>
      <c r="G35" s="88"/>
      <c r="H35" s="88"/>
      <c r="I35" s="88"/>
      <c r="J35" s="89">
        <f t="shared" si="0"/>
        <v>1</v>
      </c>
      <c r="K35" s="52" t="s">
        <v>100</v>
      </c>
      <c r="L35" s="90">
        <v>2700</v>
      </c>
      <c r="M35" s="90">
        <f t="shared" si="1"/>
        <v>2700</v>
      </c>
      <c r="N35" s="91"/>
    </row>
    <row r="36" spans="1:16" s="84" customFormat="1" ht="24">
      <c r="A36" s="86">
        <f t="shared" si="2"/>
        <v>28</v>
      </c>
      <c r="B36" s="87" t="s">
        <v>516</v>
      </c>
      <c r="C36" s="88" t="s">
        <v>618</v>
      </c>
      <c r="D36" s="88"/>
      <c r="E36" s="88"/>
      <c r="F36" s="88">
        <v>1</v>
      </c>
      <c r="G36" s="88"/>
      <c r="H36" s="88">
        <v>1</v>
      </c>
      <c r="I36" s="88"/>
      <c r="J36" s="89">
        <f t="shared" si="0"/>
        <v>2</v>
      </c>
      <c r="K36" s="52" t="s">
        <v>100</v>
      </c>
      <c r="L36" s="90">
        <v>4705.2000000000007</v>
      </c>
      <c r="M36" s="90">
        <f t="shared" si="1"/>
        <v>9410.4000000000015</v>
      </c>
      <c r="N36" s="91"/>
      <c r="P36" s="85" t="s">
        <v>619</v>
      </c>
    </row>
    <row r="37" spans="1:16" s="84" customFormat="1" ht="13.5" thickBot="1">
      <c r="A37" s="93"/>
      <c r="B37" s="94"/>
      <c r="C37" s="95"/>
      <c r="D37" s="95"/>
      <c r="E37" s="95"/>
      <c r="F37" s="95"/>
      <c r="G37" s="95"/>
      <c r="H37" s="95"/>
      <c r="I37" s="95"/>
      <c r="J37" s="96"/>
      <c r="K37" s="97"/>
      <c r="L37" s="98"/>
      <c r="M37" s="98"/>
      <c r="N37" s="110"/>
    </row>
    <row r="38" spans="1:16" s="84" customFormat="1" ht="27" customHeight="1" thickBot="1">
      <c r="A38" s="99"/>
      <c r="B38" s="100"/>
      <c r="C38" s="101" t="s">
        <v>11</v>
      </c>
      <c r="D38" s="101"/>
      <c r="E38" s="101"/>
      <c r="F38" s="101"/>
      <c r="G38" s="101"/>
      <c r="H38" s="101"/>
      <c r="I38" s="101"/>
      <c r="J38" s="102"/>
      <c r="K38" s="103"/>
      <c r="L38" s="104" t="s">
        <v>623</v>
      </c>
      <c r="M38" s="105">
        <f>SUM(M9:M37)</f>
        <v>462929.08750000008</v>
      </c>
      <c r="N38" s="111"/>
    </row>
    <row r="40" spans="1:16">
      <c r="A40" s="106" t="s">
        <v>624</v>
      </c>
      <c r="B40" s="107" t="s">
        <v>625</v>
      </c>
    </row>
    <row r="41" spans="1:16">
      <c r="B41" s="107" t="s">
        <v>626</v>
      </c>
    </row>
    <row r="42" spans="1:16">
      <c r="B42" s="107" t="s">
        <v>627</v>
      </c>
    </row>
    <row r="43" spans="1:16">
      <c r="B43" s="107" t="s">
        <v>628</v>
      </c>
    </row>
    <row r="44" spans="1:16">
      <c r="B44" s="107" t="s">
        <v>629</v>
      </c>
    </row>
    <row r="45" spans="1:16">
      <c r="B45" s="107" t="s">
        <v>630</v>
      </c>
    </row>
  </sheetData>
  <sheetProtection autoFilter="0"/>
  <protectedRanges>
    <protectedRange password="EE73" sqref="J9:K38" name="Range1_2"/>
  </protectedRanges>
  <autoFilter ref="A8:P38" xr:uid="{00000000-0009-0000-0000-000011000000}"/>
  <mergeCells count="1">
    <mergeCell ref="A7:N7"/>
  </mergeCells>
  <dataValidations count="5">
    <dataValidation type="list" allowBlank="1" showInputMessage="1" showErrorMessage="1" errorTitle="Ooooops" error="Please Verify Your Input" sqref="N13 N9:N11 N15:N21 N23:N24 N26:N27 N29:N32 N34 N36:N38" xr:uid="{00000000-0002-0000-1100-000000000000}">
      <formula1>Mtrl</formula1>
    </dataValidation>
    <dataValidation type="list" allowBlank="1" showInputMessage="1" showErrorMessage="1" errorTitle="Ooooops" error="Please Verify Input Data" sqref="K9:K38" xr:uid="{00000000-0002-0000-1100-000001000000}">
      <formula1>Unt</formula1>
    </dataValidation>
    <dataValidation type="list" allowBlank="1" showInputMessage="1" showErrorMessage="1" errorTitle="Ooooops" error="Please Verify Your Input" sqref="N9:N37" xr:uid="{00000000-0002-0000-1100-000002000000}">
      <formula1>Contract_Material</formula1>
    </dataValidation>
    <dataValidation type="list" allowBlank="1" showInputMessage="1" showErrorMessage="1" errorTitle="Ooooops" error="Please Verify Your Input" sqref="L9:M38 C9:I38" xr:uid="{00000000-0002-0000-1100-000003000000}">
      <formula1>Ctgry</formula1>
    </dataValidation>
    <dataValidation allowBlank="1" showInputMessage="1" showErrorMessage="1" errorTitle="Ooooops" error="Please Verify Your Input" sqref="L9:M37 C9:I37" xr:uid="{00000000-0002-0000-1100-000004000000}"/>
  </dataValidations>
  <printOptions horizontalCentered="1"/>
  <pageMargins left="0.3" right="0.3" top="0.3" bottom="0.3" header="0.2" footer="0.2"/>
  <pageSetup paperSize="9" scale="93" fitToHeight="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disabled="1" autoFill="0" autoPict="0" macro="[0]!VerifyBoq">
                <anchor>
                  <from>
                    <xdr:col>4</xdr:col>
                    <xdr:colOff>311150</xdr:colOff>
                    <xdr:row>0</xdr:row>
                    <xdr:rowOff>63500</xdr:rowOff>
                  </from>
                  <to>
                    <xdr:col>8</xdr:col>
                    <xdr:colOff>76200</xdr:colOff>
                    <xdr:row>0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A1:Q103"/>
  <sheetViews>
    <sheetView view="pageBreakPreview" zoomScaleNormal="100" zoomScaleSheetLayoutView="100" workbookViewId="0">
      <pane ySplit="5" topLeftCell="A57" activePane="bottomLeft" state="frozen"/>
      <selection activeCell="I86" sqref="I86"/>
      <selection pane="bottomLeft" activeCell="K87" sqref="K87"/>
    </sheetView>
  </sheetViews>
  <sheetFormatPr defaultColWidth="9.08984375" defaultRowHeight="13"/>
  <cols>
    <col min="1" max="1" width="9.6328125" style="244" customWidth="1"/>
    <col min="2" max="2" width="7.6328125" style="53" customWidth="1"/>
    <col min="3" max="3" width="40.90625" style="51" customWidth="1"/>
    <col min="4" max="4" width="7.6328125" style="247" customWidth="1"/>
    <col min="5" max="5" width="4.6328125" style="54" bestFit="1" customWidth="1"/>
    <col min="6" max="6" width="10" style="51" bestFit="1" customWidth="1"/>
    <col min="7" max="7" width="16.08984375" style="51" customWidth="1"/>
    <col min="8" max="8" width="3.36328125" style="51" customWidth="1"/>
    <col min="9" max="11" width="11.6328125" style="51" customWidth="1"/>
    <col min="12" max="13" width="14.90625" style="51" customWidth="1"/>
    <col min="14" max="14" width="15.453125" style="51" customWidth="1"/>
    <col min="15" max="15" width="17.453125" style="51" bestFit="1" customWidth="1"/>
    <col min="16" max="16" width="12.453125" style="157" bestFit="1" customWidth="1"/>
    <col min="17" max="17" width="11" style="51" bestFit="1" customWidth="1"/>
    <col min="18" max="16384" width="9.08984375" style="51"/>
  </cols>
  <sheetData>
    <row r="1" spans="1:17" s="3" customFormat="1" ht="20.149999999999999" customHeight="1">
      <c r="A1" s="545" t="s">
        <v>746</v>
      </c>
      <c r="B1" s="2"/>
      <c r="C1" s="2"/>
      <c r="D1" s="4"/>
      <c r="E1" s="4"/>
      <c r="F1" s="2"/>
      <c r="G1" s="2"/>
      <c r="J1" s="2"/>
      <c r="K1" s="1"/>
      <c r="L1" s="4"/>
      <c r="M1" s="4"/>
      <c r="P1" s="157"/>
    </row>
    <row r="2" spans="1:17" ht="20.149999999999999" customHeight="1">
      <c r="A2" s="546"/>
      <c r="B2" s="547"/>
      <c r="C2" s="546"/>
      <c r="D2" s="548"/>
      <c r="E2" s="547"/>
      <c r="N2" s="46" t="s">
        <v>9</v>
      </c>
      <c r="O2" s="538">
        <f>+'DAR Summary'!H2</f>
        <v>44896</v>
      </c>
    </row>
    <row r="3" spans="1:17" ht="20.149999999999999" customHeight="1" thickBot="1">
      <c r="A3" s="550"/>
      <c r="B3" s="547"/>
      <c r="C3" s="546"/>
      <c r="D3" s="548"/>
      <c r="E3" s="547"/>
      <c r="N3" s="46"/>
      <c r="O3" s="549"/>
    </row>
    <row r="4" spans="1:17" ht="20.149999999999999" customHeight="1" thickTop="1">
      <c r="A4" s="1049" t="s">
        <v>27</v>
      </c>
      <c r="B4" s="1055" t="s">
        <v>14</v>
      </c>
      <c r="C4" s="1055" t="s">
        <v>0</v>
      </c>
      <c r="D4" s="1053" t="s">
        <v>22</v>
      </c>
      <c r="E4" s="1055" t="s">
        <v>12</v>
      </c>
      <c r="F4" s="1053" t="s">
        <v>24</v>
      </c>
      <c r="G4" s="1051" t="s">
        <v>25</v>
      </c>
      <c r="I4" s="1044" t="s">
        <v>528</v>
      </c>
      <c r="J4" s="1045"/>
      <c r="K4" s="1046"/>
      <c r="L4" s="1057" t="s">
        <v>15</v>
      </c>
      <c r="M4" s="1058"/>
      <c r="N4" s="1059"/>
      <c r="O4" s="1047" t="s">
        <v>10</v>
      </c>
    </row>
    <row r="5" spans="1:17" ht="20.149999999999999" customHeight="1" thickBot="1">
      <c r="A5" s="1050"/>
      <c r="B5" s="1056"/>
      <c r="C5" s="1056"/>
      <c r="D5" s="1054"/>
      <c r="E5" s="1056"/>
      <c r="F5" s="1054"/>
      <c r="G5" s="1052"/>
      <c r="I5" s="551" t="s">
        <v>529</v>
      </c>
      <c r="J5" s="552" t="s">
        <v>530</v>
      </c>
      <c r="K5" s="553" t="s">
        <v>531</v>
      </c>
      <c r="L5" s="554" t="s">
        <v>529</v>
      </c>
      <c r="M5" s="554" t="s">
        <v>530</v>
      </c>
      <c r="N5" s="555" t="s">
        <v>531</v>
      </c>
      <c r="O5" s="1048"/>
    </row>
    <row r="6" spans="1:17" ht="13.5" thickTop="1">
      <c r="A6" s="172"/>
      <c r="B6" s="173"/>
      <c r="C6" s="174"/>
      <c r="D6" s="175"/>
      <c r="E6" s="174"/>
      <c r="F6" s="175"/>
      <c r="G6" s="178"/>
      <c r="I6" s="556"/>
      <c r="J6" s="557"/>
      <c r="K6" s="558"/>
      <c r="L6" s="559"/>
      <c r="M6" s="559"/>
      <c r="N6" s="559"/>
      <c r="O6" s="560"/>
    </row>
    <row r="7" spans="1:17" ht="12.75" customHeight="1">
      <c r="A7" s="259"/>
      <c r="B7" s="183">
        <v>1</v>
      </c>
      <c r="C7" s="561" t="s">
        <v>28</v>
      </c>
      <c r="D7" s="185"/>
      <c r="E7" s="185"/>
      <c r="F7" s="139"/>
      <c r="G7" s="141"/>
      <c r="I7" s="146"/>
      <c r="J7" s="147"/>
      <c r="K7" s="252"/>
      <c r="L7" s="248"/>
      <c r="M7" s="248"/>
      <c r="N7" s="248"/>
      <c r="O7" s="145"/>
    </row>
    <row r="8" spans="1:17" ht="12.75" customHeight="1">
      <c r="A8" s="259"/>
      <c r="B8" s="183"/>
      <c r="C8" s="562"/>
      <c r="D8" s="195"/>
      <c r="E8" s="195"/>
      <c r="F8" s="139"/>
      <c r="G8" s="141"/>
      <c r="I8" s="146"/>
      <c r="J8" s="147"/>
      <c r="K8" s="252"/>
      <c r="L8" s="248"/>
      <c r="M8" s="248"/>
      <c r="N8" s="248"/>
      <c r="O8" s="145"/>
    </row>
    <row r="9" spans="1:17">
      <c r="A9" s="259"/>
      <c r="B9" s="52"/>
      <c r="C9" s="254" t="s">
        <v>29</v>
      </c>
      <c r="D9" s="185"/>
      <c r="E9" s="185"/>
      <c r="F9" s="139"/>
      <c r="G9" s="141"/>
      <c r="I9" s="146"/>
      <c r="J9" s="147"/>
      <c r="K9" s="252"/>
      <c r="L9" s="248"/>
      <c r="M9" s="248"/>
      <c r="N9" s="248"/>
      <c r="O9" s="145"/>
    </row>
    <row r="10" spans="1:17">
      <c r="A10" s="148" t="s">
        <v>534</v>
      </c>
      <c r="B10" s="52"/>
      <c r="C10" s="251" t="s">
        <v>30</v>
      </c>
      <c r="D10" s="202">
        <v>6</v>
      </c>
      <c r="E10" s="52" t="s">
        <v>31</v>
      </c>
      <c r="F10" s="139">
        <v>42584.7</v>
      </c>
      <c r="G10" s="141">
        <f>D10*F10</f>
        <v>255508.19999999998</v>
      </c>
      <c r="I10" s="146">
        <v>0.9699826531565745</v>
      </c>
      <c r="J10" s="147">
        <f>K10-I10</f>
        <v>2.0894680221483775E-2</v>
      </c>
      <c r="K10" s="252">
        <f>+N10/G10</f>
        <v>0.99087733337805828</v>
      </c>
      <c r="L10" s="248">
        <f>+'Guest Rooms'!R143</f>
        <v>247838.52173926064</v>
      </c>
      <c r="M10" s="248">
        <f>+'Guest Rooms'!S143</f>
        <v>5338.7621329669091</v>
      </c>
      <c r="N10" s="248">
        <f>+'Guest Rooms'!T143</f>
        <v>253177.28387222756</v>
      </c>
      <c r="O10" s="145"/>
      <c r="Q10" s="563"/>
    </row>
    <row r="11" spans="1:17">
      <c r="A11" s="259"/>
      <c r="B11" s="52"/>
      <c r="C11" s="253"/>
      <c r="D11" s="202"/>
      <c r="E11" s="52"/>
      <c r="F11" s="139"/>
      <c r="G11" s="141"/>
      <c r="I11" s="146"/>
      <c r="J11" s="147"/>
      <c r="K11" s="252"/>
      <c r="L11" s="248"/>
      <c r="M11" s="248"/>
      <c r="N11" s="248"/>
      <c r="O11" s="145"/>
    </row>
    <row r="12" spans="1:17">
      <c r="A12" s="148" t="s">
        <v>83</v>
      </c>
      <c r="B12" s="52"/>
      <c r="C12" s="254" t="s">
        <v>32</v>
      </c>
      <c r="D12" s="202"/>
      <c r="E12" s="52"/>
      <c r="F12" s="139"/>
      <c r="G12" s="141"/>
      <c r="I12" s="146"/>
      <c r="J12" s="147"/>
      <c r="K12" s="252"/>
      <c r="L12" s="248"/>
      <c r="M12" s="248"/>
      <c r="N12" s="248"/>
      <c r="O12" s="145"/>
    </row>
    <row r="13" spans="1:17">
      <c r="A13" s="148" t="s">
        <v>535</v>
      </c>
      <c r="B13" s="52"/>
      <c r="C13" s="251" t="s">
        <v>589</v>
      </c>
      <c r="D13" s="202">
        <v>8</v>
      </c>
      <c r="E13" s="52" t="s">
        <v>31</v>
      </c>
      <c r="F13" s="139">
        <v>42666.9</v>
      </c>
      <c r="G13" s="141">
        <f>D13*F13</f>
        <v>341335.2</v>
      </c>
      <c r="I13" s="146">
        <v>0.9957674639935532</v>
      </c>
      <c r="J13" s="147">
        <f>K13-I13</f>
        <v>0</v>
      </c>
      <c r="K13" s="252">
        <f t="shared" ref="K13" si="0">+N13/G13</f>
        <v>0.9957674639935532</v>
      </c>
      <c r="L13" s="248">
        <f>+'Guest Rooms'!R267</f>
        <v>339890.48647573229</v>
      </c>
      <c r="M13" s="248">
        <f>+'Guest Rooms'!S267</f>
        <v>0</v>
      </c>
      <c r="N13" s="248">
        <f>+'Guest Rooms'!T267</f>
        <v>339890.48647573229</v>
      </c>
      <c r="O13" s="145"/>
      <c r="Q13" s="563"/>
    </row>
    <row r="14" spans="1:17">
      <c r="A14" s="259"/>
      <c r="B14" s="52"/>
      <c r="C14" s="253"/>
      <c r="D14" s="202"/>
      <c r="E14" s="52"/>
      <c r="F14" s="139"/>
      <c r="G14" s="141"/>
      <c r="I14" s="146"/>
      <c r="J14" s="147"/>
      <c r="K14" s="252"/>
      <c r="L14" s="248"/>
      <c r="M14" s="248"/>
      <c r="N14" s="248"/>
      <c r="O14" s="145"/>
    </row>
    <row r="15" spans="1:17">
      <c r="A15" s="259"/>
      <c r="B15" s="52"/>
      <c r="C15" s="254" t="s">
        <v>33</v>
      </c>
      <c r="D15" s="202"/>
      <c r="E15" s="52"/>
      <c r="F15" s="139"/>
      <c r="G15" s="141"/>
      <c r="I15" s="146"/>
      <c r="J15" s="147"/>
      <c r="K15" s="252"/>
      <c r="L15" s="248"/>
      <c r="M15" s="248"/>
      <c r="N15" s="248"/>
      <c r="O15" s="145"/>
    </row>
    <row r="16" spans="1:17">
      <c r="A16" s="148" t="s">
        <v>536</v>
      </c>
      <c r="B16" s="52"/>
      <c r="C16" s="251" t="s">
        <v>34</v>
      </c>
      <c r="D16" s="202">
        <v>44</v>
      </c>
      <c r="E16" s="52" t="s">
        <v>31</v>
      </c>
      <c r="F16" s="139">
        <v>50610.399999999994</v>
      </c>
      <c r="G16" s="141">
        <f>D16*F16</f>
        <v>2226857.5999999996</v>
      </c>
      <c r="I16" s="146">
        <v>0.98435499036970653</v>
      </c>
      <c r="J16" s="147">
        <f>K16-I16</f>
        <v>8.8385264550691067E-3</v>
      </c>
      <c r="K16" s="252">
        <f t="shared" ref="K16" si="1">+N16/G16</f>
        <v>0.99319351682477564</v>
      </c>
      <c r="L16" s="248">
        <f>+'Guest Rooms'!R395</f>
        <v>2192018.3914027074</v>
      </c>
      <c r="M16" s="248">
        <f>+'Guest Rooms'!S395</f>
        <v>19682.139809271797</v>
      </c>
      <c r="N16" s="248">
        <f>+'Guest Rooms'!T395</f>
        <v>2211700.5312119792</v>
      </c>
      <c r="O16" s="145"/>
      <c r="Q16" s="563"/>
    </row>
    <row r="17" spans="1:17">
      <c r="A17" s="259"/>
      <c r="B17" s="52"/>
      <c r="C17" s="253"/>
      <c r="D17" s="202"/>
      <c r="E17" s="52"/>
      <c r="F17" s="139"/>
      <c r="G17" s="141"/>
      <c r="I17" s="146"/>
      <c r="J17" s="147"/>
      <c r="K17" s="252"/>
      <c r="L17" s="248"/>
      <c r="M17" s="248"/>
      <c r="N17" s="248"/>
      <c r="O17" s="145"/>
    </row>
    <row r="18" spans="1:17">
      <c r="A18" s="259"/>
      <c r="B18" s="52"/>
      <c r="C18" s="254" t="s">
        <v>35</v>
      </c>
      <c r="D18" s="202"/>
      <c r="E18" s="52"/>
      <c r="F18" s="139"/>
      <c r="G18" s="141"/>
      <c r="I18" s="146"/>
      <c r="J18" s="147"/>
      <c r="K18" s="252"/>
      <c r="L18" s="248"/>
      <c r="M18" s="248"/>
      <c r="N18" s="248"/>
      <c r="O18" s="145"/>
    </row>
    <row r="19" spans="1:17">
      <c r="A19" s="148" t="s">
        <v>537</v>
      </c>
      <c r="B19" s="52"/>
      <c r="C19" s="251" t="s">
        <v>36</v>
      </c>
      <c r="D19" s="202">
        <v>27</v>
      </c>
      <c r="E19" s="52" t="s">
        <v>31</v>
      </c>
      <c r="F19" s="139">
        <v>52529.2</v>
      </c>
      <c r="G19" s="141">
        <f>D19*F19</f>
        <v>1418288.4</v>
      </c>
      <c r="I19" s="146">
        <v>0.97314675900374326</v>
      </c>
      <c r="J19" s="147">
        <f>K19-I19</f>
        <v>2.3591270818092203E-2</v>
      </c>
      <c r="K19" s="252">
        <f t="shared" ref="K19" si="2">+N19/G19</f>
        <v>0.99673802982183546</v>
      </c>
      <c r="L19" s="248">
        <f>+'Guest Rooms'!R521</f>
        <v>1380202.7597926045</v>
      </c>
      <c r="M19" s="248">
        <f>+'Guest Rooms'!S521</f>
        <v>33459.225742558861</v>
      </c>
      <c r="N19" s="248">
        <f>+'Guest Rooms'!T521</f>
        <v>1413661.9855351632</v>
      </c>
      <c r="O19" s="145"/>
      <c r="Q19" s="563"/>
    </row>
    <row r="20" spans="1:17">
      <c r="A20" s="259"/>
      <c r="B20" s="52"/>
      <c r="C20" s="253"/>
      <c r="D20" s="202"/>
      <c r="E20" s="52"/>
      <c r="F20" s="139"/>
      <c r="G20" s="141"/>
      <c r="I20" s="146"/>
      <c r="J20" s="147"/>
      <c r="K20" s="252"/>
      <c r="L20" s="248"/>
      <c r="M20" s="248"/>
      <c r="N20" s="248"/>
      <c r="O20" s="145"/>
    </row>
    <row r="21" spans="1:17">
      <c r="A21" s="259"/>
      <c r="B21" s="52"/>
      <c r="C21" s="254" t="s">
        <v>37</v>
      </c>
      <c r="D21" s="202"/>
      <c r="E21" s="52"/>
      <c r="F21" s="139"/>
      <c r="G21" s="141"/>
      <c r="I21" s="146"/>
      <c r="J21" s="147"/>
      <c r="K21" s="252"/>
      <c r="L21" s="248"/>
      <c r="M21" s="248"/>
      <c r="N21" s="248"/>
      <c r="O21" s="145"/>
    </row>
    <row r="22" spans="1:17">
      <c r="A22" s="148" t="s">
        <v>538</v>
      </c>
      <c r="B22" s="52"/>
      <c r="C22" s="251" t="s">
        <v>38</v>
      </c>
      <c r="D22" s="202">
        <v>39</v>
      </c>
      <c r="E22" s="52" t="s">
        <v>31</v>
      </c>
      <c r="F22" s="139">
        <v>55461.899999999994</v>
      </c>
      <c r="G22" s="141">
        <f>D22*F22</f>
        <v>2163014.0999999996</v>
      </c>
      <c r="I22" s="146">
        <v>0.96061450289573624</v>
      </c>
      <c r="J22" s="147">
        <f>K22-I22</f>
        <v>2.8428246370245547E-2</v>
      </c>
      <c r="K22" s="252">
        <f t="shared" ref="K22" si="3">+N22/G22</f>
        <v>0.98904274926598179</v>
      </c>
      <c r="L22" s="248">
        <f>+'Guest Rooms'!R663</f>
        <v>2077822.714427968</v>
      </c>
      <c r="M22" s="248">
        <f>+'Guest Rooms'!S663</f>
        <v>61490.697737114766</v>
      </c>
      <c r="N22" s="248">
        <f>+'Guest Rooms'!T663</f>
        <v>2139313.412165083</v>
      </c>
      <c r="O22" s="145"/>
      <c r="Q22" s="563"/>
    </row>
    <row r="23" spans="1:17">
      <c r="A23" s="259"/>
      <c r="B23" s="52"/>
      <c r="C23" s="253"/>
      <c r="D23" s="202"/>
      <c r="E23" s="52"/>
      <c r="F23" s="139"/>
      <c r="G23" s="141"/>
      <c r="I23" s="146"/>
      <c r="J23" s="147"/>
      <c r="K23" s="252"/>
      <c r="L23" s="248"/>
      <c r="M23" s="248"/>
      <c r="N23" s="248"/>
      <c r="O23" s="145"/>
    </row>
    <row r="24" spans="1:17">
      <c r="A24" s="259"/>
      <c r="B24" s="52"/>
      <c r="C24" s="254" t="s">
        <v>39</v>
      </c>
      <c r="D24" s="202"/>
      <c r="E24" s="52"/>
      <c r="F24" s="139"/>
      <c r="G24" s="141"/>
      <c r="I24" s="146"/>
      <c r="J24" s="147"/>
      <c r="K24" s="252"/>
      <c r="L24" s="248"/>
      <c r="M24" s="248"/>
      <c r="N24" s="248"/>
      <c r="O24" s="145"/>
    </row>
    <row r="25" spans="1:17">
      <c r="A25" s="148" t="s">
        <v>539</v>
      </c>
      <c r="B25" s="52"/>
      <c r="C25" s="251" t="s">
        <v>40</v>
      </c>
      <c r="D25" s="202">
        <v>18</v>
      </c>
      <c r="E25" s="52" t="s">
        <v>31</v>
      </c>
      <c r="F25" s="139">
        <v>54801.72</v>
      </c>
      <c r="G25" s="141">
        <f>D25*F25</f>
        <v>986430.96</v>
      </c>
      <c r="I25" s="146">
        <v>0.94065995204980035</v>
      </c>
      <c r="J25" s="147">
        <f>K25-I25</f>
        <v>4.5096996496214237E-2</v>
      </c>
      <c r="K25" s="252">
        <f t="shared" ref="K25" si="4">+N25/G25</f>
        <v>0.98575694854601459</v>
      </c>
      <c r="L25" s="248">
        <f>+'Guest Rooms'!R805</f>
        <v>927896.09953403845</v>
      </c>
      <c r="M25" s="248">
        <f>+'Guest Rooms'!S805</f>
        <v>44485.073546877305</v>
      </c>
      <c r="N25" s="248">
        <f>+'Guest Rooms'!T805</f>
        <v>972381.1730809157</v>
      </c>
      <c r="O25" s="145"/>
      <c r="Q25" s="563"/>
    </row>
    <row r="26" spans="1:17">
      <c r="A26" s="259"/>
      <c r="B26" s="52"/>
      <c r="C26" s="253"/>
      <c r="D26" s="202"/>
      <c r="E26" s="52"/>
      <c r="F26" s="139"/>
      <c r="G26" s="141"/>
      <c r="I26" s="146"/>
      <c r="J26" s="147"/>
      <c r="K26" s="252"/>
      <c r="L26" s="248"/>
      <c r="M26" s="248"/>
      <c r="N26" s="248"/>
      <c r="O26" s="145"/>
    </row>
    <row r="27" spans="1:17">
      <c r="A27" s="259"/>
      <c r="B27" s="52"/>
      <c r="C27" s="254" t="s">
        <v>41</v>
      </c>
      <c r="D27" s="202"/>
      <c r="E27" s="52"/>
      <c r="F27" s="139"/>
      <c r="G27" s="141"/>
      <c r="I27" s="146"/>
      <c r="J27" s="147"/>
      <c r="K27" s="252"/>
      <c r="L27" s="248"/>
      <c r="M27" s="248"/>
      <c r="N27" s="248"/>
      <c r="O27" s="145"/>
    </row>
    <row r="28" spans="1:17">
      <c r="A28" s="148" t="s">
        <v>540</v>
      </c>
      <c r="B28" s="52"/>
      <c r="C28" s="251" t="s">
        <v>42</v>
      </c>
      <c r="D28" s="202">
        <v>5</v>
      </c>
      <c r="E28" s="52" t="s">
        <v>31</v>
      </c>
      <c r="F28" s="139">
        <v>57500.750000000007</v>
      </c>
      <c r="G28" s="141">
        <f>D28*F28</f>
        <v>287503.75000000006</v>
      </c>
      <c r="I28" s="146">
        <v>0.98517139398762232</v>
      </c>
      <c r="J28" s="147">
        <f>K28-I28</f>
        <v>0</v>
      </c>
      <c r="K28" s="252">
        <f t="shared" ref="K28" si="5">+N28/G28</f>
        <v>0.98517139398762232</v>
      </c>
      <c r="L28" s="248">
        <f>+'Guest Rooms'!R953</f>
        <v>283240.47016416892</v>
      </c>
      <c r="M28" s="248">
        <f>+'Guest Rooms'!S953</f>
        <v>0</v>
      </c>
      <c r="N28" s="248">
        <f>+'Guest Rooms'!T953</f>
        <v>283240.47016416892</v>
      </c>
      <c r="O28" s="145"/>
      <c r="Q28" s="563"/>
    </row>
    <row r="29" spans="1:17">
      <c r="A29" s="259"/>
      <c r="B29" s="52"/>
      <c r="C29" s="253"/>
      <c r="D29" s="202"/>
      <c r="E29" s="52"/>
      <c r="F29" s="139"/>
      <c r="G29" s="141"/>
      <c r="I29" s="146"/>
      <c r="J29" s="147"/>
      <c r="K29" s="252"/>
      <c r="L29" s="248"/>
      <c r="M29" s="248"/>
      <c r="N29" s="248"/>
      <c r="O29" s="145"/>
    </row>
    <row r="30" spans="1:17">
      <c r="A30" s="259"/>
      <c r="B30" s="52"/>
      <c r="C30" s="254" t="s">
        <v>43</v>
      </c>
      <c r="D30" s="202"/>
      <c r="E30" s="52"/>
      <c r="F30" s="139"/>
      <c r="G30" s="141"/>
      <c r="I30" s="146"/>
      <c r="J30" s="147"/>
      <c r="K30" s="252"/>
      <c r="L30" s="248"/>
      <c r="M30" s="248"/>
      <c r="N30" s="248"/>
      <c r="O30" s="145"/>
    </row>
    <row r="31" spans="1:17">
      <c r="A31" s="148" t="s">
        <v>541</v>
      </c>
      <c r="B31" s="52"/>
      <c r="C31" s="251" t="s">
        <v>44</v>
      </c>
      <c r="D31" s="202">
        <v>9</v>
      </c>
      <c r="E31" s="52" t="s">
        <v>31</v>
      </c>
      <c r="F31" s="139">
        <v>60409.1</v>
      </c>
      <c r="G31" s="141">
        <f>D31*F31</f>
        <v>543681.9</v>
      </c>
      <c r="I31" s="146">
        <v>0.90387293015602177</v>
      </c>
      <c r="J31" s="147">
        <f>K31-I31</f>
        <v>8.6246920992541387E-2</v>
      </c>
      <c r="K31" s="252">
        <f t="shared" ref="K31" si="6">+N31/G31</f>
        <v>0.99011985114856316</v>
      </c>
      <c r="L31" s="248">
        <f>+'Guest Rooms'!R1093</f>
        <v>491419.35202579323</v>
      </c>
      <c r="M31" s="248">
        <f>+'Guest Rooms'!S1093</f>
        <v>46890.8898743748</v>
      </c>
      <c r="N31" s="248">
        <f>+'Guest Rooms'!T1093</f>
        <v>538310.24190016801</v>
      </c>
      <c r="O31" s="145"/>
      <c r="Q31" s="563"/>
    </row>
    <row r="32" spans="1:17">
      <c r="A32" s="259"/>
      <c r="B32" s="52"/>
      <c r="C32" s="253"/>
      <c r="D32" s="202"/>
      <c r="E32" s="52"/>
      <c r="F32" s="139"/>
      <c r="G32" s="141"/>
      <c r="I32" s="146"/>
      <c r="J32" s="147"/>
      <c r="K32" s="252"/>
      <c r="L32" s="248"/>
      <c r="M32" s="248"/>
      <c r="N32" s="248"/>
      <c r="O32" s="145"/>
    </row>
    <row r="33" spans="1:17">
      <c r="A33" s="259"/>
      <c r="B33" s="52"/>
      <c r="C33" s="254" t="s">
        <v>45</v>
      </c>
      <c r="D33" s="202"/>
      <c r="E33" s="52"/>
      <c r="F33" s="139"/>
      <c r="G33" s="141"/>
      <c r="I33" s="146"/>
      <c r="J33" s="147"/>
      <c r="K33" s="252"/>
      <c r="L33" s="248"/>
      <c r="M33" s="248"/>
      <c r="N33" s="248"/>
      <c r="O33" s="145"/>
    </row>
    <row r="34" spans="1:17">
      <c r="A34" s="148" t="s">
        <v>542</v>
      </c>
      <c r="B34" s="52"/>
      <c r="C34" s="251" t="s">
        <v>46</v>
      </c>
      <c r="D34" s="202">
        <v>5</v>
      </c>
      <c r="E34" s="52" t="s">
        <v>31</v>
      </c>
      <c r="F34" s="139">
        <v>56443.100000000006</v>
      </c>
      <c r="G34" s="141">
        <f>D34*F34</f>
        <v>282215.5</v>
      </c>
      <c r="I34" s="146">
        <v>0.94513166639803969</v>
      </c>
      <c r="J34" s="147">
        <f>K34-I34</f>
        <v>3.3375770340335231E-2</v>
      </c>
      <c r="K34" s="252">
        <f t="shared" ref="K34" si="7">+N34/G34</f>
        <v>0.97850743673837492</v>
      </c>
      <c r="L34" s="248">
        <f>+'Guest Rooms'!R1241</f>
        <v>266730.80579835596</v>
      </c>
      <c r="M34" s="248">
        <f>+'Guest Rooms'!S1241</f>
        <v>9419.1597144828993</v>
      </c>
      <c r="N34" s="248">
        <f>+'Guest Rooms'!T1241</f>
        <v>276149.96551283885</v>
      </c>
      <c r="O34" s="145"/>
    </row>
    <row r="35" spans="1:17">
      <c r="A35" s="259"/>
      <c r="B35" s="52"/>
      <c r="C35" s="253"/>
      <c r="D35" s="202"/>
      <c r="E35" s="52"/>
      <c r="F35" s="139"/>
      <c r="G35" s="141"/>
      <c r="I35" s="146"/>
      <c r="J35" s="147"/>
      <c r="K35" s="252"/>
      <c r="L35" s="248"/>
      <c r="M35" s="248"/>
      <c r="N35" s="248"/>
      <c r="O35" s="145"/>
    </row>
    <row r="36" spans="1:17">
      <c r="A36" s="259"/>
      <c r="B36" s="52"/>
      <c r="C36" s="254" t="s">
        <v>47</v>
      </c>
      <c r="D36" s="202"/>
      <c r="E36" s="52"/>
      <c r="F36" s="139"/>
      <c r="G36" s="141"/>
      <c r="I36" s="146"/>
      <c r="J36" s="147"/>
      <c r="K36" s="252"/>
      <c r="L36" s="248"/>
      <c r="M36" s="248"/>
      <c r="N36" s="248"/>
      <c r="O36" s="145"/>
    </row>
    <row r="37" spans="1:17">
      <c r="A37" s="259">
        <v>10</v>
      </c>
      <c r="B37" s="52"/>
      <c r="C37" s="251" t="s">
        <v>48</v>
      </c>
      <c r="D37" s="202">
        <v>5</v>
      </c>
      <c r="E37" s="52" t="s">
        <v>31</v>
      </c>
      <c r="F37" s="139">
        <v>89984.299999999988</v>
      </c>
      <c r="G37" s="141">
        <f>D37*F37</f>
        <v>449921.49999999994</v>
      </c>
      <c r="I37" s="146">
        <v>0.99836160174055533</v>
      </c>
      <c r="J37" s="147">
        <f>K37-I37</f>
        <v>0</v>
      </c>
      <c r="K37" s="252">
        <f t="shared" ref="K37" si="8">+N37/G37</f>
        <v>0.99836160174055533</v>
      </c>
      <c r="L37" s="248">
        <f>+'Guest Rooms'!R1415</f>
        <v>449184.3493975132</v>
      </c>
      <c r="M37" s="248">
        <f>+'Guest Rooms'!S1415</f>
        <v>0</v>
      </c>
      <c r="N37" s="248">
        <f>+'Guest Rooms'!T1415</f>
        <v>449184.3493975132</v>
      </c>
      <c r="O37" s="145"/>
      <c r="Q37" s="563"/>
    </row>
    <row r="38" spans="1:17">
      <c r="A38" s="259"/>
      <c r="B38" s="52"/>
      <c r="C38" s="253"/>
      <c r="D38" s="202"/>
      <c r="E38" s="52"/>
      <c r="F38" s="139"/>
      <c r="G38" s="141"/>
      <c r="I38" s="146"/>
      <c r="J38" s="147"/>
      <c r="K38" s="252"/>
      <c r="L38" s="248"/>
      <c r="M38" s="248"/>
      <c r="N38" s="248"/>
      <c r="O38" s="145"/>
    </row>
    <row r="39" spans="1:17">
      <c r="A39" s="259"/>
      <c r="B39" s="52"/>
      <c r="C39" s="254" t="s">
        <v>49</v>
      </c>
      <c r="D39" s="202"/>
      <c r="E39" s="52"/>
      <c r="F39" s="139"/>
      <c r="G39" s="141"/>
      <c r="I39" s="146"/>
      <c r="J39" s="147"/>
      <c r="K39" s="252"/>
      <c r="L39" s="248"/>
      <c r="M39" s="248"/>
      <c r="N39" s="248"/>
      <c r="O39" s="145"/>
    </row>
    <row r="40" spans="1:17">
      <c r="A40" s="259">
        <v>11</v>
      </c>
      <c r="B40" s="52"/>
      <c r="C40" s="251" t="s">
        <v>50</v>
      </c>
      <c r="D40" s="202">
        <v>2</v>
      </c>
      <c r="E40" s="52" t="s">
        <v>31</v>
      </c>
      <c r="F40" s="139">
        <v>73372.75</v>
      </c>
      <c r="G40" s="141">
        <f>D40*F40</f>
        <v>146745.5</v>
      </c>
      <c r="I40" s="146">
        <v>1</v>
      </c>
      <c r="J40" s="147">
        <f>K40-I40</f>
        <v>0</v>
      </c>
      <c r="K40" s="252">
        <f t="shared" ref="K40" si="9">+N40/G40</f>
        <v>1</v>
      </c>
      <c r="L40" s="248">
        <f>+'Guest Rooms'!R1599</f>
        <v>146745.5</v>
      </c>
      <c r="M40" s="248">
        <f>+'Guest Rooms'!S1599</f>
        <v>0</v>
      </c>
      <c r="N40" s="248">
        <f>+'Guest Rooms'!T1599</f>
        <v>146745.5</v>
      </c>
      <c r="O40" s="145"/>
      <c r="Q40" s="563"/>
    </row>
    <row r="41" spans="1:17">
      <c r="A41" s="259"/>
      <c r="B41" s="52"/>
      <c r="C41" s="253"/>
      <c r="D41" s="202"/>
      <c r="E41" s="52"/>
      <c r="F41" s="139"/>
      <c r="G41" s="141"/>
      <c r="I41" s="146"/>
      <c r="J41" s="147"/>
      <c r="K41" s="252"/>
      <c r="L41" s="248"/>
      <c r="M41" s="248"/>
      <c r="N41" s="248"/>
      <c r="O41" s="145"/>
    </row>
    <row r="42" spans="1:17">
      <c r="A42" s="259"/>
      <c r="B42" s="52"/>
      <c r="C42" s="254" t="s">
        <v>51</v>
      </c>
      <c r="D42" s="202"/>
      <c r="E42" s="52"/>
      <c r="F42" s="139"/>
      <c r="G42" s="141"/>
      <c r="I42" s="146"/>
      <c r="J42" s="147"/>
      <c r="K42" s="252"/>
      <c r="L42" s="248"/>
      <c r="M42" s="248"/>
      <c r="N42" s="248"/>
      <c r="O42" s="145"/>
    </row>
    <row r="43" spans="1:17">
      <c r="A43" s="259">
        <v>12</v>
      </c>
      <c r="B43" s="52"/>
      <c r="C43" s="251" t="s">
        <v>52</v>
      </c>
      <c r="D43" s="202">
        <v>2</v>
      </c>
      <c r="E43" s="52" t="s">
        <v>31</v>
      </c>
      <c r="F43" s="139">
        <v>72328.850000000006</v>
      </c>
      <c r="G43" s="141">
        <f>D43*F43</f>
        <v>144657.70000000001</v>
      </c>
      <c r="I43" s="146">
        <v>1</v>
      </c>
      <c r="J43" s="147">
        <f>K43-I43</f>
        <v>0</v>
      </c>
      <c r="K43" s="252">
        <f t="shared" ref="K43" si="10">+N43/G43</f>
        <v>1</v>
      </c>
      <c r="L43" s="248">
        <f>+'Guest Rooms'!R1783</f>
        <v>144657.70000000001</v>
      </c>
      <c r="M43" s="248">
        <f>+'Guest Rooms'!S1783</f>
        <v>0</v>
      </c>
      <c r="N43" s="248">
        <f>+'Guest Rooms'!T1783</f>
        <v>144657.70000000001</v>
      </c>
      <c r="O43" s="145"/>
      <c r="Q43" s="563"/>
    </row>
    <row r="44" spans="1:17">
      <c r="A44" s="259"/>
      <c r="B44" s="52"/>
      <c r="C44" s="253"/>
      <c r="D44" s="202"/>
      <c r="E44" s="52"/>
      <c r="F44" s="139"/>
      <c r="G44" s="141"/>
      <c r="I44" s="146"/>
      <c r="J44" s="147"/>
      <c r="K44" s="252"/>
      <c r="L44" s="248"/>
      <c r="M44" s="248"/>
      <c r="N44" s="248"/>
      <c r="O44" s="145"/>
    </row>
    <row r="45" spans="1:17">
      <c r="A45" s="259"/>
      <c r="B45" s="52"/>
      <c r="C45" s="254" t="s">
        <v>53</v>
      </c>
      <c r="D45" s="202"/>
      <c r="E45" s="52"/>
      <c r="F45" s="139"/>
      <c r="G45" s="141"/>
      <c r="I45" s="146"/>
      <c r="J45" s="147"/>
      <c r="K45" s="252"/>
      <c r="L45" s="248"/>
      <c r="M45" s="248"/>
      <c r="N45" s="248"/>
      <c r="O45" s="145"/>
    </row>
    <row r="46" spans="1:17">
      <c r="A46" s="259">
        <v>13</v>
      </c>
      <c r="B46" s="52"/>
      <c r="C46" s="251" t="s">
        <v>54</v>
      </c>
      <c r="D46" s="202">
        <v>5</v>
      </c>
      <c r="E46" s="52" t="s">
        <v>31</v>
      </c>
      <c r="F46" s="139">
        <v>78477.689999999988</v>
      </c>
      <c r="G46" s="141">
        <f>D46*F46</f>
        <v>392388.44999999995</v>
      </c>
      <c r="I46" s="146">
        <v>1.0000000000000002</v>
      </c>
      <c r="J46" s="147">
        <f>K46-I46</f>
        <v>0</v>
      </c>
      <c r="K46" s="252">
        <f t="shared" ref="K46" si="11">+N46/G46</f>
        <v>1.0000000000000002</v>
      </c>
      <c r="L46" s="248">
        <f>+'Guest Rooms'!R1953</f>
        <v>392388.45</v>
      </c>
      <c r="M46" s="248">
        <f>+'Guest Rooms'!S1953</f>
        <v>0</v>
      </c>
      <c r="N46" s="248">
        <f>+'Guest Rooms'!T1953</f>
        <v>392388.45</v>
      </c>
      <c r="O46" s="145"/>
      <c r="Q46" s="563"/>
    </row>
    <row r="47" spans="1:17">
      <c r="A47" s="259"/>
      <c r="B47" s="52"/>
      <c r="C47" s="253"/>
      <c r="D47" s="202"/>
      <c r="E47" s="52"/>
      <c r="F47" s="139"/>
      <c r="G47" s="141"/>
      <c r="I47" s="146"/>
      <c r="J47" s="147"/>
      <c r="K47" s="252"/>
      <c r="L47" s="248"/>
      <c r="M47" s="248"/>
      <c r="N47" s="248"/>
      <c r="O47" s="145"/>
    </row>
    <row r="48" spans="1:17">
      <c r="A48" s="259"/>
      <c r="B48" s="52"/>
      <c r="C48" s="254" t="s">
        <v>55</v>
      </c>
      <c r="D48" s="202"/>
      <c r="E48" s="52"/>
      <c r="F48" s="139"/>
      <c r="G48" s="141"/>
      <c r="I48" s="146"/>
      <c r="J48" s="147"/>
      <c r="K48" s="252"/>
      <c r="L48" s="248"/>
      <c r="M48" s="248"/>
      <c r="N48" s="248"/>
      <c r="O48" s="145"/>
    </row>
    <row r="49" spans="1:17">
      <c r="A49" s="259">
        <v>14</v>
      </c>
      <c r="B49" s="52"/>
      <c r="C49" s="251" t="s">
        <v>56</v>
      </c>
      <c r="D49" s="202">
        <v>3</v>
      </c>
      <c r="E49" s="52" t="s">
        <v>31</v>
      </c>
      <c r="F49" s="139">
        <v>80238.59</v>
      </c>
      <c r="G49" s="141">
        <f>D49*F49</f>
        <v>240715.77</v>
      </c>
      <c r="I49" s="146">
        <v>0.90017336465692777</v>
      </c>
      <c r="J49" s="147">
        <f>K49-I49</f>
        <v>9.2219012347784624E-2</v>
      </c>
      <c r="K49" s="252">
        <f t="shared" ref="K49" si="12">+N49/G49</f>
        <v>0.99239237700471239</v>
      </c>
      <c r="L49" s="248">
        <f>+'Guest Rooms'!R2123</f>
        <v>216688.08460688315</v>
      </c>
      <c r="M49" s="248">
        <f>+'Guest Rooms'!S2123</f>
        <v>22198.570565936476</v>
      </c>
      <c r="N49" s="248">
        <f>+'Guest Rooms'!T2123-2.16</f>
        <v>238884.49517281962</v>
      </c>
      <c r="O49" s="145"/>
    </row>
    <row r="50" spans="1:17">
      <c r="A50" s="259"/>
      <c r="B50" s="52"/>
      <c r="C50" s="253"/>
      <c r="D50" s="202"/>
      <c r="E50" s="52"/>
      <c r="F50" s="139"/>
      <c r="G50" s="141"/>
      <c r="I50" s="146"/>
      <c r="J50" s="147"/>
      <c r="K50" s="252"/>
      <c r="L50" s="248"/>
      <c r="M50" s="248"/>
      <c r="N50" s="248"/>
      <c r="O50" s="145"/>
    </row>
    <row r="51" spans="1:17">
      <c r="A51" s="259"/>
      <c r="B51" s="52"/>
      <c r="C51" s="254" t="s">
        <v>57</v>
      </c>
      <c r="D51" s="202"/>
      <c r="E51" s="52"/>
      <c r="F51" s="139"/>
      <c r="G51" s="141"/>
      <c r="I51" s="146"/>
      <c r="J51" s="147"/>
      <c r="K51" s="252"/>
      <c r="L51" s="248"/>
      <c r="M51" s="248"/>
      <c r="N51" s="248"/>
      <c r="O51" s="145"/>
    </row>
    <row r="52" spans="1:17">
      <c r="A52" s="259">
        <v>15</v>
      </c>
      <c r="B52" s="52"/>
      <c r="C52" s="251" t="s">
        <v>58</v>
      </c>
      <c r="D52" s="202">
        <v>19</v>
      </c>
      <c r="E52" s="52" t="s">
        <v>31</v>
      </c>
      <c r="F52" s="139">
        <v>82662.599999999977</v>
      </c>
      <c r="G52" s="141">
        <f>D52*F52</f>
        <v>1570589.3999999994</v>
      </c>
      <c r="I52" s="146">
        <v>0.80594821752397949</v>
      </c>
      <c r="J52" s="147">
        <f>K52-I52</f>
        <v>1.7130531923024162E-2</v>
      </c>
      <c r="K52" s="252">
        <f t="shared" ref="K52" si="13">+N52/G52</f>
        <v>0.82307874944700365</v>
      </c>
      <c r="L52" s="248">
        <f>+'Guest Rooms'!R2319</f>
        <v>1265813.727392056</v>
      </c>
      <c r="M52" s="248">
        <f>+'Guest Rooms'!S2319</f>
        <v>26905.031854663277</v>
      </c>
      <c r="N52" s="248">
        <f>+'Guest Rooms'!T2319</f>
        <v>1292718.7592467193</v>
      </c>
      <c r="O52" s="145"/>
    </row>
    <row r="53" spans="1:17">
      <c r="A53" s="259"/>
      <c r="B53" s="52"/>
      <c r="C53" s="253"/>
      <c r="D53" s="202"/>
      <c r="E53" s="52"/>
      <c r="F53" s="139"/>
      <c r="G53" s="141"/>
      <c r="I53" s="146"/>
      <c r="J53" s="147"/>
      <c r="K53" s="252"/>
      <c r="L53" s="248"/>
      <c r="M53" s="248"/>
      <c r="N53" s="248"/>
      <c r="O53" s="145"/>
    </row>
    <row r="54" spans="1:17">
      <c r="A54" s="259"/>
      <c r="B54" s="52"/>
      <c r="C54" s="254" t="s">
        <v>59</v>
      </c>
      <c r="D54" s="202"/>
      <c r="E54" s="52"/>
      <c r="F54" s="139"/>
      <c r="G54" s="141"/>
      <c r="I54" s="146"/>
      <c r="J54" s="147"/>
      <c r="K54" s="252"/>
      <c r="L54" s="248"/>
      <c r="M54" s="248"/>
      <c r="N54" s="248"/>
      <c r="O54" s="145"/>
    </row>
    <row r="55" spans="1:17">
      <c r="A55" s="259">
        <v>16</v>
      </c>
      <c r="B55" s="52"/>
      <c r="C55" s="251" t="s">
        <v>60</v>
      </c>
      <c r="D55" s="202">
        <v>5</v>
      </c>
      <c r="E55" s="52" t="s">
        <v>31</v>
      </c>
      <c r="F55" s="139">
        <v>96149</v>
      </c>
      <c r="G55" s="141">
        <f>D55*F55</f>
        <v>480745</v>
      </c>
      <c r="I55" s="146">
        <v>0.98468001829378549</v>
      </c>
      <c r="J55" s="147">
        <f>K55-I55</f>
        <v>2.2888503632166879E-3</v>
      </c>
      <c r="K55" s="252">
        <f t="shared" ref="K55" si="14">+N55/G55</f>
        <v>0.98696886865700217</v>
      </c>
      <c r="L55" s="248">
        <f>+'Guest Rooms'!R2523</f>
        <v>473379.9953946459</v>
      </c>
      <c r="M55" s="248">
        <f>+'Guest Rooms'!S2523</f>
        <v>1100.3533678646199</v>
      </c>
      <c r="N55" s="248">
        <f>+'Guest Rooms'!T2523</f>
        <v>474480.34876251052</v>
      </c>
      <c r="O55" s="145"/>
    </row>
    <row r="56" spans="1:17">
      <c r="A56" s="259"/>
      <c r="B56" s="52"/>
      <c r="C56" s="185"/>
      <c r="D56" s="202"/>
      <c r="E56" s="185"/>
      <c r="F56" s="139"/>
      <c r="G56" s="141"/>
      <c r="I56" s="146"/>
      <c r="J56" s="147"/>
      <c r="K56" s="252"/>
      <c r="L56" s="248"/>
      <c r="M56" s="248"/>
      <c r="N56" s="248"/>
      <c r="O56" s="145"/>
    </row>
    <row r="57" spans="1:17">
      <c r="A57" s="259"/>
      <c r="B57" s="52"/>
      <c r="C57" s="254" t="s">
        <v>61</v>
      </c>
      <c r="D57" s="137"/>
      <c r="E57" s="185"/>
      <c r="F57" s="139"/>
      <c r="G57" s="141"/>
      <c r="I57" s="146"/>
      <c r="J57" s="147"/>
      <c r="K57" s="252"/>
      <c r="L57" s="248"/>
      <c r="M57" s="248"/>
      <c r="N57" s="248"/>
      <c r="O57" s="145"/>
    </row>
    <row r="58" spans="1:17">
      <c r="A58" s="259">
        <v>17</v>
      </c>
      <c r="B58" s="52"/>
      <c r="C58" s="251" t="s">
        <v>62</v>
      </c>
      <c r="D58" s="137">
        <v>1</v>
      </c>
      <c r="E58" s="52" t="s">
        <v>31</v>
      </c>
      <c r="F58" s="139">
        <v>77622.559999999998</v>
      </c>
      <c r="G58" s="141">
        <f>D58*F58</f>
        <v>77622.559999999998</v>
      </c>
      <c r="I58" s="146">
        <v>0.97715783022987468</v>
      </c>
      <c r="J58" s="147">
        <f>K58-I58</f>
        <v>1.2446180815583463E-2</v>
      </c>
      <c r="K58" s="252">
        <f t="shared" ref="K58" si="15">+N58/G58</f>
        <v>0.98960401104545814</v>
      </c>
      <c r="L58" s="248">
        <f>+'Guest Rooms'!R2697</f>
        <v>75849.492306488261</v>
      </c>
      <c r="M58" s="248">
        <f>+'Guest Rooms'!S2697</f>
        <v>966.10441712847387</v>
      </c>
      <c r="N58" s="248">
        <f>+'Guest Rooms'!T2697</f>
        <v>76815.596723616734</v>
      </c>
      <c r="O58" s="145"/>
    </row>
    <row r="59" spans="1:17">
      <c r="A59" s="259"/>
      <c r="B59" s="52"/>
      <c r="C59" s="253"/>
      <c r="D59" s="137"/>
      <c r="E59" s="52"/>
      <c r="F59" s="139"/>
      <c r="G59" s="141"/>
      <c r="I59" s="146"/>
      <c r="J59" s="147"/>
      <c r="K59" s="252"/>
      <c r="L59" s="248"/>
      <c r="M59" s="248"/>
      <c r="N59" s="248"/>
      <c r="O59" s="145"/>
    </row>
    <row r="60" spans="1:17">
      <c r="A60" s="259"/>
      <c r="B60" s="52"/>
      <c r="C60" s="254" t="s">
        <v>63</v>
      </c>
      <c r="D60" s="202"/>
      <c r="E60" s="52"/>
      <c r="F60" s="139"/>
      <c r="G60" s="141"/>
      <c r="I60" s="146"/>
      <c r="J60" s="147"/>
      <c r="K60" s="252"/>
      <c r="L60" s="248"/>
      <c r="M60" s="248"/>
      <c r="N60" s="248"/>
      <c r="O60" s="145"/>
    </row>
    <row r="61" spans="1:17">
      <c r="A61" s="259">
        <v>18</v>
      </c>
      <c r="B61" s="52"/>
      <c r="C61" s="251" t="s">
        <v>64</v>
      </c>
      <c r="D61" s="137">
        <v>4</v>
      </c>
      <c r="E61" s="52" t="s">
        <v>31</v>
      </c>
      <c r="F61" s="139">
        <v>87188.85</v>
      </c>
      <c r="G61" s="141">
        <f>D61*F61</f>
        <v>348755.4</v>
      </c>
      <c r="I61" s="146">
        <v>0.95794308457618127</v>
      </c>
      <c r="J61" s="147">
        <f>K61-I61</f>
        <v>2.834461472830041E-2</v>
      </c>
      <c r="K61" s="252">
        <f t="shared" ref="K61" si="16">+N61/G61</f>
        <v>0.98628769930448168</v>
      </c>
      <c r="L61" s="248">
        <f>+'Guest Rooms'!R2885</f>
        <v>334087.82363859995</v>
      </c>
      <c r="M61" s="248">
        <f>+'Guest Rooms'!S2885</f>
        <v>9885.3374474142911</v>
      </c>
      <c r="N61" s="248">
        <f>+'Guest Rooms'!T2885</f>
        <v>343973.16108601424</v>
      </c>
      <c r="O61" s="145"/>
    </row>
    <row r="62" spans="1:17">
      <c r="A62" s="259"/>
      <c r="B62" s="52"/>
      <c r="C62" s="253"/>
      <c r="D62" s="202"/>
      <c r="E62" s="52"/>
      <c r="F62" s="139"/>
      <c r="G62" s="141"/>
      <c r="I62" s="146"/>
      <c r="J62" s="147"/>
      <c r="K62" s="252"/>
      <c r="L62" s="248"/>
      <c r="M62" s="248"/>
      <c r="N62" s="248"/>
      <c r="O62" s="145"/>
    </row>
    <row r="63" spans="1:17">
      <c r="A63" s="259"/>
      <c r="B63" s="52"/>
      <c r="C63" s="254" t="s">
        <v>65</v>
      </c>
      <c r="D63" s="137"/>
      <c r="E63" s="52"/>
      <c r="F63" s="139"/>
      <c r="G63" s="141"/>
      <c r="I63" s="146"/>
      <c r="J63" s="147"/>
      <c r="K63" s="252"/>
      <c r="L63" s="248"/>
      <c r="M63" s="248"/>
      <c r="N63" s="248"/>
      <c r="O63" s="145"/>
    </row>
    <row r="64" spans="1:17">
      <c r="A64" s="259">
        <v>19</v>
      </c>
      <c r="B64" s="52"/>
      <c r="C64" s="251" t="s">
        <v>66</v>
      </c>
      <c r="D64" s="137">
        <v>3</v>
      </c>
      <c r="E64" s="52" t="s">
        <v>31</v>
      </c>
      <c r="F64" s="139">
        <v>54490.71</v>
      </c>
      <c r="G64" s="141">
        <f>D64*F64</f>
        <v>163472.13</v>
      </c>
      <c r="I64" s="146">
        <v>0.8910390083036408</v>
      </c>
      <c r="J64" s="147">
        <f>K64-I64</f>
        <v>6.3319828079859142E-2</v>
      </c>
      <c r="K64" s="252">
        <f t="shared" ref="K64" si="17">+N64/G64</f>
        <v>0.95435883638349994</v>
      </c>
      <c r="L64" s="248">
        <f>+'Guest Rooms'!R3021</f>
        <v>145660.04460048384</v>
      </c>
      <c r="M64" s="248">
        <f>+'Guest Rooms'!S3021</f>
        <v>10351.02716744841</v>
      </c>
      <c r="N64" s="248">
        <f>+'Guest Rooms'!T3021</f>
        <v>156011.07176793224</v>
      </c>
      <c r="O64" s="145"/>
      <c r="Q64" s="563"/>
    </row>
    <row r="65" spans="1:17">
      <c r="A65" s="259"/>
      <c r="B65" s="52"/>
      <c r="C65" s="253"/>
      <c r="D65" s="137"/>
      <c r="E65" s="52"/>
      <c r="F65" s="139"/>
      <c r="G65" s="141"/>
      <c r="I65" s="146"/>
      <c r="J65" s="147"/>
      <c r="K65" s="252"/>
      <c r="L65" s="248"/>
      <c r="M65" s="248"/>
      <c r="N65" s="248"/>
      <c r="O65" s="145"/>
    </row>
    <row r="66" spans="1:17">
      <c r="A66" s="259"/>
      <c r="B66" s="52"/>
      <c r="C66" s="254" t="s">
        <v>67</v>
      </c>
      <c r="D66" s="202"/>
      <c r="E66" s="52"/>
      <c r="F66" s="139"/>
      <c r="G66" s="141"/>
      <c r="I66" s="146"/>
      <c r="J66" s="147"/>
      <c r="K66" s="252"/>
      <c r="L66" s="248"/>
      <c r="M66" s="248"/>
      <c r="N66" s="248"/>
      <c r="O66" s="145"/>
    </row>
    <row r="67" spans="1:17">
      <c r="A67" s="259">
        <v>20</v>
      </c>
      <c r="B67" s="52"/>
      <c r="C67" s="251" t="s">
        <v>68</v>
      </c>
      <c r="D67" s="137">
        <v>6</v>
      </c>
      <c r="E67" s="52" t="s">
        <v>31</v>
      </c>
      <c r="F67" s="139">
        <v>60833.900000000009</v>
      </c>
      <c r="G67" s="141">
        <v>365003.4</v>
      </c>
      <c r="I67" s="146">
        <v>0.88786304657309068</v>
      </c>
      <c r="J67" s="147">
        <f>K67-I67</f>
        <v>2.0832663631436654E-2</v>
      </c>
      <c r="K67" s="252">
        <f t="shared" ref="K67" si="18">+N67/G67</f>
        <v>0.90869571020452733</v>
      </c>
      <c r="L67" s="248">
        <f>+'Guest Rooms'!R3169</f>
        <v>324073.03073353646</v>
      </c>
      <c r="M67" s="248">
        <f>+'Guest Rooms'!S3169</f>
        <v>7603.993056530735</v>
      </c>
      <c r="N67" s="248">
        <f>+'Guest Rooms'!T3169</f>
        <v>331677.02379006718</v>
      </c>
      <c r="O67" s="145"/>
      <c r="Q67" s="563"/>
    </row>
    <row r="68" spans="1:17">
      <c r="A68" s="259"/>
      <c r="B68" s="52"/>
      <c r="C68" s="253"/>
      <c r="D68" s="202"/>
      <c r="E68" s="52"/>
      <c r="F68" s="139"/>
      <c r="G68" s="141"/>
      <c r="I68" s="146"/>
      <c r="J68" s="147"/>
      <c r="K68" s="252"/>
      <c r="L68" s="248"/>
      <c r="M68" s="248"/>
      <c r="N68" s="248"/>
      <c r="O68" s="145"/>
    </row>
    <row r="69" spans="1:17">
      <c r="A69" s="259"/>
      <c r="B69" s="52"/>
      <c r="C69" s="254" t="s">
        <v>69</v>
      </c>
      <c r="D69" s="137"/>
      <c r="E69" s="52"/>
      <c r="F69" s="139"/>
      <c r="G69" s="141"/>
      <c r="I69" s="146"/>
      <c r="J69" s="147"/>
      <c r="K69" s="252"/>
      <c r="L69" s="248"/>
      <c r="M69" s="248"/>
      <c r="N69" s="248"/>
      <c r="O69" s="145"/>
    </row>
    <row r="70" spans="1:17">
      <c r="A70" s="259">
        <v>21</v>
      </c>
      <c r="B70" s="52"/>
      <c r="C70" s="251" t="s">
        <v>70</v>
      </c>
      <c r="D70" s="202">
        <v>1</v>
      </c>
      <c r="E70" s="52" t="s">
        <v>31</v>
      </c>
      <c r="F70" s="139"/>
      <c r="G70" s="564" t="s">
        <v>26</v>
      </c>
      <c r="I70" s="146"/>
      <c r="J70" s="147"/>
      <c r="K70" s="252"/>
      <c r="L70" s="248"/>
      <c r="M70" s="248"/>
      <c r="N70" s="248"/>
      <c r="O70" s="145"/>
    </row>
    <row r="71" spans="1:17">
      <c r="A71" s="259"/>
      <c r="B71" s="52"/>
      <c r="C71" s="253"/>
      <c r="D71" s="137"/>
      <c r="E71" s="52"/>
      <c r="F71" s="139"/>
      <c r="G71" s="141"/>
      <c r="I71" s="146"/>
      <c r="J71" s="147"/>
      <c r="K71" s="252"/>
      <c r="L71" s="248"/>
      <c r="M71" s="248"/>
      <c r="N71" s="248"/>
      <c r="O71" s="145"/>
    </row>
    <row r="72" spans="1:17">
      <c r="A72" s="259"/>
      <c r="B72" s="52"/>
      <c r="C72" s="254" t="s">
        <v>71</v>
      </c>
      <c r="D72" s="202"/>
      <c r="E72" s="52"/>
      <c r="F72" s="139"/>
      <c r="G72" s="141"/>
      <c r="I72" s="146"/>
      <c r="J72" s="147"/>
      <c r="K72" s="252"/>
      <c r="L72" s="248"/>
      <c r="M72" s="248"/>
      <c r="N72" s="248"/>
      <c r="O72" s="145"/>
    </row>
    <row r="73" spans="1:17">
      <c r="A73" s="259">
        <v>22</v>
      </c>
      <c r="B73" s="52"/>
      <c r="C73" s="251" t="s">
        <v>72</v>
      </c>
      <c r="D73" s="137"/>
      <c r="E73" s="52"/>
      <c r="F73" s="139"/>
      <c r="G73" s="564"/>
      <c r="I73" s="146"/>
      <c r="J73" s="147"/>
      <c r="K73" s="252"/>
      <c r="L73" s="248"/>
      <c r="M73" s="248"/>
      <c r="N73" s="248"/>
      <c r="O73" s="145"/>
    </row>
    <row r="74" spans="1:17">
      <c r="A74" s="259"/>
      <c r="B74" s="52" t="s">
        <v>1</v>
      </c>
      <c r="C74" s="251" t="s">
        <v>73</v>
      </c>
      <c r="D74" s="137"/>
      <c r="E74" s="52"/>
      <c r="F74" s="139"/>
      <c r="G74" s="141">
        <v>698968</v>
      </c>
      <c r="I74" s="669">
        <v>1</v>
      </c>
      <c r="J74" s="625">
        <f>K74-I74</f>
        <v>0</v>
      </c>
      <c r="K74" s="624">
        <v>1</v>
      </c>
      <c r="L74" s="248">
        <f>+I74*G74</f>
        <v>698968</v>
      </c>
      <c r="M74" s="248">
        <f>+N74-L74</f>
        <v>0</v>
      </c>
      <c r="N74" s="248">
        <f>+K74*G74</f>
        <v>698968</v>
      </c>
      <c r="O74" s="145"/>
    </row>
    <row r="75" spans="1:17">
      <c r="A75" s="259"/>
      <c r="B75" s="52"/>
      <c r="C75" s="251"/>
      <c r="D75" s="137"/>
      <c r="E75" s="52"/>
      <c r="F75" s="139"/>
      <c r="G75" s="141"/>
      <c r="I75" s="146"/>
      <c r="J75" s="147"/>
      <c r="K75" s="252"/>
      <c r="L75" s="248"/>
      <c r="M75" s="248"/>
      <c r="N75" s="248"/>
      <c r="O75" s="145"/>
    </row>
    <row r="76" spans="1:17">
      <c r="A76" s="259"/>
      <c r="B76" s="52"/>
      <c r="C76" s="565" t="s">
        <v>74</v>
      </c>
      <c r="D76" s="137"/>
      <c r="E76" s="52"/>
      <c r="F76" s="139"/>
      <c r="G76" s="141"/>
      <c r="I76" s="146"/>
      <c r="J76" s="147"/>
      <c r="K76" s="252"/>
      <c r="L76" s="248"/>
      <c r="M76" s="248"/>
      <c r="N76" s="248"/>
      <c r="O76" s="145"/>
    </row>
    <row r="77" spans="1:17" ht="39">
      <c r="A77" s="259"/>
      <c r="B77" s="52"/>
      <c r="C77" s="566" t="s">
        <v>75</v>
      </c>
      <c r="D77" s="202">
        <v>1</v>
      </c>
      <c r="E77" s="52"/>
      <c r="F77" s="567" t="s">
        <v>76</v>
      </c>
      <c r="G77" s="141"/>
      <c r="I77" s="146"/>
      <c r="J77" s="147"/>
      <c r="K77" s="252"/>
      <c r="L77" s="248"/>
      <c r="M77" s="248"/>
      <c r="N77" s="248"/>
      <c r="O77" s="145"/>
    </row>
    <row r="78" spans="1:17">
      <c r="A78" s="259"/>
      <c r="B78" s="52"/>
      <c r="C78" s="566"/>
      <c r="D78" s="202"/>
      <c r="E78" s="52"/>
      <c r="F78" s="567"/>
      <c r="G78" s="141"/>
      <c r="I78" s="146"/>
      <c r="J78" s="147"/>
      <c r="K78" s="252"/>
      <c r="L78" s="248"/>
      <c r="M78" s="248"/>
      <c r="N78" s="248"/>
      <c r="O78" s="145"/>
    </row>
    <row r="79" spans="1:17">
      <c r="A79" s="259"/>
      <c r="B79" s="52"/>
      <c r="C79" s="566" t="s">
        <v>679</v>
      </c>
      <c r="D79" s="202"/>
      <c r="E79" s="52"/>
      <c r="F79" s="567"/>
      <c r="G79" s="141">
        <v>85000</v>
      </c>
      <c r="I79" s="146">
        <v>1</v>
      </c>
      <c r="J79" s="147">
        <f>K79-I79</f>
        <v>0</v>
      </c>
      <c r="K79" s="252">
        <v>1</v>
      </c>
      <c r="L79" s="248">
        <f>+I79*G79</f>
        <v>85000</v>
      </c>
      <c r="M79" s="248">
        <f>+N79-L79</f>
        <v>0</v>
      </c>
      <c r="N79" s="248">
        <f>+K79*G79</f>
        <v>85000</v>
      </c>
      <c r="O79" s="145"/>
    </row>
    <row r="80" spans="1:17">
      <c r="A80" s="259"/>
      <c r="B80" s="52"/>
      <c r="C80" s="566"/>
      <c r="D80" s="202"/>
      <c r="E80" s="52"/>
      <c r="F80" s="567"/>
      <c r="G80" s="141"/>
      <c r="I80" s="146"/>
      <c r="J80" s="147"/>
      <c r="K80" s="252"/>
      <c r="L80" s="248"/>
      <c r="M80" s="248"/>
      <c r="N80" s="568"/>
      <c r="O80" s="145"/>
    </row>
    <row r="81" spans="1:16">
      <c r="A81" s="259"/>
      <c r="B81" s="52"/>
      <c r="C81" s="566" t="s">
        <v>680</v>
      </c>
      <c r="D81" s="202"/>
      <c r="E81" s="52"/>
      <c r="F81" s="567"/>
      <c r="G81" s="141">
        <v>255000</v>
      </c>
      <c r="I81" s="146">
        <v>0.999999999999999</v>
      </c>
      <c r="J81" s="147">
        <f>K81-I81</f>
        <v>0</v>
      </c>
      <c r="K81" s="252">
        <f>77.7777777777777%*9/7</f>
        <v>0.999999999999999</v>
      </c>
      <c r="L81" s="248">
        <f>+I81*G81</f>
        <v>254999.99999999974</v>
      </c>
      <c r="M81" s="248">
        <f>+N81-L81</f>
        <v>0</v>
      </c>
      <c r="N81" s="248">
        <f>+K81*G81</f>
        <v>254999.99999999974</v>
      </c>
    </row>
    <row r="82" spans="1:16">
      <c r="A82" s="259"/>
      <c r="B82" s="52"/>
      <c r="C82" s="566"/>
      <c r="D82" s="202"/>
      <c r="E82" s="52"/>
      <c r="F82" s="567"/>
      <c r="G82" s="141"/>
      <c r="I82" s="146"/>
      <c r="J82" s="147"/>
      <c r="K82" s="252"/>
      <c r="L82" s="248"/>
      <c r="M82" s="248"/>
      <c r="N82" s="248"/>
      <c r="O82" s="145"/>
    </row>
    <row r="83" spans="1:16">
      <c r="A83" s="259"/>
      <c r="B83" s="52"/>
      <c r="C83" s="566" t="s">
        <v>681</v>
      </c>
      <c r="D83" s="202"/>
      <c r="E83" s="52"/>
      <c r="F83" s="567"/>
      <c r="G83" s="141">
        <v>510000</v>
      </c>
      <c r="I83" s="146">
        <v>0.94490944070637717</v>
      </c>
      <c r="J83" s="147">
        <f>K83-I83</f>
        <v>2.3264714087131377E-2</v>
      </c>
      <c r="K83" s="252">
        <f>+SUM(N10:N67)/SUM(G10:G67)</f>
        <v>0.96817415479350855</v>
      </c>
      <c r="L83" s="248">
        <f>+I83*G83</f>
        <v>481903.81476025237</v>
      </c>
      <c r="M83" s="248">
        <f>+N83-L83</f>
        <v>11865.004184436984</v>
      </c>
      <c r="N83" s="248">
        <f>+K83*G83</f>
        <v>493768.81894468935</v>
      </c>
      <c r="O83" s="145"/>
    </row>
    <row r="84" spans="1:16">
      <c r="A84" s="259"/>
      <c r="B84" s="52"/>
      <c r="C84" s="566"/>
      <c r="D84" s="202"/>
      <c r="E84" s="52"/>
      <c r="F84" s="567"/>
      <c r="G84" s="141"/>
      <c r="I84" s="146"/>
      <c r="J84" s="147"/>
      <c r="K84" s="252"/>
      <c r="L84" s="248"/>
      <c r="M84" s="248"/>
      <c r="N84" s="248"/>
      <c r="O84" s="145"/>
    </row>
    <row r="85" spans="1:16">
      <c r="A85" s="259"/>
      <c r="B85" s="52"/>
      <c r="C85" s="251" t="s">
        <v>77</v>
      </c>
      <c r="D85" s="202">
        <v>1</v>
      </c>
      <c r="E85" s="52"/>
      <c r="F85" s="567" t="s">
        <v>76</v>
      </c>
      <c r="G85" s="141">
        <v>108222.33</v>
      </c>
      <c r="I85" s="146">
        <v>0</v>
      </c>
      <c r="J85" s="147">
        <f>K85-I85</f>
        <v>0</v>
      </c>
      <c r="K85" s="252">
        <v>0</v>
      </c>
      <c r="L85" s="248">
        <v>0</v>
      </c>
      <c r="M85" s="248">
        <f>J85*G85</f>
        <v>0</v>
      </c>
      <c r="N85" s="248">
        <f>G85*K85</f>
        <v>0</v>
      </c>
      <c r="O85" s="145"/>
    </row>
    <row r="86" spans="1:16">
      <c r="A86" s="259"/>
      <c r="B86" s="52"/>
      <c r="C86" s="251"/>
      <c r="D86" s="202"/>
      <c r="E86" s="52"/>
      <c r="F86" s="567"/>
      <c r="G86" s="141"/>
      <c r="I86" s="146"/>
      <c r="J86" s="147"/>
      <c r="K86" s="252"/>
      <c r="L86" s="248"/>
      <c r="M86" s="248"/>
      <c r="N86" s="248"/>
      <c r="O86" s="145"/>
    </row>
    <row r="87" spans="1:16">
      <c r="A87" s="259"/>
      <c r="B87" s="52"/>
      <c r="C87" s="185" t="s">
        <v>78</v>
      </c>
      <c r="D87" s="137"/>
      <c r="E87" s="185"/>
      <c r="F87" s="139"/>
      <c r="G87" s="141">
        <v>-350000</v>
      </c>
      <c r="I87" s="146">
        <v>0.94490944070637717</v>
      </c>
      <c r="J87" s="147">
        <f>K87-I87</f>
        <v>2.3264714087131377E-2</v>
      </c>
      <c r="K87" s="252">
        <f>K83</f>
        <v>0.96817415479350855</v>
      </c>
      <c r="L87" s="248">
        <v>-330718.30424723204</v>
      </c>
      <c r="M87" s="248">
        <f>+N87-L87</f>
        <v>-8142.6499304959434</v>
      </c>
      <c r="N87" s="248">
        <f>+K87*G87</f>
        <v>-338860.95417772798</v>
      </c>
      <c r="O87" s="145"/>
    </row>
    <row r="88" spans="1:16" ht="13.5" thickBot="1">
      <c r="A88" s="569"/>
      <c r="B88" s="570"/>
      <c r="C88" s="571"/>
      <c r="D88" s="572"/>
      <c r="E88" s="571"/>
      <c r="F88" s="463"/>
      <c r="G88" s="573"/>
      <c r="I88" s="574"/>
      <c r="J88" s="575"/>
      <c r="K88" s="576"/>
      <c r="L88" s="577"/>
      <c r="M88" s="577"/>
      <c r="N88" s="577"/>
      <c r="O88" s="243"/>
    </row>
    <row r="89" spans="1:16" ht="20.399999999999999" customHeight="1" thickTop="1" thickBot="1">
      <c r="A89" s="578"/>
      <c r="B89" s="579"/>
      <c r="C89" s="580" t="s">
        <v>682</v>
      </c>
      <c r="D89" s="581"/>
      <c r="E89" s="579"/>
      <c r="F89" s="582"/>
      <c r="G89" s="583">
        <f>SUM(G6:G88)</f>
        <v>14192642.749999998</v>
      </c>
      <c r="I89" s="584"/>
      <c r="J89" s="585"/>
      <c r="K89" s="586"/>
      <c r="L89" s="587">
        <v>13365739.149943899</v>
      </c>
      <c r="M89" s="587">
        <f>+N89-L89</f>
        <v>303498.72068852931</v>
      </c>
      <c r="N89" s="587">
        <f>SUM(N6:N88)</f>
        <v>13669237.870632429</v>
      </c>
      <c r="O89" s="588"/>
      <c r="P89" s="1042"/>
    </row>
    <row r="90" spans="1:16" ht="13.5" thickTop="1">
      <c r="A90" s="259"/>
      <c r="B90" s="52"/>
      <c r="C90" s="251"/>
      <c r="D90" s="202"/>
      <c r="E90" s="52"/>
      <c r="F90" s="567"/>
      <c r="G90" s="141"/>
      <c r="I90" s="146"/>
      <c r="J90" s="147"/>
      <c r="K90" s="252"/>
      <c r="L90" s="142"/>
      <c r="M90" s="143"/>
      <c r="N90" s="143"/>
      <c r="O90" s="459"/>
    </row>
    <row r="91" spans="1:16" s="244" customFormat="1">
      <c r="A91" s="589"/>
      <c r="B91" s="183"/>
      <c r="C91" s="590" t="s">
        <v>699</v>
      </c>
      <c r="D91" s="591"/>
      <c r="E91" s="590"/>
      <c r="F91" s="592"/>
      <c r="G91" s="593">
        <v>1084943</v>
      </c>
      <c r="H91" s="594"/>
      <c r="I91" s="595">
        <v>1</v>
      </c>
      <c r="J91" s="461"/>
      <c r="K91" s="596">
        <f>N91/G91</f>
        <v>1</v>
      </c>
      <c r="L91" s="597">
        <v>1084943</v>
      </c>
      <c r="M91" s="598">
        <f>N91-L91</f>
        <v>0</v>
      </c>
      <c r="N91" s="597">
        <v>1084943</v>
      </c>
      <c r="O91" s="599"/>
      <c r="P91" s="600"/>
    </row>
    <row r="92" spans="1:16" ht="13.5" thickBot="1">
      <c r="A92" s="601"/>
      <c r="B92" s="602"/>
      <c r="C92" s="603"/>
      <c r="D92" s="604"/>
      <c r="E92" s="603"/>
      <c r="F92" s="605"/>
      <c r="G92" s="606"/>
      <c r="I92" s="607"/>
      <c r="J92" s="608"/>
      <c r="K92" s="609"/>
      <c r="L92" s="610"/>
      <c r="M92" s="611"/>
      <c r="N92" s="611"/>
      <c r="O92" s="612"/>
    </row>
    <row r="93" spans="1:16" ht="20.399999999999999" customHeight="1" thickTop="1" thickBot="1">
      <c r="A93" s="578"/>
      <c r="B93" s="579"/>
      <c r="C93" s="580" t="s">
        <v>683</v>
      </c>
      <c r="D93" s="581"/>
      <c r="E93" s="579"/>
      <c r="F93" s="582"/>
      <c r="G93" s="583"/>
      <c r="I93" s="584"/>
      <c r="J93" s="585"/>
      <c r="K93" s="586"/>
      <c r="L93" s="587">
        <f>+L91</f>
        <v>1084943</v>
      </c>
      <c r="M93" s="587">
        <f>N93-L93</f>
        <v>0</v>
      </c>
      <c r="N93" s="587">
        <f>SUM(N91:N91)</f>
        <v>1084943</v>
      </c>
      <c r="O93" s="588"/>
    </row>
    <row r="94" spans="1:16" ht="36" customHeight="1" thickTop="1" thickBot="1">
      <c r="A94" s="578"/>
      <c r="B94" s="579"/>
      <c r="C94" s="580" t="s">
        <v>748</v>
      </c>
      <c r="D94" s="581"/>
      <c r="E94" s="579"/>
      <c r="F94" s="582"/>
      <c r="G94" s="583"/>
      <c r="H94" s="163"/>
      <c r="I94" s="584"/>
      <c r="J94" s="585"/>
      <c r="K94" s="586"/>
      <c r="L94" s="587">
        <f>+L93+L89</f>
        <v>14450682.149943899</v>
      </c>
      <c r="M94" s="587">
        <f>N94-L94</f>
        <v>303498.72068852931</v>
      </c>
      <c r="N94" s="587">
        <f>+N93+N89</f>
        <v>14754180.870632429</v>
      </c>
      <c r="O94" s="588"/>
    </row>
    <row r="95" spans="1:16" ht="13.5" thickTop="1"/>
    <row r="96" spans="1:16">
      <c r="G96" s="365"/>
    </row>
    <row r="97" spans="12:14">
      <c r="L97" s="157"/>
      <c r="N97" s="157"/>
    </row>
    <row r="98" spans="12:14">
      <c r="L98" s="157"/>
    </row>
    <row r="99" spans="12:14">
      <c r="L99" s="157"/>
    </row>
    <row r="100" spans="12:14">
      <c r="L100" s="157"/>
    </row>
    <row r="101" spans="12:14">
      <c r="L101" s="157"/>
    </row>
    <row r="102" spans="12:14">
      <c r="L102" s="157"/>
    </row>
    <row r="103" spans="12:14">
      <c r="M103" s="51">
        <v>-2.1600000001490116</v>
      </c>
    </row>
  </sheetData>
  <protectedRanges>
    <protectedRange password="EE73" sqref="B11:E15 B46:E54 B44:E44 B32:E42 B20:E30 B56:E70 B2:E3 B72:E89 C93" name="Range1_2_1"/>
    <protectedRange sqref="N4 I5:N5 I4:L4" name="Range1_1_1_2_1_1"/>
    <protectedRange sqref="O4" name="Range1_1_1_1_1_1_1"/>
  </protectedRanges>
  <autoFilter ref="A5:G89" xr:uid="{00000000-0009-0000-0000-000001000000}"/>
  <mergeCells count="10">
    <mergeCell ref="I4:K4"/>
    <mergeCell ref="O4:O5"/>
    <mergeCell ref="A4:A5"/>
    <mergeCell ref="G4:G5"/>
    <mergeCell ref="F4:F5"/>
    <mergeCell ref="E4:E5"/>
    <mergeCell ref="D4:D5"/>
    <mergeCell ref="C4:C5"/>
    <mergeCell ref="B4:B5"/>
    <mergeCell ref="L4:N4"/>
  </mergeCells>
  <dataValidations disablePrompts="1" count="1">
    <dataValidation type="list" allowBlank="1" showInputMessage="1" showErrorMessage="1" errorTitle="Ooooops" error="Please Verify Input Data" sqref="E2:E3 E7:E89" xr:uid="{00000000-0002-0000-0100-000000000000}">
      <formula1>Unt</formula1>
    </dataValidation>
  </dataValidations>
  <printOptions horizontalCentered="1"/>
  <pageMargins left="0.3" right="0.3" top="0.6" bottom="0.6" header="0.3" footer="0.3"/>
  <pageSetup paperSize="9" scale="49" orientation="portrait" r:id="rId1"/>
  <headerFooter alignWithMargins="0"/>
  <rowBreaks count="1" manualBreakCount="1">
    <brk id="8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view="pageBreakPreview" zoomScale="60" zoomScaleNormal="70" workbookViewId="0">
      <selection activeCell="N13" sqref="N13"/>
    </sheetView>
  </sheetViews>
  <sheetFormatPr defaultColWidth="9.08984375" defaultRowHeight="14.5" outlineLevelCol="1"/>
  <cols>
    <col min="1" max="1" width="10.90625" style="1011" customWidth="1"/>
    <col min="2" max="2" width="14.54296875" style="1011" bestFit="1" customWidth="1"/>
    <col min="3" max="3" width="74.36328125" style="1011" customWidth="1"/>
    <col min="4" max="4" width="20.36328125" style="1012" customWidth="1"/>
    <col min="5" max="6" width="21.6328125" style="1011" hidden="1" customWidth="1"/>
    <col min="7" max="7" width="23.453125" style="1011" hidden="1" customWidth="1" outlineLevel="1"/>
    <col min="8" max="8" width="18.90625" style="1011" hidden="1" customWidth="1" collapsed="1"/>
    <col min="9" max="9" width="19.36328125" style="1011" hidden="1" customWidth="1"/>
    <col min="10" max="10" width="19.36328125" style="1015" hidden="1" customWidth="1"/>
    <col min="11" max="11" width="28.54296875" style="995" hidden="1" customWidth="1"/>
    <col min="12" max="12" width="45.90625" style="1010" hidden="1" customWidth="1"/>
    <col min="13" max="13" width="10.6328125" style="1028" customWidth="1"/>
    <col min="14" max="14" width="24.90625" style="1040" customWidth="1"/>
    <col min="15" max="15" width="10.6328125" style="1028" customWidth="1"/>
    <col min="16" max="16" width="24.90625" style="1040" customWidth="1"/>
    <col min="17" max="17" width="10.6328125" style="1028" customWidth="1"/>
    <col min="18" max="18" width="24.90625" style="1040" customWidth="1"/>
    <col min="19" max="19" width="14.90625" style="1011" customWidth="1"/>
    <col min="20" max="16384" width="9.08984375" style="1011"/>
  </cols>
  <sheetData>
    <row r="1" spans="1:18" s="931" customFormat="1" ht="20.149999999999999" customHeight="1">
      <c r="D1" s="933"/>
      <c r="J1" s="934"/>
      <c r="K1" s="935"/>
      <c r="L1" s="936"/>
      <c r="M1" s="1003"/>
      <c r="N1" s="1029"/>
      <c r="O1" s="1003"/>
      <c r="P1" s="1029"/>
      <c r="Q1" s="1003"/>
      <c r="R1" s="1029"/>
    </row>
    <row r="2" spans="1:18" s="931" customFormat="1" ht="28.5" customHeight="1">
      <c r="A2" s="937" t="s">
        <v>1303</v>
      </c>
      <c r="B2" s="938"/>
      <c r="C2" s="938"/>
      <c r="D2" s="933"/>
      <c r="J2" s="934"/>
      <c r="K2" s="935"/>
      <c r="L2" s="936"/>
      <c r="M2" s="1003"/>
      <c r="N2" s="1029"/>
      <c r="O2" s="1003"/>
      <c r="P2" s="1029"/>
      <c r="Q2" s="1003"/>
      <c r="R2" s="1029"/>
    </row>
    <row r="3" spans="1:18" s="931" customFormat="1" ht="20.149999999999999" customHeight="1">
      <c r="A3" s="939" t="s">
        <v>1304</v>
      </c>
      <c r="B3" s="939"/>
      <c r="C3" s="939"/>
      <c r="D3" s="933"/>
      <c r="J3" s="934"/>
      <c r="K3" s="935"/>
      <c r="L3" s="940">
        <f ca="1">TODAY()</f>
        <v>44967</v>
      </c>
      <c r="M3" s="1003"/>
      <c r="N3" s="1029"/>
      <c r="O3" s="1003"/>
      <c r="P3" s="1029"/>
      <c r="Q3" s="1003"/>
      <c r="R3" s="1029"/>
    </row>
    <row r="4" spans="1:18" s="931" customFormat="1" ht="20.149999999999999" customHeight="1">
      <c r="A4" s="941"/>
      <c r="B4" s="941"/>
      <c r="C4" s="941"/>
      <c r="D4" s="933"/>
      <c r="J4" s="934"/>
      <c r="K4" s="935"/>
      <c r="L4" s="942"/>
      <c r="M4" s="1003"/>
      <c r="N4" s="1029"/>
      <c r="O4" s="1003"/>
      <c r="P4" s="1029"/>
      <c r="Q4" s="1003"/>
      <c r="R4" s="1029"/>
    </row>
    <row r="5" spans="1:18" s="931" customFormat="1" ht="17.399999999999999" customHeight="1">
      <c r="A5" s="1064" t="s">
        <v>14</v>
      </c>
      <c r="B5" s="1064" t="s">
        <v>1305</v>
      </c>
      <c r="C5" s="1064" t="s">
        <v>1306</v>
      </c>
      <c r="D5" s="1062" t="s">
        <v>1312</v>
      </c>
      <c r="E5" s="1017"/>
      <c r="F5" s="1067" t="s">
        <v>1307</v>
      </c>
      <c r="G5" s="1060" t="s">
        <v>1308</v>
      </c>
      <c r="H5" s="1071" t="s">
        <v>1309</v>
      </c>
      <c r="I5" s="1071"/>
      <c r="J5" s="1072" t="s">
        <v>1310</v>
      </c>
      <c r="K5" s="1067" t="s">
        <v>1311</v>
      </c>
      <c r="L5" s="1074" t="s">
        <v>863</v>
      </c>
      <c r="M5" s="1069" t="s">
        <v>529</v>
      </c>
      <c r="N5" s="1070"/>
      <c r="O5" s="1069" t="s">
        <v>765</v>
      </c>
      <c r="P5" s="1070"/>
      <c r="Q5" s="1069" t="s">
        <v>1330</v>
      </c>
      <c r="R5" s="1070"/>
    </row>
    <row r="6" spans="1:18" s="931" customFormat="1" ht="29">
      <c r="A6" s="1065"/>
      <c r="B6" s="1066"/>
      <c r="C6" s="1065"/>
      <c r="D6" s="1063"/>
      <c r="E6" s="943" t="s">
        <v>1313</v>
      </c>
      <c r="F6" s="1068"/>
      <c r="G6" s="1061"/>
      <c r="H6" s="943" t="s">
        <v>1314</v>
      </c>
      <c r="I6" s="943" t="s">
        <v>1315</v>
      </c>
      <c r="J6" s="1073"/>
      <c r="K6" s="1068"/>
      <c r="L6" s="1075"/>
      <c r="M6" s="1018" t="s">
        <v>1331</v>
      </c>
      <c r="N6" s="1030" t="s">
        <v>25</v>
      </c>
      <c r="O6" s="1018" t="s">
        <v>1331</v>
      </c>
      <c r="P6" s="1030" t="s">
        <v>25</v>
      </c>
      <c r="Q6" s="1018" t="s">
        <v>1331</v>
      </c>
      <c r="R6" s="1030" t="s">
        <v>25</v>
      </c>
    </row>
    <row r="7" spans="1:18" s="931" customFormat="1" ht="27" customHeight="1">
      <c r="A7" s="944"/>
      <c r="B7" s="944"/>
      <c r="C7" s="945" t="s">
        <v>1316</v>
      </c>
      <c r="D7" s="946"/>
      <c r="E7" s="947"/>
      <c r="F7" s="947"/>
      <c r="G7" s="947"/>
      <c r="H7" s="947"/>
      <c r="I7" s="947"/>
      <c r="J7" s="948"/>
      <c r="K7" s="949"/>
      <c r="L7" s="950"/>
      <c r="M7" s="1019"/>
      <c r="N7" s="1031"/>
      <c r="O7" s="1019"/>
      <c r="P7" s="1031"/>
      <c r="Q7" s="1019"/>
      <c r="R7" s="1031"/>
    </row>
    <row r="8" spans="1:18" s="931" customFormat="1" ht="30.65" customHeight="1">
      <c r="A8" s="951">
        <v>1</v>
      </c>
      <c r="B8" s="951" t="s">
        <v>1317</v>
      </c>
      <c r="C8" s="952" t="s">
        <v>1318</v>
      </c>
      <c r="D8" s="954">
        <v>58140</v>
      </c>
      <c r="E8" s="955">
        <f>D8</f>
        <v>58140</v>
      </c>
      <c r="F8" s="955">
        <f>E8</f>
        <v>58140</v>
      </c>
      <c r="G8" s="956"/>
      <c r="H8" s="957">
        <f>E8</f>
        <v>58140</v>
      </c>
      <c r="I8" s="951"/>
      <c r="J8" s="951" t="s">
        <v>1319</v>
      </c>
      <c r="K8" s="952" t="s">
        <v>1320</v>
      </c>
      <c r="L8" s="953"/>
      <c r="M8" s="1020"/>
      <c r="N8" s="1032"/>
      <c r="O8" s="1020"/>
      <c r="P8" s="1032"/>
      <c r="Q8" s="1020"/>
      <c r="R8" s="1032"/>
    </row>
    <row r="9" spans="1:18" s="931" customFormat="1" ht="32.4" customHeight="1">
      <c r="A9" s="958">
        <v>2</v>
      </c>
      <c r="B9" s="958" t="s">
        <v>1321</v>
      </c>
      <c r="C9" s="952" t="s">
        <v>1322</v>
      </c>
      <c r="D9" s="959">
        <v>757050</v>
      </c>
      <c r="E9" s="960">
        <f>+D9</f>
        <v>757050</v>
      </c>
      <c r="F9" s="960">
        <f>E9</f>
        <v>757050</v>
      </c>
      <c r="G9" s="960"/>
      <c r="H9" s="961">
        <f>E9</f>
        <v>757050</v>
      </c>
      <c r="I9" s="958"/>
      <c r="J9" s="958" t="s">
        <v>1323</v>
      </c>
      <c r="K9" s="952" t="s">
        <v>1322</v>
      </c>
      <c r="L9" s="962" t="s">
        <v>1324</v>
      </c>
      <c r="M9" s="1021"/>
      <c r="N9" s="1033"/>
      <c r="O9" s="1021"/>
      <c r="P9" s="1033"/>
      <c r="Q9" s="1021"/>
      <c r="R9" s="1033"/>
    </row>
    <row r="10" spans="1:18" s="931" customFormat="1" ht="31.25" customHeight="1">
      <c r="A10" s="963">
        <v>3</v>
      </c>
      <c r="B10" s="963" t="s">
        <v>1325</v>
      </c>
      <c r="C10" s="964" t="s">
        <v>1326</v>
      </c>
      <c r="D10" s="965">
        <v>617777.4</v>
      </c>
      <c r="E10" s="966">
        <f>+D10</f>
        <v>617777.4</v>
      </c>
      <c r="F10" s="966"/>
      <c r="G10" s="966"/>
      <c r="H10" s="967">
        <f>E10</f>
        <v>617777.4</v>
      </c>
      <c r="I10" s="965">
        <f>H10</f>
        <v>617777.4</v>
      </c>
      <c r="J10" s="963" t="s">
        <v>1327</v>
      </c>
      <c r="K10" s="964" t="s">
        <v>1326</v>
      </c>
      <c r="L10" s="968" t="s">
        <v>1328</v>
      </c>
      <c r="M10" s="1022">
        <v>0.42451537539601036</v>
      </c>
      <c r="N10" s="1034">
        <v>262256.00487217127</v>
      </c>
      <c r="O10" s="1022">
        <f>Q10-M10</f>
        <v>0.19846631452844887</v>
      </c>
      <c r="P10" s="1034">
        <f>R10-N10</f>
        <v>122608.00377696735</v>
      </c>
      <c r="Q10" s="1022">
        <f>R10/D10</f>
        <v>0.62298168992445924</v>
      </c>
      <c r="R10" s="1034">
        <f>+'AHK Balance Work'!L419</f>
        <v>384864.00864913862</v>
      </c>
    </row>
    <row r="11" spans="1:18" s="977" customFormat="1" ht="27" customHeight="1">
      <c r="A11" s="969"/>
      <c r="B11" s="969"/>
      <c r="C11" s="970"/>
      <c r="D11" s="971"/>
      <c r="E11" s="972"/>
      <c r="F11" s="972"/>
      <c r="G11" s="972"/>
      <c r="H11" s="973"/>
      <c r="I11" s="972"/>
      <c r="J11" s="974"/>
      <c r="K11" s="975"/>
      <c r="L11" s="976"/>
      <c r="M11" s="1023"/>
      <c r="N11" s="1035"/>
      <c r="O11" s="1023"/>
      <c r="P11" s="1035"/>
      <c r="Q11" s="1023"/>
      <c r="R11" s="1035"/>
    </row>
    <row r="12" spans="1:18" s="931" customFormat="1" ht="27" customHeight="1">
      <c r="A12" s="978"/>
      <c r="B12" s="978"/>
      <c r="C12" s="979"/>
      <c r="D12" s="980"/>
      <c r="E12" s="981"/>
      <c r="F12" s="981"/>
      <c r="G12" s="981"/>
      <c r="H12" s="982"/>
      <c r="I12" s="981"/>
      <c r="J12" s="983"/>
      <c r="K12" s="961"/>
      <c r="L12" s="982"/>
      <c r="M12" s="1024"/>
      <c r="N12" s="1036"/>
      <c r="O12" s="1024"/>
      <c r="P12" s="1036"/>
      <c r="Q12" s="1024"/>
      <c r="R12" s="1036"/>
    </row>
    <row r="13" spans="1:18" s="931" customFormat="1" ht="27" customHeight="1">
      <c r="A13" s="978"/>
      <c r="B13" s="978"/>
      <c r="D13" s="980"/>
      <c r="E13" s="981"/>
      <c r="F13" s="981"/>
      <c r="G13" s="981"/>
      <c r="H13" s="982"/>
      <c r="I13" s="981"/>
      <c r="J13" s="983"/>
      <c r="K13" s="961"/>
      <c r="L13" s="982"/>
      <c r="M13" s="1024"/>
      <c r="N13" s="1036"/>
      <c r="O13" s="1024"/>
      <c r="P13" s="1036"/>
      <c r="Q13" s="1024"/>
      <c r="R13" s="1036"/>
    </row>
    <row r="14" spans="1:18" s="931" customFormat="1" ht="27" customHeight="1">
      <c r="A14" s="978"/>
      <c r="B14" s="978"/>
      <c r="C14" s="970"/>
      <c r="D14" s="980"/>
      <c r="E14" s="981"/>
      <c r="F14" s="981"/>
      <c r="G14" s="981"/>
      <c r="H14" s="982"/>
      <c r="I14" s="981"/>
      <c r="J14" s="983"/>
      <c r="K14" s="961"/>
      <c r="L14" s="982"/>
      <c r="M14" s="1024"/>
      <c r="N14" s="1036"/>
      <c r="O14" s="1024"/>
      <c r="P14" s="1036"/>
      <c r="Q14" s="1024"/>
      <c r="R14" s="1036"/>
    </row>
    <row r="15" spans="1:18" s="931" customFormat="1" ht="27" customHeight="1">
      <c r="A15" s="978"/>
      <c r="B15" s="978"/>
      <c r="C15" s="970"/>
      <c r="D15" s="980"/>
      <c r="E15" s="981"/>
      <c r="F15" s="981"/>
      <c r="G15" s="981"/>
      <c r="H15" s="982"/>
      <c r="I15" s="981"/>
      <c r="J15" s="983"/>
      <c r="K15" s="961"/>
      <c r="L15" s="982"/>
      <c r="M15" s="1024"/>
      <c r="N15" s="1036"/>
      <c r="O15" s="1024"/>
      <c r="P15" s="1036"/>
      <c r="Q15" s="1024"/>
      <c r="R15" s="1036"/>
    </row>
    <row r="16" spans="1:18" s="931" customFormat="1" ht="27" customHeight="1">
      <c r="A16" s="978"/>
      <c r="B16" s="978"/>
      <c r="C16" s="970"/>
      <c r="D16" s="980"/>
      <c r="E16" s="981"/>
      <c r="F16" s="981"/>
      <c r="G16" s="981"/>
      <c r="H16" s="982"/>
      <c r="I16" s="981"/>
      <c r="J16" s="983"/>
      <c r="K16" s="961"/>
      <c r="L16" s="982"/>
      <c r="M16" s="1024"/>
      <c r="N16" s="1036"/>
      <c r="O16" s="1024"/>
      <c r="P16" s="1036"/>
      <c r="Q16" s="1024"/>
      <c r="R16" s="1036"/>
    </row>
    <row r="17" spans="1:20" s="931" customFormat="1" ht="27" customHeight="1">
      <c r="A17" s="978"/>
      <c r="B17" s="978"/>
      <c r="C17" s="970"/>
      <c r="D17" s="980"/>
      <c r="E17" s="981"/>
      <c r="F17" s="981"/>
      <c r="G17" s="981"/>
      <c r="H17" s="982"/>
      <c r="I17" s="981"/>
      <c r="J17" s="983"/>
      <c r="K17" s="961"/>
      <c r="L17" s="982"/>
      <c r="M17" s="1024"/>
      <c r="N17" s="1036"/>
      <c r="O17" s="1024"/>
      <c r="P17" s="1036"/>
      <c r="Q17" s="1024"/>
      <c r="R17" s="1036"/>
    </row>
    <row r="18" spans="1:20" s="931" customFormat="1" ht="27" customHeight="1">
      <c r="A18" s="978"/>
      <c r="B18" s="978"/>
      <c r="C18" s="970"/>
      <c r="D18" s="980"/>
      <c r="E18" s="981"/>
      <c r="F18" s="981"/>
      <c r="G18" s="981"/>
      <c r="H18" s="982"/>
      <c r="I18" s="981"/>
      <c r="J18" s="983"/>
      <c r="K18" s="961"/>
      <c r="L18" s="982"/>
      <c r="M18" s="1024"/>
      <c r="N18" s="1036"/>
      <c r="O18" s="1024"/>
      <c r="P18" s="1036"/>
      <c r="Q18" s="1024"/>
      <c r="R18" s="1036"/>
    </row>
    <row r="19" spans="1:20" s="931" customFormat="1" ht="27" customHeight="1">
      <c r="A19" s="978"/>
      <c r="B19" s="978"/>
      <c r="C19" s="970"/>
      <c r="D19" s="980"/>
      <c r="E19" s="981"/>
      <c r="F19" s="981"/>
      <c r="G19" s="981"/>
      <c r="H19" s="982"/>
      <c r="I19" s="981"/>
      <c r="J19" s="983"/>
      <c r="K19" s="961"/>
      <c r="L19" s="982"/>
      <c r="M19" s="1024"/>
      <c r="N19" s="1036"/>
      <c r="O19" s="1024"/>
      <c r="P19" s="1036"/>
      <c r="Q19" s="1024"/>
      <c r="R19" s="1036"/>
    </row>
    <row r="20" spans="1:20" s="931" customFormat="1" ht="27" customHeight="1">
      <c r="A20" s="978"/>
      <c r="B20" s="978"/>
      <c r="C20" s="970"/>
      <c r="D20" s="980"/>
      <c r="E20" s="981"/>
      <c r="F20" s="981"/>
      <c r="G20" s="981"/>
      <c r="H20" s="982"/>
      <c r="I20" s="981"/>
      <c r="J20" s="983"/>
      <c r="K20" s="961"/>
      <c r="L20" s="982"/>
      <c r="M20" s="1024"/>
      <c r="N20" s="1036"/>
      <c r="O20" s="1024"/>
      <c r="P20" s="1036"/>
      <c r="Q20" s="1024"/>
      <c r="R20" s="1036"/>
    </row>
    <row r="21" spans="1:20" s="931" customFormat="1" ht="27" customHeight="1">
      <c r="A21" s="978"/>
      <c r="B21" s="978"/>
      <c r="C21" s="970"/>
      <c r="D21" s="980"/>
      <c r="E21" s="981"/>
      <c r="F21" s="981"/>
      <c r="G21" s="981"/>
      <c r="H21" s="982"/>
      <c r="I21" s="981"/>
      <c r="J21" s="983"/>
      <c r="K21" s="961"/>
      <c r="L21" s="982"/>
      <c r="M21" s="1024"/>
      <c r="N21" s="1036"/>
      <c r="O21" s="1024"/>
      <c r="P21" s="1036"/>
      <c r="Q21" s="1024"/>
      <c r="R21" s="1036"/>
    </row>
    <row r="22" spans="1:20" s="931" customFormat="1" ht="30" customHeight="1">
      <c r="A22" s="984"/>
      <c r="B22" s="985"/>
      <c r="C22" s="986"/>
      <c r="D22" s="988"/>
      <c r="E22" s="987"/>
      <c r="F22" s="987"/>
      <c r="G22" s="989"/>
      <c r="H22" s="990"/>
      <c r="I22" s="991"/>
      <c r="J22" s="992"/>
      <c r="K22" s="993"/>
      <c r="L22" s="994"/>
      <c r="M22" s="1025"/>
      <c r="N22" s="1037"/>
      <c r="O22" s="1025"/>
      <c r="P22" s="1037"/>
      <c r="Q22" s="1025"/>
      <c r="R22" s="1037"/>
      <c r="T22" s="932"/>
    </row>
    <row r="23" spans="1:20" s="931" customFormat="1" ht="33.65" customHeight="1">
      <c r="A23" s="996"/>
      <c r="B23" s="997"/>
      <c r="C23" s="998" t="s">
        <v>1329</v>
      </c>
      <c r="D23" s="999">
        <f>SUM(D8:D22)</f>
        <v>1432967.4</v>
      </c>
      <c r="E23" s="999">
        <f t="shared" ref="E23:I23" si="0">SUM(E8:E22)</f>
        <v>1432967.4</v>
      </c>
      <c r="F23" s="999">
        <f t="shared" si="0"/>
        <v>815190</v>
      </c>
      <c r="G23" s="999">
        <f t="shared" si="0"/>
        <v>0</v>
      </c>
      <c r="H23" s="999">
        <f t="shared" si="0"/>
        <v>1432967.4</v>
      </c>
      <c r="I23" s="999">
        <f t="shared" si="0"/>
        <v>617777.4</v>
      </c>
      <c r="J23" s="1000"/>
      <c r="K23" s="1001"/>
      <c r="L23" s="1002"/>
      <c r="M23" s="1026"/>
      <c r="N23" s="1038"/>
      <c r="O23" s="1026"/>
      <c r="P23" s="1038"/>
      <c r="Q23" s="1026"/>
      <c r="R23" s="1038"/>
      <c r="S23" s="1003"/>
    </row>
    <row r="24" spans="1:20" ht="21.75" customHeight="1">
      <c r="A24" s="1004"/>
      <c r="B24" s="1004"/>
      <c r="C24" s="1005"/>
      <c r="D24" s="1007"/>
      <c r="E24" s="1006"/>
      <c r="F24" s="1006"/>
      <c r="G24" s="1005"/>
      <c r="H24" s="1005"/>
      <c r="I24" s="1005"/>
      <c r="J24" s="1008"/>
      <c r="K24" s="1009"/>
      <c r="M24" s="1027"/>
      <c r="N24" s="1039"/>
      <c r="O24" s="1027"/>
      <c r="P24" s="1039"/>
      <c r="Q24" s="1027"/>
      <c r="R24" s="1039"/>
    </row>
    <row r="26" spans="1:20">
      <c r="I26" s="995"/>
      <c r="J26" s="1013"/>
    </row>
    <row r="27" spans="1:20">
      <c r="G27" s="1014"/>
      <c r="H27" s="1015"/>
      <c r="I27" s="1016"/>
      <c r="J27" s="1013"/>
      <c r="K27" s="1015"/>
    </row>
    <row r="28" spans="1:20">
      <c r="G28" s="1014"/>
      <c r="H28" s="1015"/>
      <c r="I28" s="1016"/>
      <c r="J28" s="1013"/>
      <c r="K28" s="1015"/>
    </row>
    <row r="29" spans="1:20">
      <c r="G29" s="1014"/>
      <c r="H29" s="1015"/>
      <c r="I29" s="1016"/>
      <c r="J29" s="1013"/>
      <c r="K29" s="1015"/>
    </row>
    <row r="30" spans="1:20">
      <c r="G30" s="1014"/>
      <c r="H30" s="1015"/>
      <c r="I30" s="1016"/>
      <c r="J30" s="1013"/>
      <c r="K30" s="1015"/>
    </row>
    <row r="31" spans="1:20">
      <c r="G31" s="1014"/>
      <c r="H31" s="1015"/>
      <c r="I31" s="1016"/>
      <c r="J31" s="1013"/>
      <c r="K31" s="1015"/>
    </row>
    <row r="32" spans="1:20">
      <c r="I32" s="995"/>
      <c r="J32" s="1013"/>
      <c r="K32" s="1015"/>
    </row>
    <row r="33" spans="11:11">
      <c r="K33" s="1015"/>
    </row>
  </sheetData>
  <mergeCells count="13">
    <mergeCell ref="M5:N5"/>
    <mergeCell ref="O5:P5"/>
    <mergeCell ref="Q5:R5"/>
    <mergeCell ref="H5:I5"/>
    <mergeCell ref="J5:J6"/>
    <mergeCell ref="K5:K6"/>
    <mergeCell ref="L5:L6"/>
    <mergeCell ref="G5:G6"/>
    <mergeCell ref="D5:D6"/>
    <mergeCell ref="A5:A6"/>
    <mergeCell ref="B5:B6"/>
    <mergeCell ref="C5:C6"/>
    <mergeCell ref="F5:F6"/>
  </mergeCells>
  <pageMargins left="0.7" right="0.7" top="0.75" bottom="0.75" header="0.3" footer="0.3"/>
  <pageSetup paperSize="9" scale="5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9"/>
  <sheetViews>
    <sheetView view="pageBreakPreview" zoomScale="94" zoomScaleNormal="100" zoomScaleSheetLayoutView="94" workbookViewId="0">
      <pane ySplit="2" topLeftCell="A24" activePane="bottomLeft" state="frozen"/>
      <selection pane="bottomLeft" activeCell="M38" sqref="M38"/>
    </sheetView>
  </sheetViews>
  <sheetFormatPr defaultColWidth="8.90625" defaultRowHeight="14.5"/>
  <cols>
    <col min="1" max="1" width="6.90625" style="483" customWidth="1"/>
    <col min="2" max="2" width="8" style="536" customWidth="1"/>
    <col min="3" max="3" width="51.36328125" style="483" customWidth="1"/>
    <col min="4" max="4" width="5.81640625" style="483" customWidth="1"/>
    <col min="5" max="5" width="10.453125" style="483" customWidth="1"/>
    <col min="6" max="6" width="16.1796875" style="483" customWidth="1"/>
    <col min="7" max="7" width="5.81640625" style="483" customWidth="1"/>
    <col min="8" max="8" width="10.453125" style="483" customWidth="1"/>
    <col min="9" max="9" width="4.6328125" style="483" customWidth="1"/>
    <col min="10" max="10" width="5.81640625" style="483" customWidth="1"/>
    <col min="11" max="11" width="9.36328125" style="483" customWidth="1"/>
    <col min="12" max="12" width="14" style="483" customWidth="1"/>
    <col min="13" max="13" width="14" style="534" customWidth="1"/>
    <col min="14" max="14" width="14" style="535" customWidth="1"/>
    <col min="15" max="15" width="14" style="534" customWidth="1"/>
    <col min="16" max="16" width="14" style="535" customWidth="1"/>
    <col min="17" max="17" width="3.36328125" style="483" customWidth="1"/>
    <col min="18" max="18" width="8.90625" style="483"/>
    <col min="19" max="19" width="12.6328125" style="483" bestFit="1" customWidth="1"/>
    <col min="20" max="16384" width="8.90625" style="483"/>
  </cols>
  <sheetData>
    <row r="1" spans="1:19" ht="27.25" customHeight="1">
      <c r="A1" s="1093" t="s">
        <v>752</v>
      </c>
      <c r="B1" s="1094"/>
      <c r="C1" s="1094"/>
      <c r="D1" s="1094"/>
      <c r="E1" s="1094"/>
      <c r="F1" s="1094"/>
      <c r="G1" s="1094"/>
      <c r="H1" s="1094"/>
      <c r="I1" s="1094"/>
      <c r="J1" s="1094"/>
      <c r="K1" s="1094"/>
      <c r="L1" s="1094"/>
      <c r="M1" s="1094"/>
      <c r="N1" s="1094"/>
      <c r="O1" s="1094"/>
      <c r="P1" s="1095"/>
    </row>
    <row r="2" spans="1:19" ht="19.25" customHeight="1">
      <c r="A2" s="484" t="s">
        <v>753</v>
      </c>
      <c r="B2" s="485" t="s">
        <v>754</v>
      </c>
      <c r="C2" s="486" t="s">
        <v>755</v>
      </c>
      <c r="D2" s="486" t="s">
        <v>756</v>
      </c>
      <c r="E2" s="487" t="s">
        <v>757</v>
      </c>
      <c r="F2" s="486" t="s">
        <v>758</v>
      </c>
      <c r="G2" s="486" t="s">
        <v>759</v>
      </c>
      <c r="H2" s="487" t="s">
        <v>760</v>
      </c>
      <c r="I2" s="1096" t="s">
        <v>761</v>
      </c>
      <c r="J2" s="1097"/>
      <c r="K2" s="487" t="s">
        <v>762</v>
      </c>
      <c r="L2" s="484" t="s">
        <v>763</v>
      </c>
      <c r="M2" s="488" t="s">
        <v>764</v>
      </c>
      <c r="N2" s="486" t="s">
        <v>529</v>
      </c>
      <c r="O2" s="488" t="s">
        <v>765</v>
      </c>
      <c r="P2" s="486" t="s">
        <v>766</v>
      </c>
    </row>
    <row r="3" spans="1:19" ht="14" customHeight="1">
      <c r="A3" s="489"/>
      <c r="B3" s="490"/>
      <c r="C3" s="489"/>
      <c r="D3" s="489"/>
      <c r="E3" s="489"/>
      <c r="F3" s="489"/>
      <c r="G3" s="489"/>
      <c r="H3" s="489"/>
      <c r="I3" s="1098"/>
      <c r="J3" s="1099"/>
      <c r="K3" s="489"/>
      <c r="L3" s="489"/>
      <c r="M3" s="491"/>
      <c r="N3" s="492"/>
      <c r="O3" s="491"/>
      <c r="P3" s="492"/>
    </row>
    <row r="4" spans="1:19" ht="14" customHeight="1">
      <c r="A4" s="493"/>
      <c r="B4" s="494" t="s">
        <v>767</v>
      </c>
      <c r="C4" s="495" t="s">
        <v>768</v>
      </c>
      <c r="D4" s="493"/>
      <c r="E4" s="493"/>
      <c r="F4" s="493"/>
      <c r="G4" s="493"/>
      <c r="H4" s="493"/>
      <c r="I4" s="1078"/>
      <c r="J4" s="1079"/>
      <c r="K4" s="493"/>
      <c r="L4" s="493"/>
      <c r="M4" s="491"/>
      <c r="N4" s="492"/>
      <c r="O4" s="491"/>
      <c r="P4" s="492"/>
    </row>
    <row r="5" spans="1:19" ht="14" customHeight="1">
      <c r="A5" s="493"/>
      <c r="B5" s="496"/>
      <c r="C5" s="493"/>
      <c r="D5" s="493"/>
      <c r="E5" s="493"/>
      <c r="F5" s="493"/>
      <c r="G5" s="493"/>
      <c r="H5" s="493"/>
      <c r="I5" s="1078"/>
      <c r="J5" s="1079"/>
      <c r="K5" s="493"/>
      <c r="L5" s="493"/>
      <c r="M5" s="491"/>
      <c r="N5" s="492"/>
      <c r="O5" s="491"/>
      <c r="P5" s="492"/>
    </row>
    <row r="6" spans="1:19" ht="14" customHeight="1">
      <c r="A6" s="493"/>
      <c r="B6" s="496"/>
      <c r="C6" s="497" t="s">
        <v>769</v>
      </c>
      <c r="D6" s="493"/>
      <c r="E6" s="493"/>
      <c r="F6" s="493"/>
      <c r="G6" s="493"/>
      <c r="H6" s="493"/>
      <c r="I6" s="1078"/>
      <c r="J6" s="1079"/>
      <c r="K6" s="493"/>
      <c r="L6" s="493"/>
      <c r="M6" s="491"/>
      <c r="N6" s="492"/>
      <c r="O6" s="491"/>
      <c r="P6" s="492"/>
    </row>
    <row r="7" spans="1:19" ht="14" customHeight="1">
      <c r="A7" s="493"/>
      <c r="B7" s="496"/>
      <c r="C7" s="493"/>
      <c r="D7" s="493"/>
      <c r="E7" s="493"/>
      <c r="F7" s="493"/>
      <c r="G7" s="493"/>
      <c r="H7" s="493"/>
      <c r="I7" s="1078"/>
      <c r="J7" s="1079"/>
      <c r="K7" s="493"/>
      <c r="L7" s="493"/>
      <c r="M7" s="491"/>
      <c r="N7" s="492"/>
      <c r="O7" s="491"/>
      <c r="P7" s="492"/>
    </row>
    <row r="8" spans="1:19" ht="42.75" customHeight="1">
      <c r="A8" s="493"/>
      <c r="B8" s="496"/>
      <c r="C8" s="498" t="s">
        <v>770</v>
      </c>
      <c r="D8" s="493"/>
      <c r="E8" s="493"/>
      <c r="F8" s="493"/>
      <c r="G8" s="493"/>
      <c r="H8" s="493"/>
      <c r="I8" s="1078"/>
      <c r="J8" s="1079"/>
      <c r="K8" s="493"/>
      <c r="L8" s="493"/>
      <c r="M8" s="491"/>
      <c r="N8" s="492"/>
      <c r="O8" s="491"/>
      <c r="P8" s="492"/>
    </row>
    <row r="9" spans="1:19" ht="14" customHeight="1">
      <c r="A9" s="499"/>
      <c r="B9" s="500"/>
      <c r="C9" s="499"/>
      <c r="D9" s="499"/>
      <c r="E9" s="499"/>
      <c r="F9" s="499"/>
      <c r="G9" s="499"/>
      <c r="H9" s="499"/>
      <c r="I9" s="1080"/>
      <c r="J9" s="1081"/>
      <c r="K9" s="499"/>
      <c r="L9" s="499"/>
      <c r="M9" s="501"/>
      <c r="N9" s="502"/>
      <c r="O9" s="501"/>
      <c r="P9" s="502"/>
    </row>
    <row r="10" spans="1:19" ht="32.25" hidden="1" customHeight="1">
      <c r="A10" s="503"/>
      <c r="B10" s="504">
        <v>1</v>
      </c>
      <c r="C10" s="505" t="s">
        <v>771</v>
      </c>
      <c r="D10" s="506" t="s">
        <v>772</v>
      </c>
      <c r="E10" s="507">
        <v>766</v>
      </c>
      <c r="F10" s="503"/>
      <c r="G10" s="503"/>
      <c r="H10" s="508" t="s">
        <v>773</v>
      </c>
      <c r="I10" s="1089" t="s">
        <v>773</v>
      </c>
      <c r="J10" s="1090"/>
      <c r="K10" s="505" t="s">
        <v>773</v>
      </c>
      <c r="L10" s="509" t="s">
        <v>774</v>
      </c>
      <c r="M10" s="510"/>
      <c r="N10" s="511"/>
      <c r="O10" s="510"/>
      <c r="P10" s="511"/>
    </row>
    <row r="11" spans="1:19" ht="53.5" customHeight="1">
      <c r="A11" s="503"/>
      <c r="B11" s="504">
        <v>2</v>
      </c>
      <c r="C11" s="505" t="s">
        <v>775</v>
      </c>
      <c r="D11" s="506" t="s">
        <v>772</v>
      </c>
      <c r="E11" s="507">
        <v>302.35000000000002</v>
      </c>
      <c r="F11" s="506" t="s">
        <v>776</v>
      </c>
      <c r="G11" s="512">
        <v>20</v>
      </c>
      <c r="H11" s="507">
        <v>422</v>
      </c>
      <c r="I11" s="1082">
        <v>327</v>
      </c>
      <c r="J11" s="1083"/>
      <c r="K11" s="507">
        <f>H11+I11</f>
        <v>749</v>
      </c>
      <c r="L11" s="507">
        <f>K11*E11</f>
        <v>226460.15000000002</v>
      </c>
      <c r="M11" s="501">
        <v>0.94</v>
      </c>
      <c r="N11" s="648">
        <v>212395.78278947363</v>
      </c>
      <c r="O11" s="513">
        <f>P11-N11</f>
        <v>476.75821052637184</v>
      </c>
      <c r="P11" s="648">
        <f>M11*L11</f>
        <v>212872.541</v>
      </c>
      <c r="S11" s="483">
        <f>N11/L11</f>
        <v>0.93789473684210489</v>
      </c>
    </row>
    <row r="12" spans="1:19" ht="75" customHeight="1">
      <c r="A12" s="503"/>
      <c r="B12" s="514" t="s">
        <v>777</v>
      </c>
      <c r="C12" s="505" t="s">
        <v>778</v>
      </c>
      <c r="D12" s="506" t="s">
        <v>779</v>
      </c>
      <c r="E12" s="507">
        <v>153</v>
      </c>
      <c r="F12" s="506" t="s">
        <v>776</v>
      </c>
      <c r="G12" s="512">
        <v>20</v>
      </c>
      <c r="H12" s="507">
        <v>422</v>
      </c>
      <c r="I12" s="1082">
        <v>731</v>
      </c>
      <c r="J12" s="1083"/>
      <c r="K12" s="507">
        <f>H12+I12</f>
        <v>1153</v>
      </c>
      <c r="L12" s="507">
        <f>K12*E12</f>
        <v>176409</v>
      </c>
      <c r="M12" s="501">
        <v>0.94</v>
      </c>
      <c r="N12" s="648">
        <v>165453.07263157889</v>
      </c>
      <c r="O12" s="513">
        <f t="shared" ref="O12:O21" si="0">P12-N12</f>
        <v>371.38736842109938</v>
      </c>
      <c r="P12" s="648">
        <f>M12*L12</f>
        <v>165824.46</v>
      </c>
      <c r="S12" s="483">
        <f>N12/L12</f>
        <v>0.937894736842105</v>
      </c>
    </row>
    <row r="13" spans="1:19" ht="37" hidden="1" customHeight="1">
      <c r="A13" s="503"/>
      <c r="B13" s="515" t="s">
        <v>780</v>
      </c>
      <c r="C13" s="503" t="s">
        <v>781</v>
      </c>
      <c r="D13" s="509" t="s">
        <v>782</v>
      </c>
      <c r="E13" s="516">
        <v>36</v>
      </c>
      <c r="F13" s="517" t="s">
        <v>783</v>
      </c>
      <c r="G13" s="503"/>
      <c r="H13" s="1076"/>
      <c r="I13" s="1092"/>
      <c r="J13" s="1077"/>
      <c r="K13" s="503"/>
      <c r="L13" s="503"/>
      <c r="M13" s="501"/>
      <c r="N13" s="648"/>
      <c r="O13" s="513">
        <f t="shared" si="0"/>
        <v>0</v>
      </c>
      <c r="P13" s="648"/>
    </row>
    <row r="14" spans="1:19" ht="32" customHeight="1">
      <c r="A14" s="503"/>
      <c r="B14" s="504">
        <v>3</v>
      </c>
      <c r="C14" s="505" t="s">
        <v>784</v>
      </c>
      <c r="D14" s="506" t="s">
        <v>772</v>
      </c>
      <c r="E14" s="507">
        <v>612</v>
      </c>
      <c r="F14" s="505" t="s">
        <v>776</v>
      </c>
      <c r="G14" s="512">
        <v>20</v>
      </c>
      <c r="H14" s="507">
        <v>422</v>
      </c>
      <c r="I14" s="1082">
        <v>731</v>
      </c>
      <c r="J14" s="1083"/>
      <c r="K14" s="507">
        <f>H14+I14</f>
        <v>1153</v>
      </c>
      <c r="L14" s="507">
        <f>K14*E14</f>
        <v>705636</v>
      </c>
      <c r="M14" s="501">
        <v>0.99099999999999999</v>
      </c>
      <c r="N14" s="648">
        <v>698951.02736842085</v>
      </c>
      <c r="O14" s="513">
        <f t="shared" si="0"/>
        <v>334.24863157910295</v>
      </c>
      <c r="P14" s="648">
        <f>M14*L14</f>
        <v>699285.27599999995</v>
      </c>
      <c r="S14" s="483">
        <f>N14/L14</f>
        <v>0.99052631578947337</v>
      </c>
    </row>
    <row r="15" spans="1:19" ht="29.75" hidden="1" customHeight="1">
      <c r="A15" s="503"/>
      <c r="B15" s="515" t="s">
        <v>785</v>
      </c>
      <c r="C15" s="517" t="s">
        <v>786</v>
      </c>
      <c r="D15" s="509" t="s">
        <v>782</v>
      </c>
      <c r="E15" s="516">
        <v>417</v>
      </c>
      <c r="F15" s="517" t="s">
        <v>783</v>
      </c>
      <c r="G15" s="503"/>
      <c r="H15" s="503"/>
      <c r="I15" s="1076"/>
      <c r="J15" s="1077"/>
      <c r="K15" s="503"/>
      <c r="L15" s="503"/>
      <c r="M15" s="501"/>
      <c r="N15" s="648"/>
      <c r="O15" s="513">
        <f t="shared" si="0"/>
        <v>0</v>
      </c>
      <c r="P15" s="648"/>
    </row>
    <row r="16" spans="1:19" ht="32.25" hidden="1" customHeight="1">
      <c r="A16" s="503"/>
      <c r="B16" s="504">
        <v>4</v>
      </c>
      <c r="C16" s="505" t="s">
        <v>787</v>
      </c>
      <c r="D16" s="506" t="s">
        <v>772</v>
      </c>
      <c r="E16" s="507">
        <v>153</v>
      </c>
      <c r="F16" s="505" t="s">
        <v>776</v>
      </c>
      <c r="G16" s="512">
        <v>20</v>
      </c>
      <c r="H16" s="508" t="s">
        <v>773</v>
      </c>
      <c r="I16" s="1089" t="s">
        <v>773</v>
      </c>
      <c r="J16" s="1090"/>
      <c r="K16" s="505" t="s">
        <v>773</v>
      </c>
      <c r="L16" s="517" t="s">
        <v>788</v>
      </c>
      <c r="M16" s="501"/>
      <c r="N16" s="648"/>
      <c r="O16" s="513">
        <f t="shared" si="0"/>
        <v>0</v>
      </c>
      <c r="P16" s="648"/>
    </row>
    <row r="17" spans="1:19" ht="32.25" hidden="1" customHeight="1">
      <c r="A17" s="503"/>
      <c r="B17" s="504">
        <v>5</v>
      </c>
      <c r="C17" s="505" t="s">
        <v>789</v>
      </c>
      <c r="D17" s="506" t="s">
        <v>790</v>
      </c>
      <c r="E17" s="507">
        <v>19</v>
      </c>
      <c r="F17" s="505" t="s">
        <v>776</v>
      </c>
      <c r="G17" s="512">
        <v>20</v>
      </c>
      <c r="H17" s="508" t="s">
        <v>773</v>
      </c>
      <c r="I17" s="1089" t="s">
        <v>773</v>
      </c>
      <c r="J17" s="1090"/>
      <c r="K17" s="505" t="s">
        <v>773</v>
      </c>
      <c r="L17" s="517" t="s">
        <v>791</v>
      </c>
      <c r="M17" s="501"/>
      <c r="N17" s="648"/>
      <c r="O17" s="513">
        <f t="shared" si="0"/>
        <v>0</v>
      </c>
      <c r="P17" s="648"/>
    </row>
    <row r="18" spans="1:19" ht="21.5" hidden="1" customHeight="1">
      <c r="A18" s="503"/>
      <c r="B18" s="504">
        <v>6</v>
      </c>
      <c r="C18" s="505" t="s">
        <v>792</v>
      </c>
      <c r="D18" s="506" t="s">
        <v>793</v>
      </c>
      <c r="E18" s="507">
        <v>2210.1</v>
      </c>
      <c r="F18" s="506" t="s">
        <v>794</v>
      </c>
      <c r="G18" s="512">
        <v>5</v>
      </c>
      <c r="H18" s="508" t="s">
        <v>773</v>
      </c>
      <c r="I18" s="1089" t="s">
        <v>773</v>
      </c>
      <c r="J18" s="1090"/>
      <c r="K18" s="505" t="s">
        <v>773</v>
      </c>
      <c r="L18" s="518" t="s">
        <v>795</v>
      </c>
      <c r="M18" s="501"/>
      <c r="N18" s="648"/>
      <c r="O18" s="513">
        <f t="shared" si="0"/>
        <v>0</v>
      </c>
      <c r="P18" s="648"/>
    </row>
    <row r="19" spans="1:19" ht="32.25" hidden="1" customHeight="1">
      <c r="A19" s="503"/>
      <c r="B19" s="504">
        <v>7</v>
      </c>
      <c r="C19" s="505" t="s">
        <v>796</v>
      </c>
      <c r="D19" s="506" t="s">
        <v>793</v>
      </c>
      <c r="E19" s="507">
        <v>38</v>
      </c>
      <c r="F19" s="505" t="s">
        <v>797</v>
      </c>
      <c r="G19" s="512">
        <v>20</v>
      </c>
      <c r="H19" s="508" t="s">
        <v>773</v>
      </c>
      <c r="I19" s="1089" t="s">
        <v>773</v>
      </c>
      <c r="J19" s="1090"/>
      <c r="K19" s="505" t="s">
        <v>773</v>
      </c>
      <c r="L19" s="517" t="s">
        <v>798</v>
      </c>
      <c r="M19" s="501"/>
      <c r="N19" s="648"/>
      <c r="O19" s="513">
        <f t="shared" si="0"/>
        <v>0</v>
      </c>
      <c r="P19" s="648"/>
    </row>
    <row r="20" spans="1:19" ht="21.5" hidden="1" customHeight="1">
      <c r="A20" s="503"/>
      <c r="B20" s="504">
        <v>8</v>
      </c>
      <c r="C20" s="505" t="s">
        <v>799</v>
      </c>
      <c r="D20" s="506" t="s">
        <v>793</v>
      </c>
      <c r="E20" s="507">
        <v>240.6</v>
      </c>
      <c r="F20" s="505" t="s">
        <v>776</v>
      </c>
      <c r="G20" s="512">
        <v>20</v>
      </c>
      <c r="H20" s="507">
        <v>121</v>
      </c>
      <c r="I20" s="1082">
        <v>40</v>
      </c>
      <c r="J20" s="1083"/>
      <c r="K20" s="507">
        <f>H20+I20</f>
        <v>161</v>
      </c>
      <c r="L20" s="505" t="s">
        <v>800</v>
      </c>
      <c r="M20" s="501"/>
      <c r="N20" s="648"/>
      <c r="O20" s="513">
        <f t="shared" si="0"/>
        <v>0</v>
      </c>
      <c r="P20" s="648"/>
    </row>
    <row r="21" spans="1:19" ht="21.5" customHeight="1">
      <c r="A21" s="503"/>
      <c r="B21" s="504">
        <v>9</v>
      </c>
      <c r="C21" s="505" t="s">
        <v>801</v>
      </c>
      <c r="D21" s="506" t="s">
        <v>793</v>
      </c>
      <c r="E21" s="507">
        <v>126</v>
      </c>
      <c r="F21" s="505" t="s">
        <v>776</v>
      </c>
      <c r="G21" s="512">
        <v>20</v>
      </c>
      <c r="H21" s="507">
        <v>126</v>
      </c>
      <c r="I21" s="1082">
        <v>51</v>
      </c>
      <c r="J21" s="1083"/>
      <c r="K21" s="507">
        <f>H21+I21</f>
        <v>177</v>
      </c>
      <c r="L21" s="507">
        <f>K21*E21</f>
        <v>22302</v>
      </c>
      <c r="M21" s="501">
        <v>0.94</v>
      </c>
      <c r="N21" s="648">
        <v>20943.338684210521</v>
      </c>
      <c r="O21" s="513">
        <f t="shared" si="0"/>
        <v>20.541315789476357</v>
      </c>
      <c r="P21" s="648">
        <f>M21*L21</f>
        <v>20963.879999999997</v>
      </c>
      <c r="S21" s="483">
        <f>N21/L21</f>
        <v>0.93907894736842079</v>
      </c>
    </row>
    <row r="22" spans="1:19" ht="32.25" hidden="1" customHeight="1">
      <c r="A22" s="489"/>
      <c r="B22" s="519">
        <v>10</v>
      </c>
      <c r="C22" s="520" t="s">
        <v>802</v>
      </c>
      <c r="D22" s="521" t="s">
        <v>793</v>
      </c>
      <c r="E22" s="522" t="s">
        <v>773</v>
      </c>
      <c r="F22" s="520" t="s">
        <v>776</v>
      </c>
      <c r="G22" s="523">
        <v>20</v>
      </c>
      <c r="H22" s="522" t="s">
        <v>773</v>
      </c>
      <c r="I22" s="1085" t="s">
        <v>773</v>
      </c>
      <c r="J22" s="1086"/>
      <c r="K22" s="520" t="s">
        <v>773</v>
      </c>
      <c r="L22" s="524" t="s">
        <v>788</v>
      </c>
      <c r="M22" s="510"/>
      <c r="N22" s="511"/>
      <c r="O22" s="510"/>
      <c r="P22" s="511"/>
    </row>
    <row r="23" spans="1:19" ht="15" customHeight="1">
      <c r="A23" s="493"/>
      <c r="B23" s="496"/>
      <c r="C23" s="493"/>
      <c r="D23" s="493"/>
      <c r="E23" s="493"/>
      <c r="F23" s="493"/>
      <c r="G23" s="493"/>
      <c r="H23" s="493"/>
      <c r="I23" s="1078"/>
      <c r="J23" s="1079"/>
      <c r="K23" s="493"/>
      <c r="L23" s="493"/>
      <c r="M23" s="491"/>
      <c r="N23" s="647"/>
      <c r="O23" s="491"/>
      <c r="P23" s="647"/>
    </row>
    <row r="24" spans="1:19" ht="14" customHeight="1">
      <c r="A24" s="493"/>
      <c r="B24" s="496"/>
      <c r="C24" s="497" t="s">
        <v>803</v>
      </c>
      <c r="D24" s="493"/>
      <c r="E24" s="493"/>
      <c r="F24" s="493"/>
      <c r="G24" s="493"/>
      <c r="H24" s="493"/>
      <c r="I24" s="1078"/>
      <c r="J24" s="1079"/>
      <c r="K24" s="493"/>
      <c r="L24" s="493"/>
      <c r="M24" s="491"/>
      <c r="N24" s="647"/>
      <c r="O24" s="491"/>
      <c r="P24" s="647"/>
    </row>
    <row r="25" spans="1:19" ht="14" customHeight="1">
      <c r="A25" s="493"/>
      <c r="B25" s="496"/>
      <c r="C25" s="493"/>
      <c r="D25" s="493"/>
      <c r="E25" s="493"/>
      <c r="F25" s="493"/>
      <c r="G25" s="493"/>
      <c r="H25" s="493"/>
      <c r="I25" s="1078"/>
      <c r="J25" s="1079"/>
      <c r="K25" s="493"/>
      <c r="L25" s="493"/>
      <c r="M25" s="491"/>
      <c r="N25" s="647"/>
      <c r="O25" s="491"/>
      <c r="P25" s="647"/>
    </row>
    <row r="26" spans="1:19" ht="42.75" customHeight="1">
      <c r="A26" s="493"/>
      <c r="B26" s="496"/>
      <c r="C26" s="498" t="s">
        <v>804</v>
      </c>
      <c r="D26" s="493"/>
      <c r="E26" s="493"/>
      <c r="F26" s="493"/>
      <c r="G26" s="493"/>
      <c r="H26" s="493"/>
      <c r="I26" s="1078"/>
      <c r="J26" s="1079"/>
      <c r="K26" s="493"/>
      <c r="L26" s="493"/>
      <c r="M26" s="491"/>
      <c r="N26" s="647"/>
      <c r="O26" s="491"/>
      <c r="P26" s="647"/>
    </row>
    <row r="27" spans="1:19" ht="14" customHeight="1">
      <c r="A27" s="499"/>
      <c r="B27" s="500"/>
      <c r="C27" s="499"/>
      <c r="D27" s="499"/>
      <c r="E27" s="499"/>
      <c r="F27" s="499"/>
      <c r="G27" s="499"/>
      <c r="H27" s="499"/>
      <c r="I27" s="1080"/>
      <c r="J27" s="1081"/>
      <c r="K27" s="499"/>
      <c r="L27" s="499"/>
      <c r="M27" s="491"/>
      <c r="N27" s="647"/>
      <c r="O27" s="491"/>
      <c r="P27" s="647"/>
    </row>
    <row r="28" spans="1:19" ht="21.5" customHeight="1">
      <c r="A28" s="503"/>
      <c r="B28" s="504">
        <v>11</v>
      </c>
      <c r="C28" s="505" t="s">
        <v>805</v>
      </c>
      <c r="D28" s="506" t="s">
        <v>772</v>
      </c>
      <c r="E28" s="507">
        <v>105.65</v>
      </c>
      <c r="F28" s="506" t="s">
        <v>776</v>
      </c>
      <c r="G28" s="512">
        <v>20</v>
      </c>
      <c r="H28" s="507">
        <v>415</v>
      </c>
      <c r="I28" s="1082">
        <v>215</v>
      </c>
      <c r="J28" s="1083"/>
      <c r="K28" s="507">
        <f>H28+I28</f>
        <v>630</v>
      </c>
      <c r="L28" s="507">
        <f>K28*E28</f>
        <v>66559.5</v>
      </c>
      <c r="M28" s="525">
        <v>1</v>
      </c>
      <c r="N28" s="649">
        <v>66559.5</v>
      </c>
      <c r="O28" s="801">
        <f t="shared" ref="O28:O29" si="1">P28-N28</f>
        <v>0</v>
      </c>
      <c r="P28" s="648">
        <f>M28*L28</f>
        <v>66559.5</v>
      </c>
      <c r="S28" s="483">
        <f>N28/L28</f>
        <v>1</v>
      </c>
    </row>
    <row r="29" spans="1:19" ht="21.5" customHeight="1">
      <c r="A29" s="503"/>
      <c r="B29" s="504">
        <v>12</v>
      </c>
      <c r="C29" s="505" t="s">
        <v>806</v>
      </c>
      <c r="D29" s="506" t="s">
        <v>793</v>
      </c>
      <c r="E29" s="507">
        <v>357</v>
      </c>
      <c r="F29" s="506" t="s">
        <v>794</v>
      </c>
      <c r="G29" s="512">
        <v>5</v>
      </c>
      <c r="H29" s="508">
        <v>0</v>
      </c>
      <c r="I29" s="1091">
        <v>60</v>
      </c>
      <c r="J29" s="1091"/>
      <c r="K29" s="507">
        <f>H29+I29</f>
        <v>60</v>
      </c>
      <c r="L29" s="507">
        <f>K29*E29</f>
        <v>21420</v>
      </c>
      <c r="M29" s="525">
        <v>0.62</v>
      </c>
      <c r="N29" s="649">
        <v>13077.473684210527</v>
      </c>
      <c r="O29" s="513">
        <f t="shared" si="1"/>
        <v>202.92631578947294</v>
      </c>
      <c r="P29" s="648">
        <f>M29*L29</f>
        <v>13280.4</v>
      </c>
      <c r="S29" s="483">
        <f>N29/L29</f>
        <v>0.61052631578947369</v>
      </c>
    </row>
    <row r="30" spans="1:19" ht="32.25" hidden="1" customHeight="1">
      <c r="A30" s="503"/>
      <c r="B30" s="504">
        <v>13</v>
      </c>
      <c r="C30" s="505" t="s">
        <v>807</v>
      </c>
      <c r="D30" s="506" t="s">
        <v>790</v>
      </c>
      <c r="E30" s="507">
        <v>6</v>
      </c>
      <c r="F30" s="505" t="s">
        <v>808</v>
      </c>
      <c r="G30" s="512">
        <v>20</v>
      </c>
      <c r="H30" s="508" t="s">
        <v>773</v>
      </c>
      <c r="I30" s="1088" t="s">
        <v>773</v>
      </c>
      <c r="J30" s="1088"/>
      <c r="K30" s="505" t="s">
        <v>773</v>
      </c>
      <c r="L30" s="517" t="s">
        <v>798</v>
      </c>
      <c r="M30" s="526"/>
      <c r="N30" s="509"/>
      <c r="O30" s="526"/>
      <c r="P30" s="509"/>
    </row>
    <row r="31" spans="1:19" ht="14" customHeight="1">
      <c r="A31" s="489"/>
      <c r="B31" s="490"/>
      <c r="C31" s="489"/>
      <c r="D31" s="489"/>
      <c r="E31" s="489"/>
      <c r="F31" s="489"/>
      <c r="G31" s="489"/>
      <c r="H31" s="489"/>
      <c r="I31" s="1087"/>
      <c r="J31" s="1087"/>
      <c r="K31" s="489"/>
      <c r="L31" s="489"/>
      <c r="M31" s="527"/>
      <c r="N31" s="646"/>
      <c r="O31" s="527"/>
      <c r="P31" s="646"/>
    </row>
    <row r="32" spans="1:19" ht="14" customHeight="1">
      <c r="A32" s="493"/>
      <c r="B32" s="496"/>
      <c r="C32" s="497" t="s">
        <v>809</v>
      </c>
      <c r="D32" s="493"/>
      <c r="E32" s="493"/>
      <c r="F32" s="493"/>
      <c r="G32" s="493"/>
      <c r="H32" s="493"/>
      <c r="I32" s="1078"/>
      <c r="J32" s="1079"/>
      <c r="K32" s="493"/>
      <c r="L32" s="493"/>
      <c r="M32" s="491"/>
      <c r="N32" s="647"/>
      <c r="O32" s="491"/>
      <c r="P32" s="647"/>
    </row>
    <row r="33" spans="1:19" ht="14" customHeight="1">
      <c r="A33" s="493"/>
      <c r="B33" s="496"/>
      <c r="C33" s="493"/>
      <c r="D33" s="493"/>
      <c r="E33" s="493"/>
      <c r="F33" s="493"/>
      <c r="G33" s="493"/>
      <c r="H33" s="493"/>
      <c r="I33" s="1078"/>
      <c r="J33" s="1079"/>
      <c r="K33" s="493"/>
      <c r="L33" s="493"/>
      <c r="M33" s="491"/>
      <c r="N33" s="647"/>
      <c r="O33" s="491"/>
      <c r="P33" s="647"/>
    </row>
    <row r="34" spans="1:19" ht="20" customHeight="1">
      <c r="A34" s="493"/>
      <c r="B34" s="496"/>
      <c r="C34" s="498" t="s">
        <v>810</v>
      </c>
      <c r="D34" s="1084"/>
      <c r="E34" s="1084"/>
      <c r="F34" s="1084"/>
      <c r="G34" s="1084"/>
      <c r="H34" s="1084"/>
      <c r="I34" s="1078"/>
      <c r="J34" s="1079"/>
      <c r="K34" s="1084"/>
      <c r="L34" s="1084"/>
      <c r="M34" s="491"/>
      <c r="N34" s="647"/>
      <c r="O34" s="491"/>
      <c r="P34" s="647"/>
    </row>
    <row r="35" spans="1:19" ht="21.75" customHeight="1">
      <c r="A35" s="493"/>
      <c r="B35" s="496"/>
      <c r="C35" s="498" t="s">
        <v>811</v>
      </c>
      <c r="D35" s="1084"/>
      <c r="E35" s="1084"/>
      <c r="F35" s="1084"/>
      <c r="G35" s="1084"/>
      <c r="H35" s="1084"/>
      <c r="I35" s="1078"/>
      <c r="J35" s="1079"/>
      <c r="K35" s="1084"/>
      <c r="L35" s="1084"/>
      <c r="M35" s="491"/>
      <c r="N35" s="647"/>
      <c r="O35" s="491"/>
      <c r="P35" s="647"/>
    </row>
    <row r="36" spans="1:19" ht="14" customHeight="1">
      <c r="A36" s="499"/>
      <c r="B36" s="500"/>
      <c r="C36" s="499"/>
      <c r="D36" s="499"/>
      <c r="E36" s="499"/>
      <c r="F36" s="499"/>
      <c r="G36" s="499"/>
      <c r="H36" s="499"/>
      <c r="I36" s="1080"/>
      <c r="J36" s="1081"/>
      <c r="K36" s="499"/>
      <c r="L36" s="499"/>
      <c r="M36" s="491"/>
      <c r="N36" s="647"/>
      <c r="O36" s="491"/>
      <c r="P36" s="647"/>
    </row>
    <row r="37" spans="1:19" ht="53.5" customHeight="1">
      <c r="A37" s="503"/>
      <c r="B37" s="504">
        <v>14</v>
      </c>
      <c r="C37" s="505" t="s">
        <v>812</v>
      </c>
      <c r="D37" s="506" t="s">
        <v>793</v>
      </c>
      <c r="E37" s="507">
        <v>1681.9</v>
      </c>
      <c r="F37" s="506" t="s">
        <v>776</v>
      </c>
      <c r="G37" s="512">
        <v>20</v>
      </c>
      <c r="H37" s="507">
        <v>130</v>
      </c>
      <c r="I37" s="1082">
        <v>100</v>
      </c>
      <c r="J37" s="1083"/>
      <c r="K37" s="507">
        <f>H37+I37</f>
        <v>230</v>
      </c>
      <c r="L37" s="507">
        <f>K37*E37</f>
        <v>386837</v>
      </c>
      <c r="M37" s="525">
        <v>0.9</v>
      </c>
      <c r="N37" s="649">
        <v>330847.43421052629</v>
      </c>
      <c r="O37" s="801">
        <f t="shared" ref="O37:O38" si="2">P37-N37</f>
        <v>17305.865789473697</v>
      </c>
      <c r="P37" s="648">
        <f>M37*L37</f>
        <v>348153.3</v>
      </c>
      <c r="S37" s="483">
        <f>N37/L37</f>
        <v>0.85526315789473673</v>
      </c>
    </row>
    <row r="38" spans="1:19" ht="54.5" customHeight="1">
      <c r="A38" s="503"/>
      <c r="B38" s="504">
        <v>15</v>
      </c>
      <c r="C38" s="505" t="s">
        <v>813</v>
      </c>
      <c r="D38" s="506" t="s">
        <v>793</v>
      </c>
      <c r="E38" s="507">
        <v>168.8</v>
      </c>
      <c r="F38" s="506" t="s">
        <v>776</v>
      </c>
      <c r="G38" s="512">
        <v>20</v>
      </c>
      <c r="H38" s="507">
        <v>130</v>
      </c>
      <c r="I38" s="1082">
        <v>100</v>
      </c>
      <c r="J38" s="1083"/>
      <c r="K38" s="507">
        <f>H38+I38</f>
        <v>230</v>
      </c>
      <c r="L38" s="507">
        <f>K38*E38</f>
        <v>38824</v>
      </c>
      <c r="M38" s="501">
        <v>0.9</v>
      </c>
      <c r="N38" s="649">
        <v>22477.052631578947</v>
      </c>
      <c r="O38" s="513">
        <f t="shared" si="2"/>
        <v>12464.547368421052</v>
      </c>
      <c r="P38" s="648">
        <f>M38*L38</f>
        <v>34941.599999999999</v>
      </c>
      <c r="S38" s="483">
        <f>N38/L38</f>
        <v>0.57894736842105265</v>
      </c>
    </row>
    <row r="39" spans="1:19" ht="32.25" hidden="1" customHeight="1">
      <c r="A39" s="489"/>
      <c r="B39" s="519">
        <v>16</v>
      </c>
      <c r="C39" s="520" t="s">
        <v>814</v>
      </c>
      <c r="D39" s="521" t="s">
        <v>793</v>
      </c>
      <c r="E39" s="528">
        <v>29</v>
      </c>
      <c r="F39" s="521" t="s">
        <v>797</v>
      </c>
      <c r="G39" s="523">
        <v>20</v>
      </c>
      <c r="H39" s="522" t="s">
        <v>773</v>
      </c>
      <c r="I39" s="1085" t="s">
        <v>773</v>
      </c>
      <c r="J39" s="1086"/>
      <c r="K39" s="520" t="s">
        <v>773</v>
      </c>
      <c r="L39" s="524" t="s">
        <v>798</v>
      </c>
      <c r="M39" s="510"/>
      <c r="N39" s="511"/>
      <c r="O39" s="510"/>
      <c r="P39" s="511"/>
    </row>
    <row r="40" spans="1:19" ht="14" hidden="1" customHeight="1">
      <c r="A40" s="493"/>
      <c r="B40" s="496"/>
      <c r="C40" s="493"/>
      <c r="D40" s="493"/>
      <c r="E40" s="493"/>
      <c r="F40" s="493"/>
      <c r="G40" s="493"/>
      <c r="H40" s="493"/>
      <c r="I40" s="1078"/>
      <c r="J40" s="1079"/>
      <c r="K40" s="493"/>
      <c r="L40" s="493"/>
      <c r="M40" s="491"/>
      <c r="N40" s="492"/>
      <c r="O40" s="491"/>
      <c r="P40" s="492"/>
    </row>
    <row r="41" spans="1:19" ht="14" hidden="1" customHeight="1">
      <c r="A41" s="493"/>
      <c r="B41" s="496"/>
      <c r="C41" s="497" t="s">
        <v>815</v>
      </c>
      <c r="D41" s="493"/>
      <c r="E41" s="493"/>
      <c r="F41" s="493"/>
      <c r="G41" s="493"/>
      <c r="H41" s="493"/>
      <c r="I41" s="1078"/>
      <c r="J41" s="1079"/>
      <c r="K41" s="493"/>
      <c r="L41" s="493"/>
      <c r="M41" s="491"/>
      <c r="N41" s="492"/>
      <c r="O41" s="491"/>
      <c r="P41" s="492"/>
    </row>
    <row r="42" spans="1:19" ht="14" hidden="1" customHeight="1">
      <c r="A42" s="493"/>
      <c r="B42" s="496"/>
      <c r="C42" s="493"/>
      <c r="D42" s="493"/>
      <c r="E42" s="493"/>
      <c r="F42" s="493"/>
      <c r="G42" s="493"/>
      <c r="H42" s="493"/>
      <c r="I42" s="1078"/>
      <c r="J42" s="1079"/>
      <c r="K42" s="493"/>
      <c r="L42" s="493"/>
      <c r="M42" s="491"/>
      <c r="N42" s="492"/>
      <c r="O42" s="491"/>
      <c r="P42" s="492"/>
    </row>
    <row r="43" spans="1:19" ht="32.25" hidden="1" customHeight="1">
      <c r="A43" s="493"/>
      <c r="B43" s="496"/>
      <c r="C43" s="498" t="s">
        <v>816</v>
      </c>
      <c r="D43" s="493"/>
      <c r="E43" s="493"/>
      <c r="F43" s="493"/>
      <c r="G43" s="493"/>
      <c r="H43" s="493"/>
      <c r="I43" s="1078"/>
      <c r="J43" s="1079"/>
      <c r="K43" s="493"/>
      <c r="L43" s="493"/>
      <c r="M43" s="491"/>
      <c r="N43" s="492"/>
      <c r="O43" s="491"/>
      <c r="P43" s="492"/>
    </row>
    <row r="44" spans="1:19" ht="14" hidden="1" customHeight="1">
      <c r="A44" s="499"/>
      <c r="B44" s="500"/>
      <c r="C44" s="499"/>
      <c r="D44" s="499"/>
      <c r="E44" s="499"/>
      <c r="F44" s="499"/>
      <c r="G44" s="499"/>
      <c r="H44" s="499"/>
      <c r="I44" s="1080"/>
      <c r="J44" s="1081"/>
      <c r="K44" s="499"/>
      <c r="L44" s="499"/>
      <c r="M44" s="491"/>
      <c r="N44" s="492"/>
      <c r="O44" s="491"/>
      <c r="P44" s="492"/>
    </row>
    <row r="45" spans="1:19" ht="21.5" hidden="1" customHeight="1">
      <c r="A45" s="503"/>
      <c r="B45" s="504">
        <v>17</v>
      </c>
      <c r="C45" s="505" t="s">
        <v>817</v>
      </c>
      <c r="D45" s="506" t="s">
        <v>793</v>
      </c>
      <c r="E45" s="507">
        <v>349.5</v>
      </c>
      <c r="F45" s="506" t="s">
        <v>776</v>
      </c>
      <c r="G45" s="512">
        <v>20</v>
      </c>
      <c r="H45" s="507">
        <v>63</v>
      </c>
      <c r="I45" s="1082">
        <v>28</v>
      </c>
      <c r="J45" s="1083"/>
      <c r="K45" s="507">
        <v>91</v>
      </c>
      <c r="L45" s="505" t="s">
        <v>818</v>
      </c>
      <c r="M45" s="529"/>
      <c r="N45" s="530"/>
      <c r="O45" s="529"/>
      <c r="P45" s="530"/>
    </row>
    <row r="46" spans="1:19" ht="13.75" customHeight="1">
      <c r="A46" s="503"/>
      <c r="B46" s="531"/>
      <c r="C46" s="503"/>
      <c r="D46" s="503"/>
      <c r="E46" s="503"/>
      <c r="F46" s="503"/>
      <c r="G46" s="503"/>
      <c r="H46" s="503"/>
      <c r="I46" s="1076"/>
      <c r="J46" s="1077"/>
      <c r="K46" s="503"/>
      <c r="L46" s="503"/>
      <c r="M46" s="501"/>
      <c r="N46" s="502"/>
      <c r="O46" s="501"/>
      <c r="P46" s="502"/>
    </row>
    <row r="47" spans="1:19" ht="19.25" customHeight="1">
      <c r="A47" s="503"/>
      <c r="B47" s="531"/>
      <c r="C47" s="532" t="s">
        <v>819</v>
      </c>
      <c r="D47" s="503"/>
      <c r="E47" s="503"/>
      <c r="F47" s="503"/>
      <c r="G47" s="503"/>
      <c r="H47" s="503"/>
      <c r="I47" s="1076"/>
      <c r="J47" s="1077"/>
      <c r="K47" s="503"/>
      <c r="L47" s="533">
        <f>L11+L12+L14+L21+L28+L29+L37+L38</f>
        <v>1644447.65</v>
      </c>
      <c r="M47" s="501">
        <f>P47/L47</f>
        <v>0.94979062240138812</v>
      </c>
      <c r="N47" s="533">
        <f>SUM(N11:N38)</f>
        <v>1530704.6819999998</v>
      </c>
      <c r="O47" s="533">
        <f>P47-N47</f>
        <v>31176.27500000014</v>
      </c>
      <c r="P47" s="533">
        <f>SUM(P11:P38)</f>
        <v>1561880.9569999999</v>
      </c>
    </row>
    <row r="49" spans="12:12">
      <c r="L49" s="483">
        <v>1644447.65</v>
      </c>
    </row>
  </sheetData>
  <mergeCells count="53">
    <mergeCell ref="I6:J6"/>
    <mergeCell ref="A1:P1"/>
    <mergeCell ref="I2:J2"/>
    <mergeCell ref="I3:J3"/>
    <mergeCell ref="I4:J4"/>
    <mergeCell ref="I5:J5"/>
    <mergeCell ref="I18:J18"/>
    <mergeCell ref="I7:J7"/>
    <mergeCell ref="I8:J8"/>
    <mergeCell ref="I9:J9"/>
    <mergeCell ref="I10:J10"/>
    <mergeCell ref="I11:J11"/>
    <mergeCell ref="I12:J12"/>
    <mergeCell ref="H13:J13"/>
    <mergeCell ref="I14:J14"/>
    <mergeCell ref="I15:J15"/>
    <mergeCell ref="I16:J16"/>
    <mergeCell ref="I17:J17"/>
    <mergeCell ref="I30:J30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9:J39"/>
    <mergeCell ref="I31:J31"/>
    <mergeCell ref="I32:J32"/>
    <mergeCell ref="I33:J33"/>
    <mergeCell ref="D34:D35"/>
    <mergeCell ref="E34:E35"/>
    <mergeCell ref="F34:F35"/>
    <mergeCell ref="G34:G35"/>
    <mergeCell ref="H34:H35"/>
    <mergeCell ref="I34:J35"/>
    <mergeCell ref="K34:K35"/>
    <mergeCell ref="L34:L35"/>
    <mergeCell ref="I36:J36"/>
    <mergeCell ref="I37:J37"/>
    <mergeCell ref="I38:J38"/>
    <mergeCell ref="I46:J46"/>
    <mergeCell ref="I47:J47"/>
    <mergeCell ref="I40:J40"/>
    <mergeCell ref="I41:J41"/>
    <mergeCell ref="I42:J42"/>
    <mergeCell ref="I43:J43"/>
    <mergeCell ref="I44:J44"/>
    <mergeCell ref="I45:J45"/>
  </mergeCells>
  <pageMargins left="0.7" right="0.7" top="0.75" bottom="0.75" header="0.3" footer="0.3"/>
  <pageSetup paperSize="9" scale="64" orientation="landscape" r:id="rId1"/>
  <rowBreaks count="1" manualBreakCount="1">
    <brk id="2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fitToPage="1"/>
  </sheetPr>
  <dimension ref="A1:Y3173"/>
  <sheetViews>
    <sheetView view="pageBreakPreview" zoomScale="90" zoomScaleNormal="100" zoomScaleSheetLayoutView="90" workbookViewId="0">
      <pane ySplit="9" topLeftCell="A2740" activePane="bottomLeft" state="frozen"/>
      <selection pane="bottomLeft" activeCell="I2792" sqref="I2792"/>
    </sheetView>
  </sheetViews>
  <sheetFormatPr defaultColWidth="9.08984375" defaultRowHeight="13"/>
  <cols>
    <col min="1" max="1" width="9.6328125" style="244" customWidth="1"/>
    <col min="2" max="2" width="8.6328125" style="53" bestFit="1" customWidth="1"/>
    <col min="3" max="3" width="55.6328125" style="51" customWidth="1"/>
    <col min="4" max="4" width="9.453125" style="247" customWidth="1"/>
    <col min="5" max="5" width="5.6328125" style="54" customWidth="1"/>
    <col min="6" max="6" width="9.36328125" style="54" customWidth="1"/>
    <col min="7" max="7" width="11.08984375" style="246" customWidth="1"/>
    <col min="8" max="8" width="6.08984375" style="54" customWidth="1"/>
    <col min="9" max="10" width="12.6328125" style="54" customWidth="1"/>
    <col min="11" max="12" width="12.6328125" style="51" customWidth="1"/>
    <col min="13" max="14" width="15.6328125" style="51" customWidth="1"/>
    <col min="15" max="16" width="12.81640625" style="51" customWidth="1"/>
    <col min="17" max="17" width="12.81640625" style="156" customWidth="1"/>
    <col min="18" max="18" width="12.6328125" style="157" bestFit="1" customWidth="1"/>
    <col min="19" max="19" width="11" style="157" bestFit="1" customWidth="1"/>
    <col min="20" max="20" width="12.90625" style="157" customWidth="1"/>
    <col min="21" max="21" width="16.36328125" style="51" bestFit="1" customWidth="1"/>
    <col min="22" max="22" width="9.08984375" style="51"/>
    <col min="23" max="23" width="22.08984375" style="51" customWidth="1"/>
    <col min="24" max="24" width="9.08984375" style="51"/>
    <col min="25" max="25" width="12.453125" style="157" bestFit="1" customWidth="1"/>
    <col min="26" max="16384" width="9.08984375" style="51"/>
  </cols>
  <sheetData>
    <row r="1" spans="1:25" s="152" customFormat="1" ht="1.25" customHeight="1">
      <c r="A1" s="149"/>
      <c r="B1" s="150"/>
      <c r="C1" s="47"/>
      <c r="D1" s="47"/>
      <c r="E1" s="47"/>
      <c r="F1" s="47"/>
      <c r="G1" s="48"/>
      <c r="H1" s="151"/>
      <c r="I1" s="49"/>
      <c r="J1" s="50"/>
      <c r="K1" s="151"/>
      <c r="L1" s="151"/>
      <c r="Q1" s="153"/>
      <c r="R1" s="50"/>
      <c r="S1" s="50"/>
      <c r="T1" s="50"/>
      <c r="Y1" s="50"/>
    </row>
    <row r="2" spans="1:25" s="152" customFormat="1" ht="14.5" hidden="1">
      <c r="A2" s="150"/>
      <c r="B2" s="149"/>
      <c r="C2" s="47"/>
      <c r="D2" s="47"/>
      <c r="E2" s="47"/>
      <c r="F2" s="47"/>
      <c r="G2" s="48"/>
      <c r="H2" s="151"/>
      <c r="I2" s="49"/>
      <c r="J2" s="50"/>
      <c r="K2" s="151"/>
      <c r="L2" s="151"/>
      <c r="M2" s="150"/>
      <c r="N2" s="150"/>
      <c r="O2" s="150"/>
      <c r="Q2" s="153"/>
      <c r="R2" s="50"/>
      <c r="S2" s="50" t="str">
        <f>'Guest Room Summary'!N2</f>
        <v>Payment Upto End Of</v>
      </c>
      <c r="T2" s="50"/>
      <c r="U2" s="356">
        <f>'Guest Room Summary'!O2</f>
        <v>44896</v>
      </c>
      <c r="Y2" s="50"/>
    </row>
    <row r="3" spans="1:25" s="152" customFormat="1" ht="14.5" hidden="1">
      <c r="A3" s="150"/>
      <c r="B3" s="149"/>
      <c r="C3" s="47"/>
      <c r="D3" s="47"/>
      <c r="E3" s="47"/>
      <c r="F3" s="47"/>
      <c r="G3" s="48"/>
      <c r="H3" s="151"/>
      <c r="I3" s="49"/>
      <c r="J3" s="50"/>
      <c r="K3" s="151"/>
      <c r="L3" s="151"/>
      <c r="M3" s="481"/>
      <c r="N3" s="150"/>
      <c r="O3" s="150"/>
      <c r="Q3" s="153"/>
      <c r="R3" s="50"/>
      <c r="S3" s="50"/>
      <c r="T3" s="50"/>
      <c r="Y3" s="50"/>
    </row>
    <row r="4" spans="1:25" s="152" customFormat="1" ht="14.5" hidden="1">
      <c r="A4" s="154"/>
      <c r="B4" s="155"/>
      <c r="C4" s="47"/>
      <c r="D4" s="47"/>
      <c r="E4" s="47"/>
      <c r="F4" s="47"/>
      <c r="G4" s="48"/>
      <c r="H4" s="151"/>
      <c r="I4" s="49"/>
      <c r="J4" s="50"/>
      <c r="K4" s="151"/>
      <c r="L4" s="480"/>
      <c r="M4" s="150"/>
      <c r="N4" s="150"/>
      <c r="O4" s="150"/>
      <c r="Q4" s="153"/>
      <c r="R4" s="50"/>
      <c r="S4" s="50"/>
      <c r="T4" s="50"/>
      <c r="Y4" s="50"/>
    </row>
    <row r="5" spans="1:25" s="3" customFormat="1">
      <c r="A5" s="1100" t="s">
        <v>13</v>
      </c>
      <c r="B5" s="1100"/>
      <c r="C5" s="1100"/>
      <c r="D5" s="1100"/>
      <c r="E5" s="1100"/>
      <c r="F5" s="1100"/>
      <c r="G5" s="1100"/>
      <c r="H5" s="1100"/>
      <c r="I5" s="1100"/>
      <c r="J5" s="1100"/>
      <c r="K5" s="1100"/>
      <c r="L5" s="482"/>
      <c r="M5" s="2"/>
      <c r="N5" s="2"/>
      <c r="O5" s="2"/>
      <c r="Q5" s="156"/>
      <c r="R5" s="157"/>
      <c r="S5" s="157"/>
      <c r="T5" s="157"/>
      <c r="Y5" s="157"/>
    </row>
    <row r="6" spans="1:25" s="3" customFormat="1" ht="13.75" customHeight="1" thickBot="1">
      <c r="A6" s="44"/>
      <c r="B6" s="6"/>
      <c r="C6" s="4"/>
      <c r="D6" s="4"/>
      <c r="E6" s="4"/>
      <c r="F6" s="4"/>
      <c r="G6" s="5"/>
      <c r="H6" s="158"/>
      <c r="I6" s="45"/>
      <c r="M6" s="159"/>
      <c r="N6" s="159"/>
      <c r="O6" s="159"/>
      <c r="Q6" s="156"/>
      <c r="R6" s="157"/>
      <c r="S6" s="157"/>
      <c r="T6" s="46"/>
      <c r="U6" s="160"/>
      <c r="Y6" s="157"/>
    </row>
    <row r="7" spans="1:25" ht="18" hidden="1" customHeight="1" thickBot="1">
      <c r="A7" s="161"/>
      <c r="B7" s="162"/>
      <c r="C7" s="163"/>
      <c r="D7" s="164"/>
      <c r="E7" s="165"/>
      <c r="F7" s="165"/>
      <c r="G7" s="166"/>
      <c r="H7" s="165"/>
      <c r="I7" s="165"/>
      <c r="J7" s="165"/>
      <c r="K7" s="163"/>
      <c r="L7" s="163"/>
      <c r="M7" s="163"/>
    </row>
    <row r="8" spans="1:25" ht="25.5" customHeight="1" thickTop="1" thickBot="1">
      <c r="A8" s="167" t="s">
        <v>27</v>
      </c>
      <c r="B8" s="168" t="s">
        <v>14</v>
      </c>
      <c r="C8" s="168" t="s">
        <v>0</v>
      </c>
      <c r="D8" s="169" t="s">
        <v>543</v>
      </c>
      <c r="E8" s="168" t="s">
        <v>12</v>
      </c>
      <c r="F8" s="170" t="s">
        <v>544</v>
      </c>
      <c r="G8" s="170" t="s">
        <v>79</v>
      </c>
      <c r="H8" s="168" t="s">
        <v>80</v>
      </c>
      <c r="I8" s="169" t="s">
        <v>81</v>
      </c>
      <c r="J8" s="169" t="s">
        <v>82</v>
      </c>
      <c r="K8" s="169" t="s">
        <v>24</v>
      </c>
      <c r="L8" s="171" t="s">
        <v>25</v>
      </c>
      <c r="M8" s="171" t="s">
        <v>25</v>
      </c>
      <c r="N8" s="258" t="s">
        <v>744</v>
      </c>
      <c r="O8" s="258" t="s">
        <v>864</v>
      </c>
      <c r="P8" s="258" t="s">
        <v>530</v>
      </c>
      <c r="Q8" s="258" t="s">
        <v>531</v>
      </c>
      <c r="R8" s="1101" t="s">
        <v>15</v>
      </c>
      <c r="S8" s="1102"/>
      <c r="T8" s="1103"/>
      <c r="U8" s="1104" t="s">
        <v>10</v>
      </c>
    </row>
    <row r="9" spans="1:25" ht="14" thickTop="1" thickBot="1">
      <c r="A9" s="172"/>
      <c r="B9" s="173"/>
      <c r="C9" s="174"/>
      <c r="D9" s="175"/>
      <c r="E9" s="174"/>
      <c r="F9" s="174"/>
      <c r="G9" s="176"/>
      <c r="H9" s="174"/>
      <c r="I9" s="174"/>
      <c r="J9" s="174"/>
      <c r="K9" s="175"/>
      <c r="L9" s="177"/>
      <c r="M9" s="178"/>
      <c r="N9" s="455"/>
      <c r="O9" s="456"/>
      <c r="P9" s="457"/>
      <c r="Q9" s="457"/>
      <c r="R9" s="179" t="s">
        <v>529</v>
      </c>
      <c r="S9" s="180" t="s">
        <v>530</v>
      </c>
      <c r="T9" s="181" t="s">
        <v>531</v>
      </c>
      <c r="U9" s="1105"/>
    </row>
    <row r="10" spans="1:25" ht="13.5" thickTop="1">
      <c r="A10" s="182"/>
      <c r="B10" s="183">
        <v>1</v>
      </c>
      <c r="C10" s="184" t="s">
        <v>28</v>
      </c>
      <c r="D10" s="185"/>
      <c r="E10" s="185"/>
      <c r="F10" s="185"/>
      <c r="G10" s="186"/>
      <c r="H10" s="187"/>
      <c r="I10" s="187"/>
      <c r="J10" s="187"/>
      <c r="K10" s="139"/>
      <c r="L10" s="140"/>
      <c r="M10" s="141"/>
      <c r="N10" s="458"/>
      <c r="O10" s="139"/>
      <c r="P10" s="459"/>
      <c r="Q10" s="449"/>
      <c r="R10" s="188"/>
      <c r="S10" s="189"/>
      <c r="T10" s="190"/>
      <c r="U10" s="191"/>
    </row>
    <row r="11" spans="1:25">
      <c r="A11" s="192"/>
      <c r="B11" s="193"/>
      <c r="C11" s="194"/>
      <c r="D11" s="195"/>
      <c r="E11" s="195"/>
      <c r="F11" s="195"/>
      <c r="G11" s="186"/>
      <c r="H11" s="187"/>
      <c r="I11" s="187"/>
      <c r="J11" s="187"/>
      <c r="K11" s="139"/>
      <c r="L11" s="140"/>
      <c r="M11" s="141"/>
      <c r="N11" s="458"/>
      <c r="O11" s="139"/>
      <c r="P11" s="459"/>
      <c r="Q11" s="450"/>
      <c r="R11" s="196"/>
      <c r="S11" s="197"/>
      <c r="T11" s="198"/>
      <c r="U11" s="199"/>
    </row>
    <row r="12" spans="1:25">
      <c r="A12" s="182"/>
      <c r="B12" s="183" t="s">
        <v>83</v>
      </c>
      <c r="C12" s="200" t="s">
        <v>84</v>
      </c>
      <c r="D12" s="185"/>
      <c r="E12" s="185"/>
      <c r="F12" s="185"/>
      <c r="G12" s="186"/>
      <c r="H12" s="187"/>
      <c r="I12" s="187"/>
      <c r="J12" s="187"/>
      <c r="K12" s="139"/>
      <c r="L12" s="140"/>
      <c r="M12" s="141"/>
      <c r="N12" s="458"/>
      <c r="O12" s="139"/>
      <c r="P12" s="459"/>
      <c r="Q12" s="450"/>
      <c r="R12" s="196"/>
      <c r="S12" s="197"/>
      <c r="T12" s="198"/>
      <c r="U12" s="199"/>
    </row>
    <row r="13" spans="1:25">
      <c r="A13" s="192"/>
      <c r="B13" s="52"/>
      <c r="C13" s="200"/>
      <c r="D13" s="185"/>
      <c r="E13" s="185"/>
      <c r="F13" s="185"/>
      <c r="G13" s="186"/>
      <c r="H13" s="187"/>
      <c r="I13" s="187"/>
      <c r="J13" s="187"/>
      <c r="K13" s="139"/>
      <c r="L13" s="140"/>
      <c r="M13" s="141"/>
      <c r="N13" s="458"/>
      <c r="O13" s="139"/>
      <c r="P13" s="459"/>
      <c r="Q13" s="450"/>
      <c r="R13" s="196"/>
      <c r="S13" s="197"/>
      <c r="T13" s="198"/>
      <c r="U13" s="199"/>
    </row>
    <row r="14" spans="1:25">
      <c r="A14" s="182"/>
      <c r="B14" s="52"/>
      <c r="C14" s="185" t="s">
        <v>85</v>
      </c>
      <c r="D14" s="185"/>
      <c r="E14" s="185"/>
      <c r="F14" s="185"/>
      <c r="G14" s="186"/>
      <c r="H14" s="187"/>
      <c r="I14" s="187"/>
      <c r="J14" s="187"/>
      <c r="K14" s="139"/>
      <c r="L14" s="140"/>
      <c r="M14" s="141"/>
      <c r="N14" s="458"/>
      <c r="O14" s="139"/>
      <c r="P14" s="459"/>
      <c r="Q14" s="450"/>
      <c r="R14" s="196"/>
      <c r="S14" s="197"/>
      <c r="T14" s="198"/>
      <c r="U14" s="199"/>
    </row>
    <row r="15" spans="1:25">
      <c r="A15" s="182"/>
      <c r="B15" s="52"/>
      <c r="C15" s="185" t="s">
        <v>86</v>
      </c>
      <c r="D15" s="185"/>
      <c r="E15" s="185"/>
      <c r="F15" s="185"/>
      <c r="G15" s="186"/>
      <c r="H15" s="187"/>
      <c r="I15" s="187"/>
      <c r="J15" s="187"/>
      <c r="K15" s="139"/>
      <c r="L15" s="140"/>
      <c r="M15" s="141"/>
      <c r="N15" s="458"/>
      <c r="O15" s="139"/>
      <c r="P15" s="459"/>
      <c r="Q15" s="451"/>
      <c r="R15" s="142"/>
      <c r="S15" s="143"/>
      <c r="T15" s="144"/>
      <c r="U15" s="145"/>
    </row>
    <row r="16" spans="1:25">
      <c r="A16" s="182"/>
      <c r="B16" s="52"/>
      <c r="C16" s="185" t="s">
        <v>87</v>
      </c>
      <c r="D16" s="185"/>
      <c r="E16" s="185"/>
      <c r="F16" s="185"/>
      <c r="G16" s="186"/>
      <c r="H16" s="187"/>
      <c r="I16" s="187"/>
      <c r="J16" s="187"/>
      <c r="K16" s="139"/>
      <c r="L16" s="140"/>
      <c r="M16" s="141"/>
      <c r="N16" s="458"/>
      <c r="O16" s="139"/>
      <c r="P16" s="459"/>
      <c r="Q16" s="451"/>
      <c r="R16" s="142"/>
      <c r="S16" s="143"/>
      <c r="T16" s="144"/>
      <c r="U16" s="145"/>
    </row>
    <row r="17" spans="1:23">
      <c r="A17" s="182"/>
      <c r="B17" s="52"/>
      <c r="C17" s="185" t="s">
        <v>88</v>
      </c>
      <c r="D17" s="185"/>
      <c r="E17" s="185"/>
      <c r="F17" s="185"/>
      <c r="G17" s="186"/>
      <c r="H17" s="187"/>
      <c r="I17" s="187"/>
      <c r="J17" s="187"/>
      <c r="K17" s="139"/>
      <c r="L17" s="140"/>
      <c r="M17" s="141"/>
      <c r="N17" s="458"/>
      <c r="O17" s="139"/>
      <c r="P17" s="459"/>
      <c r="Q17" s="451"/>
      <c r="R17" s="142"/>
      <c r="S17" s="143"/>
      <c r="T17" s="144"/>
      <c r="U17" s="145"/>
    </row>
    <row r="18" spans="1:23">
      <c r="A18" s="182"/>
      <c r="B18" s="52"/>
      <c r="C18" s="200"/>
      <c r="D18" s="185"/>
      <c r="E18" s="185"/>
      <c r="F18" s="185"/>
      <c r="G18" s="186"/>
      <c r="H18" s="187"/>
      <c r="I18" s="139"/>
      <c r="J18" s="139"/>
      <c r="K18" s="139"/>
      <c r="L18" s="140"/>
      <c r="M18" s="141"/>
      <c r="N18" s="458"/>
      <c r="O18" s="139"/>
      <c r="P18" s="459"/>
      <c r="Q18" s="451"/>
      <c r="R18" s="142"/>
      <c r="S18" s="143"/>
      <c r="T18" s="144"/>
      <c r="U18" s="145"/>
    </row>
    <row r="19" spans="1:23">
      <c r="A19" s="182"/>
      <c r="B19" s="183" t="s">
        <v>83</v>
      </c>
      <c r="C19" s="200" t="s">
        <v>89</v>
      </c>
      <c r="D19" s="185"/>
      <c r="E19" s="185"/>
      <c r="F19" s="185"/>
      <c r="G19" s="186"/>
      <c r="H19" s="187"/>
      <c r="I19" s="187"/>
      <c r="J19" s="187"/>
      <c r="K19" s="139"/>
      <c r="L19" s="140"/>
      <c r="M19" s="141"/>
      <c r="N19" s="458"/>
      <c r="O19" s="139"/>
      <c r="P19" s="459"/>
      <c r="Q19" s="451"/>
      <c r="R19" s="142"/>
      <c r="S19" s="143"/>
      <c r="T19" s="144"/>
      <c r="U19" s="145"/>
    </row>
    <row r="20" spans="1:23">
      <c r="A20" s="182"/>
      <c r="B20" s="52"/>
      <c r="C20" s="200"/>
      <c r="D20" s="185"/>
      <c r="E20" s="185"/>
      <c r="F20" s="185"/>
      <c r="G20" s="186"/>
      <c r="H20" s="187"/>
      <c r="I20" s="139"/>
      <c r="J20" s="139"/>
      <c r="K20" s="139"/>
      <c r="L20" s="140"/>
      <c r="M20" s="141"/>
      <c r="N20" s="458"/>
      <c r="O20" s="139"/>
      <c r="P20" s="459"/>
      <c r="Q20" s="451"/>
      <c r="R20" s="142"/>
      <c r="S20" s="143"/>
      <c r="T20" s="144"/>
      <c r="U20" s="145"/>
    </row>
    <row r="21" spans="1:23">
      <c r="A21" s="201" t="s">
        <v>534</v>
      </c>
      <c r="B21" s="183" t="s">
        <v>83</v>
      </c>
      <c r="C21" s="184" t="s">
        <v>590</v>
      </c>
      <c r="D21" s="185"/>
      <c r="E21" s="185"/>
      <c r="F21" s="185"/>
      <c r="G21" s="186"/>
      <c r="H21" s="187"/>
      <c r="I21" s="187"/>
      <c r="J21" s="187"/>
      <c r="K21" s="139"/>
      <c r="L21" s="140"/>
      <c r="M21" s="141"/>
      <c r="N21" s="458"/>
      <c r="O21" s="139"/>
      <c r="P21" s="459"/>
      <c r="Q21" s="451"/>
      <c r="R21" s="142"/>
      <c r="S21" s="143"/>
      <c r="T21" s="144"/>
      <c r="U21" s="145"/>
    </row>
    <row r="22" spans="1:23">
      <c r="A22" s="182"/>
      <c r="B22" s="52"/>
      <c r="C22" s="200"/>
      <c r="D22" s="185"/>
      <c r="E22" s="185"/>
      <c r="F22" s="185"/>
      <c r="G22" s="186"/>
      <c r="H22" s="187"/>
      <c r="I22" s="139"/>
      <c r="J22" s="139"/>
      <c r="K22" s="139"/>
      <c r="L22" s="140"/>
      <c r="M22" s="141"/>
      <c r="N22" s="458"/>
      <c r="O22" s="139"/>
      <c r="P22" s="459"/>
      <c r="Q22" s="451"/>
      <c r="R22" s="142"/>
      <c r="S22" s="143"/>
      <c r="T22" s="144"/>
      <c r="U22" s="145"/>
    </row>
    <row r="23" spans="1:23" ht="26">
      <c r="A23" s="201"/>
      <c r="B23" s="52"/>
      <c r="C23" s="136" t="s">
        <v>90</v>
      </c>
      <c r="D23" s="185"/>
      <c r="E23" s="185"/>
      <c r="F23" s="185"/>
      <c r="G23" s="186"/>
      <c r="H23" s="187"/>
      <c r="I23" s="139"/>
      <c r="J23" s="139"/>
      <c r="K23" s="139"/>
      <c r="L23" s="140"/>
      <c r="M23" s="141"/>
      <c r="N23" s="458"/>
      <c r="O23" s="139"/>
      <c r="P23" s="459"/>
      <c r="Q23" s="451"/>
      <c r="R23" s="142"/>
      <c r="S23" s="143"/>
      <c r="T23" s="144"/>
      <c r="U23" s="145"/>
    </row>
    <row r="24" spans="1:23">
      <c r="A24" s="182"/>
      <c r="B24" s="52"/>
      <c r="C24" s="200"/>
      <c r="D24" s="185"/>
      <c r="E24" s="185"/>
      <c r="F24" s="185"/>
      <c r="G24" s="186"/>
      <c r="H24" s="187"/>
      <c r="I24" s="139"/>
      <c r="J24" s="139"/>
      <c r="K24" s="139"/>
      <c r="L24" s="140"/>
      <c r="M24" s="141"/>
      <c r="N24" s="458"/>
      <c r="O24" s="139"/>
      <c r="P24" s="459"/>
      <c r="Q24" s="451"/>
      <c r="R24" s="142"/>
      <c r="S24" s="143"/>
      <c r="T24" s="144"/>
      <c r="U24" s="145"/>
    </row>
    <row r="25" spans="1:23">
      <c r="A25" s="201"/>
      <c r="B25" s="52"/>
      <c r="C25" s="185" t="s">
        <v>91</v>
      </c>
      <c r="D25" s="185"/>
      <c r="E25" s="185"/>
      <c r="F25" s="185"/>
      <c r="G25" s="186"/>
      <c r="H25" s="187"/>
      <c r="I25" s="139"/>
      <c r="J25" s="139"/>
      <c r="K25" s="139"/>
      <c r="L25" s="140"/>
      <c r="M25" s="141"/>
      <c r="N25" s="458"/>
      <c r="O25" s="139"/>
      <c r="P25" s="459"/>
      <c r="Q25" s="451"/>
      <c r="R25" s="142"/>
      <c r="S25" s="143"/>
      <c r="T25" s="144"/>
      <c r="U25" s="145"/>
    </row>
    <row r="26" spans="1:23">
      <c r="A26" s="182"/>
      <c r="B26" s="52"/>
      <c r="C26" s="200"/>
      <c r="D26" s="185"/>
      <c r="E26" s="185"/>
      <c r="F26" s="185"/>
      <c r="G26" s="186"/>
      <c r="H26" s="187"/>
      <c r="I26" s="139"/>
      <c r="J26" s="139"/>
      <c r="K26" s="139"/>
      <c r="L26" s="140"/>
      <c r="M26" s="141"/>
      <c r="N26" s="458"/>
      <c r="O26" s="139"/>
      <c r="P26" s="459"/>
      <c r="Q26" s="451"/>
      <c r="R26" s="142"/>
      <c r="S26" s="143"/>
      <c r="T26" s="144"/>
      <c r="U26" s="145"/>
    </row>
    <row r="27" spans="1:23">
      <c r="A27" s="201"/>
      <c r="B27" s="52"/>
      <c r="C27" s="185" t="s">
        <v>92</v>
      </c>
      <c r="D27" s="185"/>
      <c r="E27" s="185"/>
      <c r="F27" s="185"/>
      <c r="G27" s="186"/>
      <c r="H27" s="187"/>
      <c r="I27" s="139"/>
      <c r="J27" s="139"/>
      <c r="K27" s="139"/>
      <c r="L27" s="140"/>
      <c r="M27" s="141"/>
      <c r="N27" s="458"/>
      <c r="O27" s="139"/>
      <c r="P27" s="459"/>
      <c r="Q27" s="451"/>
      <c r="R27" s="142"/>
      <c r="S27" s="143"/>
      <c r="T27" s="144"/>
      <c r="U27" s="145"/>
    </row>
    <row r="28" spans="1:23">
      <c r="A28" s="182"/>
      <c r="B28" s="52"/>
      <c r="C28" s="200"/>
      <c r="D28" s="185"/>
      <c r="E28" s="185"/>
      <c r="F28" s="185"/>
      <c r="G28" s="186"/>
      <c r="H28" s="187"/>
      <c r="I28" s="139"/>
      <c r="J28" s="139"/>
      <c r="K28" s="139"/>
      <c r="L28" s="140"/>
      <c r="M28" s="141"/>
      <c r="N28" s="458"/>
      <c r="O28" s="139"/>
      <c r="P28" s="459"/>
      <c r="Q28" s="451"/>
      <c r="R28" s="142"/>
      <c r="S28" s="143"/>
      <c r="T28" s="144"/>
      <c r="U28" s="145"/>
    </row>
    <row r="29" spans="1:23" ht="26">
      <c r="A29" s="201" t="s">
        <v>534</v>
      </c>
      <c r="B29" s="52" t="s">
        <v>1</v>
      </c>
      <c r="C29" s="136" t="s">
        <v>93</v>
      </c>
      <c r="D29" s="202">
        <v>4.4000000000000004</v>
      </c>
      <c r="E29" s="52" t="s">
        <v>532</v>
      </c>
      <c r="F29" s="52">
        <v>6</v>
      </c>
      <c r="G29" s="112" t="s">
        <v>94</v>
      </c>
      <c r="H29" s="138">
        <v>20</v>
      </c>
      <c r="I29" s="139">
        <v>255</v>
      </c>
      <c r="J29" s="139">
        <v>145</v>
      </c>
      <c r="K29" s="139">
        <f>I29+J29</f>
        <v>400</v>
      </c>
      <c r="L29" s="140">
        <f>K29*D29</f>
        <v>1760.0000000000002</v>
      </c>
      <c r="M29" s="141">
        <f>D29*K29*F29</f>
        <v>10560.000000000002</v>
      </c>
      <c r="N29" s="458">
        <f>P29*D29*F29</f>
        <v>0</v>
      </c>
      <c r="O29" s="147">
        <v>1</v>
      </c>
      <c r="P29" s="460">
        <f>Q29-O29</f>
        <v>0</v>
      </c>
      <c r="Q29" s="451">
        <f>+'Work progress Summary'!$C$6</f>
        <v>1</v>
      </c>
      <c r="R29" s="144">
        <v>10560.000000000002</v>
      </c>
      <c r="S29" s="143">
        <f>T29-R29</f>
        <v>0</v>
      </c>
      <c r="T29" s="144">
        <f>Q29*M29</f>
        <v>10560.000000000002</v>
      </c>
      <c r="U29" s="145"/>
      <c r="W29" s="365"/>
    </row>
    <row r="30" spans="1:23">
      <c r="A30" s="182"/>
      <c r="B30" s="52"/>
      <c r="C30" s="200"/>
      <c r="D30" s="137"/>
      <c r="E30" s="52"/>
      <c r="F30" s="52"/>
      <c r="G30" s="186"/>
      <c r="H30" s="187"/>
      <c r="I30" s="139"/>
      <c r="J30" s="139"/>
      <c r="K30" s="139"/>
      <c r="L30" s="140"/>
      <c r="M30" s="141"/>
      <c r="N30" s="458">
        <f t="shared" ref="N30:N92" si="0">P30*D30*F30</f>
        <v>0</v>
      </c>
      <c r="O30" s="147"/>
      <c r="P30" s="460">
        <f t="shared" ref="P30:P93" si="1">Q30-O30</f>
        <v>0</v>
      </c>
      <c r="Q30" s="451"/>
      <c r="R30" s="144"/>
      <c r="S30" s="143"/>
      <c r="T30" s="144"/>
      <c r="U30" s="145"/>
      <c r="W30" s="365"/>
    </row>
    <row r="31" spans="1:23" ht="14.5">
      <c r="A31" s="135" t="s">
        <v>534</v>
      </c>
      <c r="B31" s="52" t="s">
        <v>2</v>
      </c>
      <c r="C31" s="185" t="s">
        <v>95</v>
      </c>
      <c r="D31" s="202">
        <v>1.9</v>
      </c>
      <c r="E31" s="52" t="s">
        <v>532</v>
      </c>
      <c r="F31" s="52">
        <v>6</v>
      </c>
      <c r="G31" s="112" t="s">
        <v>96</v>
      </c>
      <c r="H31" s="138">
        <v>20</v>
      </c>
      <c r="I31" s="139">
        <v>282</v>
      </c>
      <c r="J31" s="139">
        <v>206</v>
      </c>
      <c r="K31" s="139">
        <f>I31+J31</f>
        <v>488</v>
      </c>
      <c r="L31" s="140">
        <f>K31*D31</f>
        <v>927.19999999999993</v>
      </c>
      <c r="M31" s="141">
        <f>D31*K31*F31</f>
        <v>5563.2</v>
      </c>
      <c r="N31" s="458">
        <f t="shared" si="0"/>
        <v>0</v>
      </c>
      <c r="O31" s="147">
        <v>1</v>
      </c>
      <c r="P31" s="460">
        <f t="shared" si="1"/>
        <v>0</v>
      </c>
      <c r="Q31" s="451">
        <f>+'Work progress Summary'!$C$6</f>
        <v>1</v>
      </c>
      <c r="R31" s="144">
        <v>5563.2</v>
      </c>
      <c r="S31" s="143">
        <f t="shared" ref="S31:S93" si="2">T31-R31</f>
        <v>0</v>
      </c>
      <c r="T31" s="144">
        <f>Q31*M31</f>
        <v>5563.2</v>
      </c>
      <c r="U31" s="145"/>
      <c r="W31" s="365"/>
    </row>
    <row r="32" spans="1:23">
      <c r="A32" s="182"/>
      <c r="B32" s="52"/>
      <c r="C32" s="200"/>
      <c r="D32" s="137"/>
      <c r="E32" s="52"/>
      <c r="F32" s="52"/>
      <c r="G32" s="186"/>
      <c r="H32" s="187"/>
      <c r="I32" s="139"/>
      <c r="J32" s="139"/>
      <c r="K32" s="139"/>
      <c r="L32" s="140"/>
      <c r="M32" s="141"/>
      <c r="N32" s="458">
        <f t="shared" si="0"/>
        <v>0</v>
      </c>
      <c r="O32" s="147"/>
      <c r="P32" s="460">
        <f t="shared" si="1"/>
        <v>0</v>
      </c>
      <c r="Q32" s="451"/>
      <c r="R32" s="144"/>
      <c r="S32" s="143"/>
      <c r="T32" s="144"/>
      <c r="U32" s="145"/>
      <c r="W32" s="365"/>
    </row>
    <row r="33" spans="1:23">
      <c r="A33" s="135" t="s">
        <v>534</v>
      </c>
      <c r="B33" s="52" t="s">
        <v>3</v>
      </c>
      <c r="C33" s="185" t="s">
        <v>97</v>
      </c>
      <c r="D33" s="202">
        <v>10.25</v>
      </c>
      <c r="E33" s="52" t="s">
        <v>533</v>
      </c>
      <c r="F33" s="52">
        <v>6</v>
      </c>
      <c r="G33" s="112" t="s">
        <v>98</v>
      </c>
      <c r="H33" s="138">
        <v>5</v>
      </c>
      <c r="I33" s="139">
        <v>0</v>
      </c>
      <c r="J33" s="139">
        <v>57</v>
      </c>
      <c r="K33" s="139">
        <f>I33+J33</f>
        <v>57</v>
      </c>
      <c r="L33" s="140">
        <f>K33*D33</f>
        <v>584.25</v>
      </c>
      <c r="M33" s="141">
        <f>D33*K33*F33</f>
        <v>3505.5</v>
      </c>
      <c r="N33" s="458"/>
      <c r="O33" s="147">
        <v>0.75</v>
      </c>
      <c r="P33" s="460">
        <f t="shared" si="1"/>
        <v>0.25</v>
      </c>
      <c r="Q33" s="451">
        <f>'Work progress Summary'!J6</f>
        <v>1</v>
      </c>
      <c r="R33" s="144">
        <v>2629.125</v>
      </c>
      <c r="S33" s="143">
        <f t="shared" si="2"/>
        <v>876.375</v>
      </c>
      <c r="T33" s="144">
        <f>Q33*M33</f>
        <v>3505.5</v>
      </c>
      <c r="U33" s="145"/>
      <c r="W33" s="365"/>
    </row>
    <row r="34" spans="1:23">
      <c r="A34" s="182"/>
      <c r="B34" s="52"/>
      <c r="C34" s="200"/>
      <c r="D34" s="137"/>
      <c r="E34" s="52"/>
      <c r="F34" s="52"/>
      <c r="G34" s="186"/>
      <c r="H34" s="187"/>
      <c r="I34" s="139"/>
      <c r="J34" s="139"/>
      <c r="K34" s="139"/>
      <c r="L34" s="140"/>
      <c r="M34" s="141"/>
      <c r="N34" s="458">
        <f t="shared" si="0"/>
        <v>0</v>
      </c>
      <c r="O34" s="147"/>
      <c r="P34" s="460">
        <f t="shared" si="1"/>
        <v>0</v>
      </c>
      <c r="Q34" s="451"/>
      <c r="R34" s="144"/>
      <c r="S34" s="143"/>
      <c r="T34" s="144"/>
      <c r="U34" s="145"/>
      <c r="W34" s="365"/>
    </row>
    <row r="35" spans="1:23">
      <c r="A35" s="135" t="s">
        <v>534</v>
      </c>
      <c r="B35" s="52" t="s">
        <v>4</v>
      </c>
      <c r="C35" s="185" t="s">
        <v>99</v>
      </c>
      <c r="D35" s="202">
        <v>1</v>
      </c>
      <c r="E35" s="52" t="s">
        <v>100</v>
      </c>
      <c r="F35" s="52">
        <v>6</v>
      </c>
      <c r="G35" s="112" t="s">
        <v>96</v>
      </c>
      <c r="H35" s="138">
        <v>20</v>
      </c>
      <c r="I35" s="139">
        <v>97</v>
      </c>
      <c r="J35" s="139">
        <v>35</v>
      </c>
      <c r="K35" s="139">
        <f>I35+J35</f>
        <v>132</v>
      </c>
      <c r="L35" s="140">
        <f>K35*D35</f>
        <v>132</v>
      </c>
      <c r="M35" s="141">
        <f>D35*K35*F35</f>
        <v>792</v>
      </c>
      <c r="N35" s="458">
        <f>P35*D35*F35*0.215*0.9</f>
        <v>0</v>
      </c>
      <c r="O35" s="147">
        <v>1</v>
      </c>
      <c r="P35" s="460">
        <f t="shared" si="1"/>
        <v>0</v>
      </c>
      <c r="Q35" s="451">
        <f>+'Work progress Summary'!$C$6</f>
        <v>1</v>
      </c>
      <c r="R35" s="144">
        <v>792</v>
      </c>
      <c r="S35" s="143">
        <f t="shared" si="2"/>
        <v>0</v>
      </c>
      <c r="T35" s="144">
        <f>Q35*M35</f>
        <v>792</v>
      </c>
      <c r="U35" s="145"/>
      <c r="W35" s="365"/>
    </row>
    <row r="36" spans="1:23">
      <c r="A36" s="182"/>
      <c r="B36" s="52"/>
      <c r="C36" s="200"/>
      <c r="D36" s="137"/>
      <c r="E36" s="52"/>
      <c r="F36" s="52"/>
      <c r="G36" s="186"/>
      <c r="H36" s="187"/>
      <c r="I36" s="139"/>
      <c r="J36" s="139"/>
      <c r="K36" s="139"/>
      <c r="L36" s="140"/>
      <c r="M36" s="141"/>
      <c r="N36" s="458">
        <f t="shared" si="0"/>
        <v>0</v>
      </c>
      <c r="O36" s="147"/>
      <c r="P36" s="460">
        <f t="shared" si="1"/>
        <v>0</v>
      </c>
      <c r="Q36" s="451"/>
      <c r="R36" s="144"/>
      <c r="S36" s="143"/>
      <c r="T36" s="144"/>
      <c r="U36" s="145"/>
      <c r="W36" s="365"/>
    </row>
    <row r="37" spans="1:23">
      <c r="A37" s="135"/>
      <c r="B37" s="52"/>
      <c r="C37" s="185" t="s">
        <v>101</v>
      </c>
      <c r="D37" s="137"/>
      <c r="E37" s="52"/>
      <c r="F37" s="52"/>
      <c r="G37" s="186"/>
      <c r="H37" s="187"/>
      <c r="I37" s="187"/>
      <c r="J37" s="187"/>
      <c r="K37" s="139"/>
      <c r="L37" s="140"/>
      <c r="M37" s="141"/>
      <c r="N37" s="458">
        <f t="shared" si="0"/>
        <v>0</v>
      </c>
      <c r="O37" s="147"/>
      <c r="P37" s="460">
        <f t="shared" si="1"/>
        <v>0</v>
      </c>
      <c r="Q37" s="451"/>
      <c r="R37" s="144"/>
      <c r="S37" s="143"/>
      <c r="T37" s="144"/>
      <c r="U37" s="145"/>
      <c r="W37" s="365"/>
    </row>
    <row r="38" spans="1:23">
      <c r="A38" s="182"/>
      <c r="B38" s="52"/>
      <c r="C38" s="200"/>
      <c r="D38" s="137"/>
      <c r="E38" s="52"/>
      <c r="F38" s="52"/>
      <c r="G38" s="186"/>
      <c r="H38" s="187"/>
      <c r="I38" s="139"/>
      <c r="J38" s="139"/>
      <c r="K38" s="139"/>
      <c r="L38" s="140"/>
      <c r="M38" s="141"/>
      <c r="N38" s="458">
        <f t="shared" si="0"/>
        <v>0</v>
      </c>
      <c r="O38" s="147"/>
      <c r="P38" s="460">
        <f t="shared" si="1"/>
        <v>0</v>
      </c>
      <c r="Q38" s="451"/>
      <c r="R38" s="144"/>
      <c r="S38" s="143"/>
      <c r="T38" s="144"/>
      <c r="U38" s="145"/>
      <c r="W38" s="365"/>
    </row>
    <row r="39" spans="1:23" ht="39">
      <c r="A39" s="135" t="s">
        <v>534</v>
      </c>
      <c r="B39" s="52" t="s">
        <v>5</v>
      </c>
      <c r="C39" s="136" t="s">
        <v>102</v>
      </c>
      <c r="D39" s="202">
        <v>4.9000000000000004</v>
      </c>
      <c r="E39" s="52" t="s">
        <v>532</v>
      </c>
      <c r="F39" s="52">
        <v>6</v>
      </c>
      <c r="G39" s="112" t="s">
        <v>94</v>
      </c>
      <c r="H39" s="138">
        <v>20</v>
      </c>
      <c r="I39" s="139">
        <v>255</v>
      </c>
      <c r="J39" s="139">
        <v>145</v>
      </c>
      <c r="K39" s="139">
        <f>I39+J39</f>
        <v>400</v>
      </c>
      <c r="L39" s="140">
        <f>K39*D39</f>
        <v>1960.0000000000002</v>
      </c>
      <c r="M39" s="141">
        <f>D39*K39*F39</f>
        <v>11760.000000000002</v>
      </c>
      <c r="N39" s="458">
        <f t="shared" si="0"/>
        <v>0</v>
      </c>
      <c r="O39" s="147">
        <v>1</v>
      </c>
      <c r="P39" s="460">
        <f t="shared" si="1"/>
        <v>0</v>
      </c>
      <c r="Q39" s="451">
        <f>+'Work progress Summary'!$E$6</f>
        <v>1</v>
      </c>
      <c r="R39" s="144">
        <v>11760.000000000002</v>
      </c>
      <c r="S39" s="143">
        <f t="shared" si="2"/>
        <v>0</v>
      </c>
      <c r="T39" s="144">
        <f>Q39*M39</f>
        <v>11760.000000000002</v>
      </c>
      <c r="U39" s="145"/>
      <c r="W39" s="365"/>
    </row>
    <row r="40" spans="1:23">
      <c r="A40" s="182"/>
      <c r="B40" s="52"/>
      <c r="C40" s="200"/>
      <c r="D40" s="137"/>
      <c r="E40" s="52"/>
      <c r="F40" s="52"/>
      <c r="G40" s="186"/>
      <c r="H40" s="187"/>
      <c r="I40" s="139"/>
      <c r="J40" s="139"/>
      <c r="K40" s="139"/>
      <c r="L40" s="140"/>
      <c r="M40" s="141"/>
      <c r="N40" s="458">
        <f t="shared" si="0"/>
        <v>0</v>
      </c>
      <c r="O40" s="147"/>
      <c r="P40" s="460">
        <f t="shared" si="1"/>
        <v>0</v>
      </c>
      <c r="Q40" s="451"/>
      <c r="R40" s="144"/>
      <c r="S40" s="143"/>
      <c r="T40" s="144"/>
      <c r="U40" s="145"/>
      <c r="W40" s="365"/>
    </row>
    <row r="41" spans="1:23" ht="14.5">
      <c r="A41" s="135" t="s">
        <v>534</v>
      </c>
      <c r="B41" s="52" t="s">
        <v>103</v>
      </c>
      <c r="C41" s="185" t="s">
        <v>104</v>
      </c>
      <c r="D41" s="202">
        <v>1.8</v>
      </c>
      <c r="E41" s="52" t="s">
        <v>532</v>
      </c>
      <c r="F41" s="52">
        <v>6</v>
      </c>
      <c r="G41" s="112" t="s">
        <v>96</v>
      </c>
      <c r="H41" s="138">
        <v>20</v>
      </c>
      <c r="I41" s="139">
        <v>282</v>
      </c>
      <c r="J41" s="139">
        <v>206</v>
      </c>
      <c r="K41" s="139">
        <f>I41+J41</f>
        <v>488</v>
      </c>
      <c r="L41" s="140">
        <f>K41*D41</f>
        <v>878.4</v>
      </c>
      <c r="M41" s="141">
        <f>D41*K41*F41</f>
        <v>5270.4</v>
      </c>
      <c r="N41" s="458">
        <f t="shared" si="0"/>
        <v>0</v>
      </c>
      <c r="O41" s="147">
        <v>1</v>
      </c>
      <c r="P41" s="460">
        <f t="shared" si="1"/>
        <v>0</v>
      </c>
      <c r="Q41" s="451">
        <f>+'Work progress Summary'!$E$6</f>
        <v>1</v>
      </c>
      <c r="R41" s="144">
        <v>5270.4</v>
      </c>
      <c r="S41" s="143">
        <f t="shared" si="2"/>
        <v>0</v>
      </c>
      <c r="T41" s="144">
        <f>Q41*M41</f>
        <v>5270.4</v>
      </c>
      <c r="U41" s="145"/>
      <c r="W41" s="365"/>
    </row>
    <row r="42" spans="1:23">
      <c r="A42" s="182"/>
      <c r="B42" s="52"/>
      <c r="C42" s="200"/>
      <c r="D42" s="137"/>
      <c r="E42" s="52"/>
      <c r="F42" s="52"/>
      <c r="G42" s="186"/>
      <c r="H42" s="187"/>
      <c r="I42" s="139"/>
      <c r="J42" s="139"/>
      <c r="K42" s="139"/>
      <c r="L42" s="140"/>
      <c r="M42" s="141"/>
      <c r="N42" s="458">
        <f t="shared" si="0"/>
        <v>0</v>
      </c>
      <c r="O42" s="147"/>
      <c r="P42" s="460">
        <f t="shared" si="1"/>
        <v>0</v>
      </c>
      <c r="Q42" s="451"/>
      <c r="R42" s="144"/>
      <c r="S42" s="143"/>
      <c r="T42" s="144"/>
      <c r="U42" s="145"/>
      <c r="W42" s="365"/>
    </row>
    <row r="43" spans="1:23" ht="14.5">
      <c r="A43" s="135" t="s">
        <v>534</v>
      </c>
      <c r="B43" s="52" t="s">
        <v>105</v>
      </c>
      <c r="C43" s="185" t="s">
        <v>106</v>
      </c>
      <c r="D43" s="202">
        <v>2.8</v>
      </c>
      <c r="E43" s="52" t="s">
        <v>532</v>
      </c>
      <c r="F43" s="52">
        <v>6</v>
      </c>
      <c r="G43" s="112" t="s">
        <v>96</v>
      </c>
      <c r="H43" s="138">
        <v>20</v>
      </c>
      <c r="I43" s="139">
        <v>282</v>
      </c>
      <c r="J43" s="139">
        <v>206</v>
      </c>
      <c r="K43" s="139">
        <f>I43+J43</f>
        <v>488</v>
      </c>
      <c r="L43" s="140">
        <f>K43*D43</f>
        <v>1366.3999999999999</v>
      </c>
      <c r="M43" s="141">
        <f>D43*K43*F43</f>
        <v>8198.4</v>
      </c>
      <c r="N43" s="458">
        <f t="shared" si="0"/>
        <v>0</v>
      </c>
      <c r="O43" s="147">
        <v>1</v>
      </c>
      <c r="P43" s="460">
        <f t="shared" si="1"/>
        <v>0</v>
      </c>
      <c r="Q43" s="451">
        <f>+'Work progress Summary'!$E$6</f>
        <v>1</v>
      </c>
      <c r="R43" s="144">
        <v>8198.4</v>
      </c>
      <c r="S43" s="143">
        <f t="shared" si="2"/>
        <v>0</v>
      </c>
      <c r="T43" s="144">
        <f>Q43*M43</f>
        <v>8198.4</v>
      </c>
      <c r="U43" s="145"/>
      <c r="W43" s="365"/>
    </row>
    <row r="44" spans="1:23">
      <c r="A44" s="182"/>
      <c r="B44" s="52"/>
      <c r="C44" s="200"/>
      <c r="D44" s="137"/>
      <c r="E44" s="52"/>
      <c r="F44" s="52"/>
      <c r="G44" s="186"/>
      <c r="H44" s="187"/>
      <c r="I44" s="139"/>
      <c r="J44" s="139"/>
      <c r="K44" s="139"/>
      <c r="L44" s="140"/>
      <c r="M44" s="141"/>
      <c r="N44" s="458">
        <f t="shared" si="0"/>
        <v>0</v>
      </c>
      <c r="O44" s="147"/>
      <c r="P44" s="460">
        <f t="shared" si="1"/>
        <v>0</v>
      </c>
      <c r="Q44" s="451"/>
      <c r="R44" s="144"/>
      <c r="S44" s="143"/>
      <c r="T44" s="144"/>
      <c r="U44" s="145"/>
      <c r="W44" s="365"/>
    </row>
    <row r="45" spans="1:23">
      <c r="A45" s="135" t="s">
        <v>534</v>
      </c>
      <c r="B45" s="52" t="s">
        <v>107</v>
      </c>
      <c r="C45" s="185" t="s">
        <v>97</v>
      </c>
      <c r="D45" s="202">
        <v>17</v>
      </c>
      <c r="E45" s="52" t="s">
        <v>533</v>
      </c>
      <c r="F45" s="52">
        <v>6</v>
      </c>
      <c r="G45" s="112" t="s">
        <v>98</v>
      </c>
      <c r="H45" s="138">
        <v>5</v>
      </c>
      <c r="I45" s="139">
        <v>0</v>
      </c>
      <c r="J45" s="139">
        <v>57</v>
      </c>
      <c r="K45" s="139">
        <f>I45+J45</f>
        <v>57</v>
      </c>
      <c r="L45" s="140">
        <f>K45*D45</f>
        <v>969</v>
      </c>
      <c r="M45" s="141">
        <f>D45*K45*F45</f>
        <v>5814</v>
      </c>
      <c r="N45" s="458"/>
      <c r="O45" s="147">
        <v>0.75</v>
      </c>
      <c r="P45" s="460">
        <f t="shared" si="1"/>
        <v>0.25</v>
      </c>
      <c r="Q45" s="451">
        <f>'Work progress Summary'!L6</f>
        <v>1</v>
      </c>
      <c r="R45" s="144">
        <v>4360.5</v>
      </c>
      <c r="S45" s="143">
        <f t="shared" si="2"/>
        <v>1453.5</v>
      </c>
      <c r="T45" s="144">
        <f>Q45*M45</f>
        <v>5814</v>
      </c>
      <c r="U45" s="145"/>
      <c r="W45" s="365"/>
    </row>
    <row r="46" spans="1:23">
      <c r="A46" s="182"/>
      <c r="B46" s="52"/>
      <c r="C46" s="200"/>
      <c r="D46" s="137"/>
      <c r="E46" s="52"/>
      <c r="F46" s="52"/>
      <c r="G46" s="186"/>
      <c r="H46" s="187"/>
      <c r="I46" s="139"/>
      <c r="J46" s="139"/>
      <c r="K46" s="139"/>
      <c r="L46" s="140"/>
      <c r="M46" s="141"/>
      <c r="N46" s="458">
        <f t="shared" si="0"/>
        <v>0</v>
      </c>
      <c r="O46" s="147"/>
      <c r="P46" s="460">
        <f t="shared" si="1"/>
        <v>0</v>
      </c>
      <c r="Q46" s="451"/>
      <c r="R46" s="144"/>
      <c r="S46" s="143"/>
      <c r="T46" s="144"/>
      <c r="U46" s="145"/>
      <c r="W46" s="365"/>
    </row>
    <row r="47" spans="1:23">
      <c r="A47" s="135" t="s">
        <v>534</v>
      </c>
      <c r="B47" s="52" t="s">
        <v>108</v>
      </c>
      <c r="C47" s="185" t="s">
        <v>97</v>
      </c>
      <c r="D47" s="202">
        <v>14.35</v>
      </c>
      <c r="E47" s="52" t="s">
        <v>533</v>
      </c>
      <c r="F47" s="52">
        <v>6</v>
      </c>
      <c r="G47" s="112" t="s">
        <v>98</v>
      </c>
      <c r="H47" s="138">
        <v>5</v>
      </c>
      <c r="I47" s="139">
        <v>0</v>
      </c>
      <c r="J47" s="139">
        <v>57</v>
      </c>
      <c r="K47" s="139">
        <f>I47+J47</f>
        <v>57</v>
      </c>
      <c r="L47" s="140">
        <f>K47*D47</f>
        <v>817.94999999999993</v>
      </c>
      <c r="M47" s="141">
        <f>D47*K47*F47</f>
        <v>4907.7</v>
      </c>
      <c r="N47" s="458"/>
      <c r="O47" s="147">
        <v>0.75</v>
      </c>
      <c r="P47" s="460">
        <f t="shared" si="1"/>
        <v>0.25</v>
      </c>
      <c r="Q47" s="451">
        <f>'Work progress Summary'!L6</f>
        <v>1</v>
      </c>
      <c r="R47" s="144">
        <v>3680.7749999999996</v>
      </c>
      <c r="S47" s="143">
        <f t="shared" si="2"/>
        <v>1226.9250000000002</v>
      </c>
      <c r="T47" s="144">
        <f>Q47*M47</f>
        <v>4907.7</v>
      </c>
      <c r="U47" s="145"/>
      <c r="W47" s="365"/>
    </row>
    <row r="48" spans="1:23">
      <c r="A48" s="182"/>
      <c r="B48" s="52"/>
      <c r="C48" s="200"/>
      <c r="D48" s="137"/>
      <c r="E48" s="52"/>
      <c r="F48" s="52"/>
      <c r="G48" s="186"/>
      <c r="H48" s="187"/>
      <c r="I48" s="139"/>
      <c r="J48" s="139"/>
      <c r="K48" s="139"/>
      <c r="L48" s="140"/>
      <c r="M48" s="141"/>
      <c r="N48" s="458">
        <f t="shared" si="0"/>
        <v>0</v>
      </c>
      <c r="O48" s="147"/>
      <c r="P48" s="460">
        <f t="shared" si="1"/>
        <v>0</v>
      </c>
      <c r="Q48" s="451"/>
      <c r="R48" s="144"/>
      <c r="S48" s="143"/>
      <c r="T48" s="144"/>
      <c r="U48" s="145"/>
      <c r="W48" s="365"/>
    </row>
    <row r="49" spans="1:23" ht="26">
      <c r="A49" s="135" t="s">
        <v>534</v>
      </c>
      <c r="B49" s="52" t="s">
        <v>109</v>
      </c>
      <c r="C49" s="136" t="s">
        <v>110</v>
      </c>
      <c r="D49" s="202">
        <v>1</v>
      </c>
      <c r="E49" s="52" t="s">
        <v>100</v>
      </c>
      <c r="F49" s="52">
        <v>6</v>
      </c>
      <c r="G49" s="112" t="s">
        <v>96</v>
      </c>
      <c r="H49" s="138">
        <v>20</v>
      </c>
      <c r="I49" s="139">
        <v>155</v>
      </c>
      <c r="J49" s="139">
        <v>62</v>
      </c>
      <c r="K49" s="139">
        <f>I49+J49</f>
        <v>217</v>
      </c>
      <c r="L49" s="140">
        <f>K49*D49</f>
        <v>217</v>
      </c>
      <c r="M49" s="141">
        <f>D49*K49*F49</f>
        <v>1302</v>
      </c>
      <c r="N49" s="458">
        <f>P49*D49*F49*1.115*0.3</f>
        <v>0</v>
      </c>
      <c r="O49" s="147">
        <v>1</v>
      </c>
      <c r="P49" s="460">
        <f t="shared" si="1"/>
        <v>0</v>
      </c>
      <c r="Q49" s="451">
        <f>+'Work progress Summary'!$E$6</f>
        <v>1</v>
      </c>
      <c r="R49" s="144">
        <v>1302</v>
      </c>
      <c r="S49" s="143">
        <f t="shared" si="2"/>
        <v>0</v>
      </c>
      <c r="T49" s="144">
        <f>Q49*M49</f>
        <v>1302</v>
      </c>
      <c r="U49" s="145"/>
      <c r="W49" s="365"/>
    </row>
    <row r="50" spans="1:23">
      <c r="A50" s="182"/>
      <c r="B50" s="52"/>
      <c r="C50" s="200"/>
      <c r="D50" s="137"/>
      <c r="E50" s="52"/>
      <c r="F50" s="52"/>
      <c r="G50" s="186"/>
      <c r="H50" s="187"/>
      <c r="I50" s="139"/>
      <c r="J50" s="139"/>
      <c r="K50" s="139"/>
      <c r="L50" s="140"/>
      <c r="M50" s="141"/>
      <c r="N50" s="458">
        <f t="shared" si="0"/>
        <v>0</v>
      </c>
      <c r="O50" s="147"/>
      <c r="P50" s="460">
        <f t="shared" si="1"/>
        <v>0</v>
      </c>
      <c r="Q50" s="451"/>
      <c r="R50" s="144"/>
      <c r="S50" s="143"/>
      <c r="T50" s="144"/>
      <c r="U50" s="145"/>
      <c r="W50" s="365"/>
    </row>
    <row r="51" spans="1:23">
      <c r="A51" s="135"/>
      <c r="B51" s="52"/>
      <c r="C51" s="185" t="s">
        <v>111</v>
      </c>
      <c r="D51" s="137"/>
      <c r="E51" s="52"/>
      <c r="F51" s="52"/>
      <c r="G51" s="186"/>
      <c r="H51" s="187"/>
      <c r="I51" s="187"/>
      <c r="J51" s="187"/>
      <c r="K51" s="139"/>
      <c r="L51" s="140"/>
      <c r="M51" s="141"/>
      <c r="N51" s="458">
        <f t="shared" si="0"/>
        <v>0</v>
      </c>
      <c r="O51" s="147"/>
      <c r="P51" s="460">
        <f t="shared" si="1"/>
        <v>0</v>
      </c>
      <c r="Q51" s="451"/>
      <c r="R51" s="144"/>
      <c r="S51" s="143"/>
      <c r="T51" s="144"/>
      <c r="U51" s="145"/>
      <c r="W51" s="365"/>
    </row>
    <row r="52" spans="1:23">
      <c r="A52" s="182"/>
      <c r="B52" s="52"/>
      <c r="C52" s="200"/>
      <c r="D52" s="137"/>
      <c r="E52" s="52"/>
      <c r="F52" s="52"/>
      <c r="G52" s="186"/>
      <c r="H52" s="187"/>
      <c r="I52" s="139"/>
      <c r="J52" s="139"/>
      <c r="K52" s="139"/>
      <c r="L52" s="140"/>
      <c r="M52" s="141"/>
      <c r="N52" s="458">
        <f t="shared" si="0"/>
        <v>0</v>
      </c>
      <c r="O52" s="147"/>
      <c r="P52" s="460">
        <f t="shared" si="1"/>
        <v>0</v>
      </c>
      <c r="Q52" s="451"/>
      <c r="R52" s="144"/>
      <c r="S52" s="143"/>
      <c r="T52" s="144"/>
      <c r="U52" s="145"/>
      <c r="W52" s="365"/>
    </row>
    <row r="53" spans="1:23" ht="26">
      <c r="A53" s="135" t="s">
        <v>534</v>
      </c>
      <c r="B53" s="52" t="s">
        <v>112</v>
      </c>
      <c r="C53" s="136" t="s">
        <v>93</v>
      </c>
      <c r="D53" s="202">
        <v>3.1</v>
      </c>
      <c r="E53" s="52" t="s">
        <v>532</v>
      </c>
      <c r="F53" s="52">
        <v>6</v>
      </c>
      <c r="G53" s="112" t="s">
        <v>94</v>
      </c>
      <c r="H53" s="138">
        <v>20</v>
      </c>
      <c r="I53" s="139">
        <v>255</v>
      </c>
      <c r="J53" s="139">
        <v>145</v>
      </c>
      <c r="K53" s="139">
        <f>I53+J53</f>
        <v>400</v>
      </c>
      <c r="L53" s="140">
        <f>K53*D53</f>
        <v>1240</v>
      </c>
      <c r="M53" s="141">
        <f>D53*K53*F53</f>
        <v>7440</v>
      </c>
      <c r="N53" s="458">
        <f t="shared" si="0"/>
        <v>0</v>
      </c>
      <c r="O53" s="147">
        <v>1</v>
      </c>
      <c r="P53" s="460">
        <f t="shared" si="1"/>
        <v>0</v>
      </c>
      <c r="Q53" s="451">
        <f>+'Work progress Summary'!$F$6</f>
        <v>1</v>
      </c>
      <c r="R53" s="144">
        <v>7440</v>
      </c>
      <c r="S53" s="143">
        <f t="shared" si="2"/>
        <v>0</v>
      </c>
      <c r="T53" s="144">
        <f>Q53*M53</f>
        <v>7440</v>
      </c>
      <c r="U53" s="145"/>
      <c r="W53" s="365"/>
    </row>
    <row r="54" spans="1:23">
      <c r="A54" s="182"/>
      <c r="B54" s="52"/>
      <c r="C54" s="200"/>
      <c r="D54" s="137"/>
      <c r="E54" s="52"/>
      <c r="F54" s="52"/>
      <c r="G54" s="186"/>
      <c r="H54" s="187"/>
      <c r="I54" s="139"/>
      <c r="J54" s="139"/>
      <c r="K54" s="139"/>
      <c r="L54" s="140"/>
      <c r="M54" s="141"/>
      <c r="N54" s="458">
        <f t="shared" si="0"/>
        <v>0</v>
      </c>
      <c r="O54" s="147"/>
      <c r="P54" s="460">
        <f t="shared" si="1"/>
        <v>0</v>
      </c>
      <c r="Q54" s="451"/>
      <c r="R54" s="144"/>
      <c r="S54" s="143"/>
      <c r="T54" s="144"/>
      <c r="U54" s="145"/>
      <c r="W54" s="365"/>
    </row>
    <row r="55" spans="1:23" ht="14.5">
      <c r="A55" s="135" t="s">
        <v>534</v>
      </c>
      <c r="B55" s="52" t="s">
        <v>113</v>
      </c>
      <c r="C55" s="185" t="s">
        <v>114</v>
      </c>
      <c r="D55" s="202">
        <v>1.3</v>
      </c>
      <c r="E55" s="52" t="s">
        <v>532</v>
      </c>
      <c r="F55" s="52">
        <v>6</v>
      </c>
      <c r="G55" s="112" t="s">
        <v>96</v>
      </c>
      <c r="H55" s="138">
        <v>20</v>
      </c>
      <c r="I55" s="139">
        <v>282</v>
      </c>
      <c r="J55" s="139">
        <v>206</v>
      </c>
      <c r="K55" s="139">
        <f>I55+J55</f>
        <v>488</v>
      </c>
      <c r="L55" s="140">
        <f>K55*D55</f>
        <v>634.4</v>
      </c>
      <c r="M55" s="141">
        <f>D55*K55*F55</f>
        <v>3806.3999999999996</v>
      </c>
      <c r="N55" s="458">
        <f t="shared" si="0"/>
        <v>0</v>
      </c>
      <c r="O55" s="147">
        <v>1</v>
      </c>
      <c r="P55" s="460">
        <f t="shared" si="1"/>
        <v>0</v>
      </c>
      <c r="Q55" s="451">
        <f>+'Work progress Summary'!$F$6</f>
        <v>1</v>
      </c>
      <c r="R55" s="144">
        <v>3806.3999999999996</v>
      </c>
      <c r="S55" s="143">
        <f t="shared" si="2"/>
        <v>0</v>
      </c>
      <c r="T55" s="144">
        <f>Q55*M55</f>
        <v>3806.3999999999996</v>
      </c>
      <c r="U55" s="145"/>
      <c r="W55" s="365"/>
    </row>
    <row r="56" spans="1:23">
      <c r="A56" s="182"/>
      <c r="B56" s="52"/>
      <c r="C56" s="200"/>
      <c r="D56" s="137"/>
      <c r="E56" s="52"/>
      <c r="F56" s="52"/>
      <c r="G56" s="186"/>
      <c r="H56" s="187"/>
      <c r="I56" s="139"/>
      <c r="J56" s="139"/>
      <c r="K56" s="139"/>
      <c r="L56" s="140"/>
      <c r="M56" s="141"/>
      <c r="N56" s="458">
        <f t="shared" si="0"/>
        <v>0</v>
      </c>
      <c r="O56" s="147"/>
      <c r="P56" s="460">
        <f t="shared" si="1"/>
        <v>0</v>
      </c>
      <c r="Q56" s="451"/>
      <c r="R56" s="144"/>
      <c r="S56" s="143"/>
      <c r="T56" s="144"/>
      <c r="U56" s="145"/>
      <c r="W56" s="365"/>
    </row>
    <row r="57" spans="1:23">
      <c r="A57" s="135" t="s">
        <v>534</v>
      </c>
      <c r="B57" s="52" t="s">
        <v>115</v>
      </c>
      <c r="C57" s="185" t="s">
        <v>97</v>
      </c>
      <c r="D57" s="202">
        <v>7.8</v>
      </c>
      <c r="E57" s="52" t="s">
        <v>533</v>
      </c>
      <c r="F57" s="52">
        <v>6</v>
      </c>
      <c r="G57" s="112" t="s">
        <v>98</v>
      </c>
      <c r="H57" s="138">
        <v>5</v>
      </c>
      <c r="I57" s="139">
        <v>0</v>
      </c>
      <c r="J57" s="139">
        <v>57</v>
      </c>
      <c r="K57" s="139">
        <f>I57+J57</f>
        <v>57</v>
      </c>
      <c r="L57" s="140">
        <f>K57*D57</f>
        <v>444.59999999999997</v>
      </c>
      <c r="M57" s="141">
        <f>D57*K57*F57</f>
        <v>2667.6</v>
      </c>
      <c r="N57" s="458"/>
      <c r="O57" s="147">
        <v>0.75</v>
      </c>
      <c r="P57" s="460">
        <f t="shared" si="1"/>
        <v>0.25</v>
      </c>
      <c r="Q57" s="451">
        <f>'Work progress Summary'!M6</f>
        <v>1</v>
      </c>
      <c r="R57" s="144">
        <v>2000.6999999999998</v>
      </c>
      <c r="S57" s="143">
        <f t="shared" si="2"/>
        <v>666.90000000000009</v>
      </c>
      <c r="T57" s="144">
        <f>Q57*M57</f>
        <v>2667.6</v>
      </c>
      <c r="U57" s="145"/>
      <c r="W57" s="365"/>
    </row>
    <row r="58" spans="1:23">
      <c r="A58" s="182"/>
      <c r="B58" s="52"/>
      <c r="C58" s="200"/>
      <c r="D58" s="137"/>
      <c r="E58" s="52"/>
      <c r="F58" s="52"/>
      <c r="G58" s="186"/>
      <c r="H58" s="187"/>
      <c r="I58" s="139"/>
      <c r="J58" s="139"/>
      <c r="K58" s="139"/>
      <c r="L58" s="140"/>
      <c r="M58" s="141"/>
      <c r="N58" s="458">
        <f t="shared" si="0"/>
        <v>0</v>
      </c>
      <c r="O58" s="147"/>
      <c r="P58" s="460">
        <f t="shared" si="1"/>
        <v>0</v>
      </c>
      <c r="Q58" s="451"/>
      <c r="R58" s="144"/>
      <c r="S58" s="143"/>
      <c r="T58" s="144"/>
      <c r="U58" s="145"/>
      <c r="W58" s="365"/>
    </row>
    <row r="59" spans="1:23" ht="26">
      <c r="A59" s="135" t="s">
        <v>534</v>
      </c>
      <c r="B59" s="52" t="s">
        <v>116</v>
      </c>
      <c r="C59" s="136" t="s">
        <v>117</v>
      </c>
      <c r="D59" s="202">
        <v>1</v>
      </c>
      <c r="E59" s="52" t="s">
        <v>100</v>
      </c>
      <c r="F59" s="52">
        <v>6</v>
      </c>
      <c r="G59" s="112" t="s">
        <v>96</v>
      </c>
      <c r="H59" s="138">
        <v>20</v>
      </c>
      <c r="I59" s="139">
        <v>105</v>
      </c>
      <c r="J59" s="139">
        <v>39</v>
      </c>
      <c r="K59" s="139">
        <f>I59+J59</f>
        <v>144</v>
      </c>
      <c r="L59" s="140">
        <f>K59*D59</f>
        <v>144</v>
      </c>
      <c r="M59" s="141">
        <f>D59*K59*F59</f>
        <v>864</v>
      </c>
      <c r="N59" s="458">
        <f>P59*D59*F59*0.22*0.945</f>
        <v>0</v>
      </c>
      <c r="O59" s="147">
        <v>1</v>
      </c>
      <c r="P59" s="460">
        <f t="shared" si="1"/>
        <v>0</v>
      </c>
      <c r="Q59" s="451">
        <f>+'Work progress Summary'!$F$6</f>
        <v>1</v>
      </c>
      <c r="R59" s="144">
        <v>864</v>
      </c>
      <c r="S59" s="143">
        <f t="shared" si="2"/>
        <v>0</v>
      </c>
      <c r="T59" s="144">
        <f>Q59*M59</f>
        <v>864</v>
      </c>
      <c r="U59" s="145"/>
      <c r="W59" s="365"/>
    </row>
    <row r="60" spans="1:23">
      <c r="A60" s="182"/>
      <c r="B60" s="52"/>
      <c r="C60" s="200"/>
      <c r="D60" s="137"/>
      <c r="E60" s="52"/>
      <c r="F60" s="52"/>
      <c r="G60" s="186"/>
      <c r="H60" s="187"/>
      <c r="I60" s="139"/>
      <c r="J60" s="139"/>
      <c r="K60" s="139"/>
      <c r="L60" s="140"/>
      <c r="M60" s="141"/>
      <c r="N60" s="458">
        <f t="shared" si="0"/>
        <v>0</v>
      </c>
      <c r="O60" s="147"/>
      <c r="P60" s="460">
        <f t="shared" si="1"/>
        <v>0</v>
      </c>
      <c r="Q60" s="451"/>
      <c r="R60" s="144"/>
      <c r="S60" s="143"/>
      <c r="T60" s="144"/>
      <c r="U60" s="145"/>
      <c r="W60" s="365"/>
    </row>
    <row r="61" spans="1:23">
      <c r="A61" s="135"/>
      <c r="B61" s="52"/>
      <c r="C61" s="185" t="s">
        <v>118</v>
      </c>
      <c r="D61" s="137"/>
      <c r="E61" s="52"/>
      <c r="F61" s="52"/>
      <c r="G61" s="186"/>
      <c r="H61" s="187"/>
      <c r="I61" s="139"/>
      <c r="J61" s="139"/>
      <c r="K61" s="139"/>
      <c r="L61" s="140"/>
      <c r="M61" s="141"/>
      <c r="N61" s="458">
        <f t="shared" si="0"/>
        <v>0</v>
      </c>
      <c r="O61" s="147"/>
      <c r="P61" s="460">
        <f t="shared" si="1"/>
        <v>0</v>
      </c>
      <c r="Q61" s="451"/>
      <c r="R61" s="144"/>
      <c r="S61" s="143"/>
      <c r="T61" s="144"/>
      <c r="U61" s="145"/>
      <c r="W61" s="365"/>
    </row>
    <row r="62" spans="1:23">
      <c r="A62" s="182"/>
      <c r="B62" s="52"/>
      <c r="C62" s="200"/>
      <c r="D62" s="137"/>
      <c r="E62" s="52"/>
      <c r="F62" s="52"/>
      <c r="G62" s="186"/>
      <c r="H62" s="187"/>
      <c r="I62" s="139"/>
      <c r="J62" s="139"/>
      <c r="K62" s="139"/>
      <c r="L62" s="140"/>
      <c r="M62" s="141"/>
      <c r="N62" s="458">
        <f t="shared" si="0"/>
        <v>0</v>
      </c>
      <c r="O62" s="147"/>
      <c r="P62" s="460">
        <f t="shared" si="1"/>
        <v>0</v>
      </c>
      <c r="Q62" s="451"/>
      <c r="R62" s="144"/>
      <c r="S62" s="143"/>
      <c r="T62" s="144"/>
      <c r="U62" s="145"/>
      <c r="W62" s="365"/>
    </row>
    <row r="63" spans="1:23" ht="26">
      <c r="A63" s="135" t="s">
        <v>534</v>
      </c>
      <c r="B63" s="52" t="s">
        <v>1</v>
      </c>
      <c r="C63" s="185" t="s">
        <v>119</v>
      </c>
      <c r="D63" s="202">
        <v>2.5</v>
      </c>
      <c r="E63" s="52" t="s">
        <v>532</v>
      </c>
      <c r="F63" s="52">
        <v>6</v>
      </c>
      <c r="G63" s="112" t="s">
        <v>94</v>
      </c>
      <c r="H63" s="138">
        <v>20</v>
      </c>
      <c r="I63" s="139">
        <v>255</v>
      </c>
      <c r="J63" s="139">
        <v>145</v>
      </c>
      <c r="K63" s="139">
        <f>I63+J63</f>
        <v>400</v>
      </c>
      <c r="L63" s="140">
        <f>K63*D63</f>
        <v>1000</v>
      </c>
      <c r="M63" s="141">
        <f>D63*K63*F63</f>
        <v>6000</v>
      </c>
      <c r="N63" s="458">
        <f t="shared" si="0"/>
        <v>0</v>
      </c>
      <c r="O63" s="147">
        <v>1</v>
      </c>
      <c r="P63" s="460">
        <f t="shared" si="1"/>
        <v>0</v>
      </c>
      <c r="Q63" s="451">
        <f>+'Work progress Summary'!G6</f>
        <v>1</v>
      </c>
      <c r="R63" s="144">
        <v>6000</v>
      </c>
      <c r="S63" s="143">
        <f t="shared" si="2"/>
        <v>0</v>
      </c>
      <c r="T63" s="144">
        <f>Q63*M63</f>
        <v>6000</v>
      </c>
      <c r="U63" s="145"/>
      <c r="W63" s="365"/>
    </row>
    <row r="64" spans="1:23">
      <c r="A64" s="182"/>
      <c r="B64" s="52"/>
      <c r="C64" s="200"/>
      <c r="D64" s="137"/>
      <c r="E64" s="52"/>
      <c r="F64" s="52"/>
      <c r="G64" s="186"/>
      <c r="H64" s="187"/>
      <c r="I64" s="139"/>
      <c r="J64" s="139"/>
      <c r="K64" s="139"/>
      <c r="L64" s="140"/>
      <c r="M64" s="141"/>
      <c r="N64" s="458">
        <f t="shared" si="0"/>
        <v>0</v>
      </c>
      <c r="O64" s="147"/>
      <c r="P64" s="460">
        <f t="shared" si="1"/>
        <v>0</v>
      </c>
      <c r="Q64" s="451"/>
      <c r="R64" s="144"/>
      <c r="S64" s="143"/>
      <c r="T64" s="144"/>
      <c r="U64" s="145"/>
      <c r="W64" s="365"/>
    </row>
    <row r="65" spans="1:23" ht="26">
      <c r="A65" s="135" t="s">
        <v>534</v>
      </c>
      <c r="B65" s="52" t="s">
        <v>3</v>
      </c>
      <c r="C65" s="136" t="s">
        <v>120</v>
      </c>
      <c r="D65" s="202">
        <v>1</v>
      </c>
      <c r="E65" s="52" t="s">
        <v>100</v>
      </c>
      <c r="F65" s="52">
        <v>6</v>
      </c>
      <c r="G65" s="112" t="s">
        <v>96</v>
      </c>
      <c r="H65" s="138">
        <v>20</v>
      </c>
      <c r="I65" s="139">
        <v>99</v>
      </c>
      <c r="J65" s="139">
        <v>37</v>
      </c>
      <c r="K65" s="139">
        <f>I65+J65</f>
        <v>136</v>
      </c>
      <c r="L65" s="140">
        <f>K65*D65</f>
        <v>136</v>
      </c>
      <c r="M65" s="141">
        <f>D65*K65*F65</f>
        <v>816</v>
      </c>
      <c r="N65" s="458">
        <f>P65*D65*F65*0.235*0.86</f>
        <v>0</v>
      </c>
      <c r="O65" s="147">
        <v>1</v>
      </c>
      <c r="P65" s="460">
        <f t="shared" si="1"/>
        <v>0</v>
      </c>
      <c r="Q65" s="451">
        <f>+'Work progress Summary'!G6</f>
        <v>1</v>
      </c>
      <c r="R65" s="144">
        <v>816</v>
      </c>
      <c r="S65" s="143">
        <f t="shared" si="2"/>
        <v>0</v>
      </c>
      <c r="T65" s="144">
        <f>Q65*M65</f>
        <v>816</v>
      </c>
      <c r="U65" s="145"/>
      <c r="W65" s="365"/>
    </row>
    <row r="66" spans="1:23">
      <c r="A66" s="182"/>
      <c r="B66" s="52"/>
      <c r="C66" s="200"/>
      <c r="D66" s="137"/>
      <c r="E66" s="52"/>
      <c r="F66" s="52"/>
      <c r="G66" s="186"/>
      <c r="H66" s="187"/>
      <c r="I66" s="139"/>
      <c r="J66" s="139"/>
      <c r="K66" s="139"/>
      <c r="L66" s="140"/>
      <c r="M66" s="141"/>
      <c r="N66" s="458">
        <f t="shared" si="0"/>
        <v>0</v>
      </c>
      <c r="O66" s="147"/>
      <c r="P66" s="460">
        <f t="shared" si="1"/>
        <v>0</v>
      </c>
      <c r="Q66" s="451"/>
      <c r="R66" s="144"/>
      <c r="S66" s="143"/>
      <c r="T66" s="144"/>
      <c r="U66" s="145"/>
      <c r="W66" s="365"/>
    </row>
    <row r="67" spans="1:23">
      <c r="A67" s="135"/>
      <c r="B67" s="52"/>
      <c r="C67" s="185" t="s">
        <v>121</v>
      </c>
      <c r="D67" s="137"/>
      <c r="E67" s="52"/>
      <c r="F67" s="52"/>
      <c r="G67" s="186"/>
      <c r="H67" s="187"/>
      <c r="I67" s="187"/>
      <c r="J67" s="187"/>
      <c r="K67" s="139"/>
      <c r="L67" s="140"/>
      <c r="M67" s="141"/>
      <c r="N67" s="458">
        <f t="shared" si="0"/>
        <v>0</v>
      </c>
      <c r="O67" s="147"/>
      <c r="P67" s="460">
        <f t="shared" si="1"/>
        <v>0</v>
      </c>
      <c r="Q67" s="451"/>
      <c r="R67" s="144"/>
      <c r="S67" s="143"/>
      <c r="T67" s="144"/>
      <c r="U67" s="145"/>
      <c r="W67" s="365"/>
    </row>
    <row r="68" spans="1:23">
      <c r="A68" s="182"/>
      <c r="B68" s="52"/>
      <c r="C68" s="200"/>
      <c r="D68" s="137"/>
      <c r="E68" s="52"/>
      <c r="F68" s="52"/>
      <c r="G68" s="186"/>
      <c r="H68" s="187"/>
      <c r="I68" s="139"/>
      <c r="J68" s="139"/>
      <c r="K68" s="139"/>
      <c r="L68" s="140"/>
      <c r="M68" s="141"/>
      <c r="N68" s="458">
        <f t="shared" si="0"/>
        <v>0</v>
      </c>
      <c r="O68" s="147"/>
      <c r="P68" s="460">
        <f t="shared" si="1"/>
        <v>0</v>
      </c>
      <c r="Q68" s="451"/>
      <c r="R68" s="144"/>
      <c r="S68" s="143"/>
      <c r="T68" s="144"/>
      <c r="U68" s="145"/>
      <c r="W68" s="365"/>
    </row>
    <row r="69" spans="1:23" ht="26">
      <c r="A69" s="135" t="s">
        <v>534</v>
      </c>
      <c r="B69" s="52" t="s">
        <v>4</v>
      </c>
      <c r="C69" s="136" t="s">
        <v>93</v>
      </c>
      <c r="D69" s="202">
        <v>0.9</v>
      </c>
      <c r="E69" s="52" t="s">
        <v>532</v>
      </c>
      <c r="F69" s="52">
        <v>6</v>
      </c>
      <c r="G69" s="112" t="s">
        <v>94</v>
      </c>
      <c r="H69" s="138">
        <v>20</v>
      </c>
      <c r="I69" s="139">
        <v>255</v>
      </c>
      <c r="J69" s="139">
        <v>145</v>
      </c>
      <c r="K69" s="139">
        <f>I69+J69</f>
        <v>400</v>
      </c>
      <c r="L69" s="140">
        <f>K69*D69</f>
        <v>360</v>
      </c>
      <c r="M69" s="141">
        <f>D69*K69*F69</f>
        <v>2160</v>
      </c>
      <c r="N69" s="458">
        <f t="shared" si="0"/>
        <v>0</v>
      </c>
      <c r="O69" s="147">
        <v>1</v>
      </c>
      <c r="P69" s="460">
        <f t="shared" si="1"/>
        <v>0</v>
      </c>
      <c r="Q69" s="451">
        <f>+'Work progress Summary'!$H$6</f>
        <v>1</v>
      </c>
      <c r="R69" s="144">
        <v>2160</v>
      </c>
      <c r="S69" s="143">
        <f t="shared" si="2"/>
        <v>0</v>
      </c>
      <c r="T69" s="144">
        <f>Q69*M69</f>
        <v>2160</v>
      </c>
      <c r="U69" s="145"/>
      <c r="W69" s="365"/>
    </row>
    <row r="70" spans="1:23">
      <c r="A70" s="182"/>
      <c r="B70" s="52"/>
      <c r="C70" s="200"/>
      <c r="D70" s="137"/>
      <c r="E70" s="52"/>
      <c r="F70" s="52"/>
      <c r="G70" s="186"/>
      <c r="H70" s="187"/>
      <c r="I70" s="139"/>
      <c r="J70" s="139"/>
      <c r="K70" s="139"/>
      <c r="L70" s="140"/>
      <c r="M70" s="141"/>
      <c r="N70" s="458">
        <f t="shared" si="0"/>
        <v>0</v>
      </c>
      <c r="O70" s="147"/>
      <c r="P70" s="460">
        <f t="shared" si="1"/>
        <v>0</v>
      </c>
      <c r="Q70" s="451"/>
      <c r="R70" s="144"/>
      <c r="S70" s="143"/>
      <c r="T70" s="144"/>
      <c r="U70" s="145"/>
      <c r="W70" s="365"/>
    </row>
    <row r="71" spans="1:23" ht="14.5">
      <c r="A71" s="135" t="s">
        <v>534</v>
      </c>
      <c r="B71" s="52" t="s">
        <v>5</v>
      </c>
      <c r="C71" s="185" t="s">
        <v>122</v>
      </c>
      <c r="D71" s="202">
        <v>0.55000000000000004</v>
      </c>
      <c r="E71" s="52" t="s">
        <v>532</v>
      </c>
      <c r="F71" s="52">
        <v>6</v>
      </c>
      <c r="G71" s="112" t="s">
        <v>96</v>
      </c>
      <c r="H71" s="138">
        <v>20</v>
      </c>
      <c r="I71" s="139">
        <v>282</v>
      </c>
      <c r="J71" s="139">
        <v>206</v>
      </c>
      <c r="K71" s="139">
        <f>I71+J71</f>
        <v>488</v>
      </c>
      <c r="L71" s="140">
        <f>K71*D71</f>
        <v>268.40000000000003</v>
      </c>
      <c r="M71" s="141">
        <f>D71*K71*F71</f>
        <v>1610.4</v>
      </c>
      <c r="N71" s="458">
        <f t="shared" si="0"/>
        <v>0</v>
      </c>
      <c r="O71" s="147">
        <v>1</v>
      </c>
      <c r="P71" s="460">
        <f t="shared" si="1"/>
        <v>0</v>
      </c>
      <c r="Q71" s="451">
        <f>+'Work progress Summary'!$H$6</f>
        <v>1</v>
      </c>
      <c r="R71" s="144">
        <v>1610.4</v>
      </c>
      <c r="S71" s="143">
        <f t="shared" si="2"/>
        <v>0</v>
      </c>
      <c r="T71" s="144">
        <f>Q71*M71</f>
        <v>1610.4</v>
      </c>
      <c r="U71" s="145"/>
      <c r="W71" s="365"/>
    </row>
    <row r="72" spans="1:23">
      <c r="A72" s="182"/>
      <c r="B72" s="52"/>
      <c r="C72" s="200"/>
      <c r="D72" s="137"/>
      <c r="E72" s="52"/>
      <c r="F72" s="52"/>
      <c r="G72" s="186"/>
      <c r="H72" s="187"/>
      <c r="I72" s="139"/>
      <c r="J72" s="139"/>
      <c r="K72" s="139"/>
      <c r="L72" s="140"/>
      <c r="M72" s="141"/>
      <c r="N72" s="458">
        <f t="shared" si="0"/>
        <v>0</v>
      </c>
      <c r="O72" s="147"/>
      <c r="P72" s="460">
        <f t="shared" si="1"/>
        <v>0</v>
      </c>
      <c r="Q72" s="451"/>
      <c r="R72" s="144"/>
      <c r="S72" s="143"/>
      <c r="T72" s="144"/>
      <c r="U72" s="145"/>
      <c r="W72" s="365"/>
    </row>
    <row r="73" spans="1:23">
      <c r="A73" s="135" t="s">
        <v>534</v>
      </c>
      <c r="B73" s="52" t="s">
        <v>103</v>
      </c>
      <c r="C73" s="185" t="s">
        <v>97</v>
      </c>
      <c r="D73" s="202">
        <v>4</v>
      </c>
      <c r="E73" s="52" t="s">
        <v>533</v>
      </c>
      <c r="F73" s="52">
        <v>6</v>
      </c>
      <c r="G73" s="112" t="s">
        <v>98</v>
      </c>
      <c r="H73" s="138">
        <v>5</v>
      </c>
      <c r="I73" s="139">
        <v>0</v>
      </c>
      <c r="J73" s="139">
        <v>57</v>
      </c>
      <c r="K73" s="139">
        <f>I73+J73</f>
        <v>57</v>
      </c>
      <c r="L73" s="140">
        <f>K73*D73</f>
        <v>228</v>
      </c>
      <c r="M73" s="141">
        <f>D73*K73*F73</f>
        <v>1368</v>
      </c>
      <c r="N73" s="458"/>
      <c r="O73" s="147">
        <v>0.75</v>
      </c>
      <c r="P73" s="460">
        <f t="shared" si="1"/>
        <v>0.25</v>
      </c>
      <c r="Q73" s="451">
        <f>'Work progress Summary'!N6</f>
        <v>1</v>
      </c>
      <c r="R73" s="144">
        <v>1026</v>
      </c>
      <c r="S73" s="143">
        <f t="shared" si="2"/>
        <v>342</v>
      </c>
      <c r="T73" s="144">
        <f>Q73*M73</f>
        <v>1368</v>
      </c>
      <c r="U73" s="145"/>
      <c r="W73" s="365"/>
    </row>
    <row r="74" spans="1:23">
      <c r="A74" s="182"/>
      <c r="B74" s="52"/>
      <c r="C74" s="200"/>
      <c r="D74" s="137"/>
      <c r="E74" s="52"/>
      <c r="F74" s="52"/>
      <c r="G74" s="186"/>
      <c r="H74" s="187"/>
      <c r="I74" s="139"/>
      <c r="J74" s="139"/>
      <c r="K74" s="139"/>
      <c r="L74" s="140"/>
      <c r="M74" s="141"/>
      <c r="N74" s="458">
        <f t="shared" si="0"/>
        <v>0</v>
      </c>
      <c r="O74" s="147"/>
      <c r="P74" s="460">
        <f t="shared" si="1"/>
        <v>0</v>
      </c>
      <c r="Q74" s="451"/>
      <c r="R74" s="144"/>
      <c r="S74" s="143"/>
      <c r="T74" s="144"/>
      <c r="U74" s="145"/>
      <c r="W74" s="365"/>
    </row>
    <row r="75" spans="1:23" ht="26">
      <c r="A75" s="135" t="s">
        <v>534</v>
      </c>
      <c r="B75" s="52" t="s">
        <v>105</v>
      </c>
      <c r="C75" s="136" t="s">
        <v>123</v>
      </c>
      <c r="D75" s="202">
        <v>1</v>
      </c>
      <c r="E75" s="52" t="s">
        <v>100</v>
      </c>
      <c r="F75" s="52">
        <v>6</v>
      </c>
      <c r="G75" s="112" t="s">
        <v>96</v>
      </c>
      <c r="H75" s="138">
        <v>20</v>
      </c>
      <c r="I75" s="139">
        <v>99</v>
      </c>
      <c r="J75" s="139">
        <v>37</v>
      </c>
      <c r="K75" s="139">
        <f>I75+J75</f>
        <v>136</v>
      </c>
      <c r="L75" s="140">
        <f>K75*D75</f>
        <v>136</v>
      </c>
      <c r="M75" s="141">
        <f>D75*K75*F75</f>
        <v>816</v>
      </c>
      <c r="N75" s="458">
        <f>P75*D75*F75*0.235*0.86</f>
        <v>0</v>
      </c>
      <c r="O75" s="147">
        <v>1</v>
      </c>
      <c r="P75" s="460">
        <f t="shared" si="1"/>
        <v>0</v>
      </c>
      <c r="Q75" s="451">
        <f>+'Work progress Summary'!$H$6</f>
        <v>1</v>
      </c>
      <c r="R75" s="144">
        <v>816</v>
      </c>
      <c r="S75" s="143">
        <f t="shared" si="2"/>
        <v>0</v>
      </c>
      <c r="T75" s="144">
        <f>Q75*M75</f>
        <v>816</v>
      </c>
      <c r="U75" s="145"/>
      <c r="W75" s="365"/>
    </row>
    <row r="76" spans="1:23">
      <c r="A76" s="182"/>
      <c r="B76" s="52"/>
      <c r="C76" s="200"/>
      <c r="D76" s="137"/>
      <c r="E76" s="52"/>
      <c r="F76" s="52"/>
      <c r="G76" s="186"/>
      <c r="H76" s="187"/>
      <c r="I76" s="139"/>
      <c r="J76" s="139"/>
      <c r="K76" s="139"/>
      <c r="L76" s="140"/>
      <c r="M76" s="141"/>
      <c r="N76" s="458">
        <f t="shared" si="0"/>
        <v>0</v>
      </c>
      <c r="O76" s="147"/>
      <c r="P76" s="460">
        <f t="shared" si="1"/>
        <v>0</v>
      </c>
      <c r="Q76" s="451"/>
      <c r="R76" s="144"/>
      <c r="S76" s="143"/>
      <c r="T76" s="144"/>
      <c r="U76" s="145"/>
      <c r="W76" s="365"/>
    </row>
    <row r="77" spans="1:23">
      <c r="A77" s="135"/>
      <c r="B77" s="52"/>
      <c r="C77" s="185" t="s">
        <v>124</v>
      </c>
      <c r="D77" s="137"/>
      <c r="E77" s="52"/>
      <c r="F77" s="52"/>
      <c r="G77" s="186"/>
      <c r="H77" s="187"/>
      <c r="I77" s="139"/>
      <c r="J77" s="139"/>
      <c r="K77" s="139"/>
      <c r="L77" s="140"/>
      <c r="M77" s="141"/>
      <c r="N77" s="458">
        <f t="shared" si="0"/>
        <v>0</v>
      </c>
      <c r="O77" s="147"/>
      <c r="P77" s="460">
        <f t="shared" si="1"/>
        <v>0</v>
      </c>
      <c r="Q77" s="451"/>
      <c r="R77" s="144"/>
      <c r="S77" s="143"/>
      <c r="T77" s="144"/>
      <c r="U77" s="145"/>
      <c r="W77" s="365"/>
    </row>
    <row r="78" spans="1:23">
      <c r="A78" s="182"/>
      <c r="B78" s="52"/>
      <c r="C78" s="200"/>
      <c r="D78" s="137"/>
      <c r="E78" s="52"/>
      <c r="F78" s="52"/>
      <c r="G78" s="186"/>
      <c r="H78" s="187"/>
      <c r="I78" s="187"/>
      <c r="J78" s="187"/>
      <c r="K78" s="139"/>
      <c r="L78" s="140"/>
      <c r="M78" s="141"/>
      <c r="N78" s="458">
        <f t="shared" si="0"/>
        <v>0</v>
      </c>
      <c r="O78" s="147"/>
      <c r="P78" s="460">
        <f t="shared" si="1"/>
        <v>0</v>
      </c>
      <c r="Q78" s="451"/>
      <c r="R78" s="144"/>
      <c r="S78" s="143"/>
      <c r="T78" s="144"/>
      <c r="U78" s="145"/>
      <c r="W78" s="365"/>
    </row>
    <row r="79" spans="1:23" ht="26">
      <c r="A79" s="135" t="s">
        <v>534</v>
      </c>
      <c r="B79" s="52" t="s">
        <v>107</v>
      </c>
      <c r="C79" s="136" t="s">
        <v>125</v>
      </c>
      <c r="D79" s="202">
        <v>7</v>
      </c>
      <c r="E79" s="52" t="s">
        <v>532</v>
      </c>
      <c r="F79" s="52">
        <v>6</v>
      </c>
      <c r="G79" s="112" t="s">
        <v>126</v>
      </c>
      <c r="H79" s="138">
        <v>20</v>
      </c>
      <c r="I79" s="139">
        <v>50</v>
      </c>
      <c r="J79" s="139">
        <v>100</v>
      </c>
      <c r="K79" s="139">
        <f>I79+J79</f>
        <v>150</v>
      </c>
      <c r="L79" s="140">
        <f>K79*D79</f>
        <v>1050</v>
      </c>
      <c r="M79" s="141">
        <f>D79*K79*F79</f>
        <v>6300</v>
      </c>
      <c r="N79" s="458">
        <f t="shared" si="0"/>
        <v>0</v>
      </c>
      <c r="O79" s="147">
        <v>1</v>
      </c>
      <c r="P79" s="460">
        <f t="shared" si="1"/>
        <v>0</v>
      </c>
      <c r="Q79" s="451">
        <f>+'Work progress Summary'!I6</f>
        <v>1</v>
      </c>
      <c r="R79" s="144">
        <v>6300</v>
      </c>
      <c r="S79" s="143">
        <f t="shared" si="2"/>
        <v>0</v>
      </c>
      <c r="T79" s="144">
        <f>Q79*M79</f>
        <v>6300</v>
      </c>
      <c r="U79" s="145"/>
      <c r="W79" s="365"/>
    </row>
    <row r="80" spans="1:23">
      <c r="A80" s="182"/>
      <c r="B80" s="52"/>
      <c r="C80" s="200"/>
      <c r="D80" s="137"/>
      <c r="E80" s="52"/>
      <c r="F80" s="52"/>
      <c r="G80" s="186"/>
      <c r="H80" s="187"/>
      <c r="I80" s="139"/>
      <c r="J80" s="139"/>
      <c r="K80" s="139"/>
      <c r="L80" s="140"/>
      <c r="M80" s="141"/>
      <c r="N80" s="458">
        <f t="shared" si="0"/>
        <v>0</v>
      </c>
      <c r="O80" s="147"/>
      <c r="P80" s="460">
        <f t="shared" si="1"/>
        <v>0</v>
      </c>
      <c r="Q80" s="451"/>
      <c r="R80" s="144"/>
      <c r="S80" s="143"/>
      <c r="T80" s="144"/>
      <c r="U80" s="145"/>
      <c r="W80" s="365"/>
    </row>
    <row r="81" spans="1:23">
      <c r="A81" s="135"/>
      <c r="B81" s="183" t="s">
        <v>83</v>
      </c>
      <c r="C81" s="200" t="s">
        <v>127</v>
      </c>
      <c r="D81" s="137"/>
      <c r="E81" s="52"/>
      <c r="F81" s="52"/>
      <c r="G81" s="186"/>
      <c r="H81" s="187"/>
      <c r="I81" s="139"/>
      <c r="J81" s="139"/>
      <c r="K81" s="139"/>
      <c r="L81" s="140"/>
      <c r="M81" s="141"/>
      <c r="N81" s="458">
        <f t="shared" si="0"/>
        <v>0</v>
      </c>
      <c r="O81" s="147"/>
      <c r="P81" s="460">
        <f t="shared" si="1"/>
        <v>0</v>
      </c>
      <c r="Q81" s="451"/>
      <c r="R81" s="144"/>
      <c r="S81" s="143"/>
      <c r="T81" s="144"/>
      <c r="U81" s="145"/>
      <c r="W81" s="365"/>
    </row>
    <row r="82" spans="1:23">
      <c r="A82" s="182"/>
      <c r="B82" s="52"/>
      <c r="C82" s="200"/>
      <c r="D82" s="137"/>
      <c r="E82" s="52"/>
      <c r="F82" s="52"/>
      <c r="G82" s="186"/>
      <c r="H82" s="187"/>
      <c r="I82" s="139"/>
      <c r="J82" s="139"/>
      <c r="K82" s="139"/>
      <c r="L82" s="140"/>
      <c r="M82" s="141"/>
      <c r="N82" s="458">
        <f t="shared" si="0"/>
        <v>0</v>
      </c>
      <c r="O82" s="147"/>
      <c r="P82" s="460">
        <f t="shared" si="1"/>
        <v>0</v>
      </c>
      <c r="Q82" s="451"/>
      <c r="R82" s="144"/>
      <c r="S82" s="143"/>
      <c r="T82" s="144"/>
      <c r="U82" s="145"/>
      <c r="W82" s="365"/>
    </row>
    <row r="83" spans="1:23">
      <c r="A83" s="135"/>
      <c r="B83" s="183" t="s">
        <v>83</v>
      </c>
      <c r="C83" s="200" t="s">
        <v>111</v>
      </c>
      <c r="D83" s="137"/>
      <c r="E83" s="52"/>
      <c r="F83" s="52"/>
      <c r="G83" s="186"/>
      <c r="H83" s="187"/>
      <c r="I83" s="139"/>
      <c r="J83" s="139"/>
      <c r="K83" s="139"/>
      <c r="L83" s="140"/>
      <c r="M83" s="141"/>
      <c r="N83" s="458">
        <f t="shared" si="0"/>
        <v>0</v>
      </c>
      <c r="O83" s="147"/>
      <c r="P83" s="460">
        <f t="shared" si="1"/>
        <v>0</v>
      </c>
      <c r="Q83" s="451"/>
      <c r="R83" s="144"/>
      <c r="S83" s="143"/>
      <c r="T83" s="144"/>
      <c r="U83" s="145"/>
      <c r="W83" s="365"/>
    </row>
    <row r="84" spans="1:23">
      <c r="A84" s="182"/>
      <c r="B84" s="52"/>
      <c r="C84" s="200"/>
      <c r="D84" s="137"/>
      <c r="E84" s="52"/>
      <c r="F84" s="52"/>
      <c r="G84" s="186"/>
      <c r="H84" s="187"/>
      <c r="I84" s="139"/>
      <c r="J84" s="139"/>
      <c r="K84" s="139"/>
      <c r="L84" s="140"/>
      <c r="M84" s="141"/>
      <c r="N84" s="458">
        <f t="shared" si="0"/>
        <v>0</v>
      </c>
      <c r="O84" s="147"/>
      <c r="P84" s="460">
        <f t="shared" si="1"/>
        <v>0</v>
      </c>
      <c r="Q84" s="451"/>
      <c r="R84" s="144"/>
      <c r="S84" s="143"/>
      <c r="T84" s="144"/>
      <c r="U84" s="145"/>
      <c r="W84" s="365"/>
    </row>
    <row r="85" spans="1:23" ht="26">
      <c r="A85" s="135" t="s">
        <v>534</v>
      </c>
      <c r="B85" s="52" t="s">
        <v>108</v>
      </c>
      <c r="C85" s="136" t="s">
        <v>128</v>
      </c>
      <c r="D85" s="202">
        <v>3.2</v>
      </c>
      <c r="E85" s="52" t="s">
        <v>533</v>
      </c>
      <c r="F85" s="52">
        <v>6</v>
      </c>
      <c r="G85" s="112" t="s">
        <v>96</v>
      </c>
      <c r="H85" s="138">
        <v>20</v>
      </c>
      <c r="I85" s="139">
        <v>86</v>
      </c>
      <c r="J85" s="139">
        <v>48</v>
      </c>
      <c r="K85" s="139">
        <f>I85+J85</f>
        <v>134</v>
      </c>
      <c r="L85" s="140">
        <f>K85*D85</f>
        <v>428.8</v>
      </c>
      <c r="M85" s="141">
        <f>D85*K85*F85</f>
        <v>2572.8000000000002</v>
      </c>
      <c r="N85" s="458">
        <f>P85*D85*F85*0.2</f>
        <v>0</v>
      </c>
      <c r="O85" s="147">
        <v>1</v>
      </c>
      <c r="P85" s="460">
        <f t="shared" si="1"/>
        <v>0</v>
      </c>
      <c r="Q85" s="451">
        <f>+'Work progress Summary'!R6</f>
        <v>1</v>
      </c>
      <c r="R85" s="144">
        <v>2572.8000000000002</v>
      </c>
      <c r="S85" s="143">
        <f t="shared" si="2"/>
        <v>0</v>
      </c>
      <c r="T85" s="144">
        <f>Q85*M85</f>
        <v>2572.8000000000002</v>
      </c>
      <c r="U85" s="145"/>
      <c r="W85" s="365"/>
    </row>
    <row r="86" spans="1:23">
      <c r="A86" s="182"/>
      <c r="B86" s="52"/>
      <c r="C86" s="200"/>
      <c r="D86" s="137"/>
      <c r="E86" s="52"/>
      <c r="F86" s="52"/>
      <c r="G86" s="186"/>
      <c r="H86" s="187"/>
      <c r="I86" s="139"/>
      <c r="J86" s="139"/>
      <c r="K86" s="139"/>
      <c r="L86" s="140"/>
      <c r="M86" s="141"/>
      <c r="N86" s="458">
        <f t="shared" si="0"/>
        <v>0</v>
      </c>
      <c r="O86" s="147"/>
      <c r="P86" s="460">
        <f t="shared" si="1"/>
        <v>0</v>
      </c>
      <c r="Q86" s="451"/>
      <c r="R86" s="144"/>
      <c r="S86" s="143"/>
      <c r="T86" s="144"/>
      <c r="U86" s="145"/>
      <c r="W86" s="365"/>
    </row>
    <row r="87" spans="1:23" ht="39">
      <c r="A87" s="135" t="s">
        <v>534</v>
      </c>
      <c r="B87" s="52" t="s">
        <v>129</v>
      </c>
      <c r="C87" s="136" t="s">
        <v>130</v>
      </c>
      <c r="D87" s="202">
        <v>6.5</v>
      </c>
      <c r="E87" s="52" t="s">
        <v>532</v>
      </c>
      <c r="F87" s="52">
        <v>6</v>
      </c>
      <c r="G87" s="112" t="s">
        <v>131</v>
      </c>
      <c r="H87" s="138">
        <v>20</v>
      </c>
      <c r="I87" s="139">
        <v>406</v>
      </c>
      <c r="J87" s="139">
        <v>222</v>
      </c>
      <c r="K87" s="139">
        <f>I87+J87</f>
        <v>628</v>
      </c>
      <c r="L87" s="140">
        <f>K87*D87</f>
        <v>4082</v>
      </c>
      <c r="M87" s="141">
        <f>D87*K87*F87</f>
        <v>24492</v>
      </c>
      <c r="N87" s="458">
        <f t="shared" si="0"/>
        <v>0</v>
      </c>
      <c r="O87" s="147">
        <v>1</v>
      </c>
      <c r="P87" s="460">
        <f t="shared" si="1"/>
        <v>0</v>
      </c>
      <c r="Q87" s="451">
        <f>+'Work progress Summary'!O6</f>
        <v>1</v>
      </c>
      <c r="R87" s="144">
        <v>24492</v>
      </c>
      <c r="S87" s="143">
        <f t="shared" si="2"/>
        <v>0</v>
      </c>
      <c r="T87" s="144">
        <f>Q87*M87</f>
        <v>24492</v>
      </c>
      <c r="U87" s="145"/>
      <c r="W87" s="365"/>
    </row>
    <row r="88" spans="1:23">
      <c r="A88" s="182"/>
      <c r="B88" s="52"/>
      <c r="C88" s="200"/>
      <c r="D88" s="137"/>
      <c r="E88" s="52"/>
      <c r="F88" s="52"/>
      <c r="G88" s="186"/>
      <c r="H88" s="187"/>
      <c r="I88" s="139"/>
      <c r="J88" s="139"/>
      <c r="K88" s="139"/>
      <c r="L88" s="140"/>
      <c r="M88" s="141"/>
      <c r="N88" s="458">
        <f t="shared" si="0"/>
        <v>0</v>
      </c>
      <c r="O88" s="147"/>
      <c r="P88" s="460">
        <f t="shared" si="1"/>
        <v>0</v>
      </c>
      <c r="Q88" s="451"/>
      <c r="R88" s="144"/>
      <c r="S88" s="143"/>
      <c r="T88" s="144"/>
      <c r="U88" s="145"/>
      <c r="W88" s="365"/>
    </row>
    <row r="89" spans="1:23">
      <c r="A89" s="135"/>
      <c r="B89" s="183" t="s">
        <v>83</v>
      </c>
      <c r="C89" s="200" t="s">
        <v>118</v>
      </c>
      <c r="D89" s="137"/>
      <c r="E89" s="52"/>
      <c r="F89" s="52"/>
      <c r="G89" s="186"/>
      <c r="H89" s="187"/>
      <c r="I89" s="187"/>
      <c r="J89" s="187"/>
      <c r="K89" s="139"/>
      <c r="L89" s="140"/>
      <c r="M89" s="141"/>
      <c r="N89" s="458">
        <f t="shared" si="0"/>
        <v>0</v>
      </c>
      <c r="O89" s="147"/>
      <c r="P89" s="460">
        <f t="shared" si="1"/>
        <v>0</v>
      </c>
      <c r="Q89" s="451"/>
      <c r="R89" s="144"/>
      <c r="S89" s="143"/>
      <c r="T89" s="144"/>
      <c r="U89" s="145"/>
      <c r="W89" s="365"/>
    </row>
    <row r="90" spans="1:23">
      <c r="A90" s="182"/>
      <c r="B90" s="52"/>
      <c r="C90" s="200"/>
      <c r="D90" s="137"/>
      <c r="E90" s="52"/>
      <c r="F90" s="52"/>
      <c r="G90" s="186"/>
      <c r="H90" s="187"/>
      <c r="I90" s="139"/>
      <c r="J90" s="139"/>
      <c r="K90" s="139"/>
      <c r="L90" s="140"/>
      <c r="M90" s="141"/>
      <c r="N90" s="458">
        <f t="shared" si="0"/>
        <v>0</v>
      </c>
      <c r="O90" s="147"/>
      <c r="P90" s="460">
        <f t="shared" si="1"/>
        <v>0</v>
      </c>
      <c r="Q90" s="451"/>
      <c r="R90" s="144"/>
      <c r="S90" s="143"/>
      <c r="T90" s="144"/>
      <c r="U90" s="145"/>
      <c r="W90" s="365"/>
    </row>
    <row r="91" spans="1:23" ht="39">
      <c r="A91" s="135" t="s">
        <v>534</v>
      </c>
      <c r="B91" s="52" t="s">
        <v>109</v>
      </c>
      <c r="C91" s="136" t="s">
        <v>132</v>
      </c>
      <c r="D91" s="202">
        <v>14.75</v>
      </c>
      <c r="E91" s="52" t="s">
        <v>532</v>
      </c>
      <c r="F91" s="52">
        <v>6</v>
      </c>
      <c r="G91" s="112" t="s">
        <v>131</v>
      </c>
      <c r="H91" s="138">
        <v>20</v>
      </c>
      <c r="I91" s="139">
        <v>406</v>
      </c>
      <c r="J91" s="139">
        <v>222</v>
      </c>
      <c r="K91" s="139">
        <f>I91+J91</f>
        <v>628</v>
      </c>
      <c r="L91" s="140">
        <f>K91*D91</f>
        <v>9263</v>
      </c>
      <c r="M91" s="141">
        <f>D91*K91*F91</f>
        <v>55578</v>
      </c>
      <c r="N91" s="458">
        <f t="shared" si="0"/>
        <v>0</v>
      </c>
      <c r="O91" s="147">
        <v>1</v>
      </c>
      <c r="P91" s="460">
        <f t="shared" si="1"/>
        <v>0</v>
      </c>
      <c r="Q91" s="451">
        <f>+'Work progress Summary'!P6</f>
        <v>1</v>
      </c>
      <c r="R91" s="144">
        <v>55578</v>
      </c>
      <c r="S91" s="143">
        <f t="shared" si="2"/>
        <v>0</v>
      </c>
      <c r="T91" s="144">
        <f>Q91*M91</f>
        <v>55578</v>
      </c>
      <c r="U91" s="145"/>
      <c r="W91" s="365"/>
    </row>
    <row r="92" spans="1:23">
      <c r="A92" s="182"/>
      <c r="B92" s="52"/>
      <c r="C92" s="200"/>
      <c r="D92" s="137"/>
      <c r="E92" s="52"/>
      <c r="F92" s="52"/>
      <c r="G92" s="186"/>
      <c r="H92" s="187"/>
      <c r="I92" s="187"/>
      <c r="J92" s="187"/>
      <c r="K92" s="139"/>
      <c r="L92" s="140"/>
      <c r="M92" s="141"/>
      <c r="N92" s="458">
        <f t="shared" si="0"/>
        <v>0</v>
      </c>
      <c r="O92" s="147"/>
      <c r="P92" s="460">
        <f t="shared" si="1"/>
        <v>0</v>
      </c>
      <c r="Q92" s="451"/>
      <c r="R92" s="144"/>
      <c r="S92" s="143"/>
      <c r="T92" s="144"/>
      <c r="U92" s="145"/>
      <c r="W92" s="365"/>
    </row>
    <row r="93" spans="1:23" ht="26">
      <c r="A93" s="135" t="s">
        <v>534</v>
      </c>
      <c r="B93" s="52" t="s">
        <v>112</v>
      </c>
      <c r="C93" s="136" t="s">
        <v>133</v>
      </c>
      <c r="D93" s="202">
        <v>6.5</v>
      </c>
      <c r="E93" s="52" t="s">
        <v>533</v>
      </c>
      <c r="F93" s="52">
        <v>6</v>
      </c>
      <c r="G93" s="112" t="s">
        <v>96</v>
      </c>
      <c r="H93" s="138">
        <v>20</v>
      </c>
      <c r="I93" s="139">
        <v>79</v>
      </c>
      <c r="J93" s="139">
        <v>43</v>
      </c>
      <c r="K93" s="139">
        <f>I93+J93</f>
        <v>122</v>
      </c>
      <c r="L93" s="140">
        <f>K93*D93</f>
        <v>793</v>
      </c>
      <c r="M93" s="141">
        <f>D93*K93*F93</f>
        <v>4758</v>
      </c>
      <c r="N93" s="458">
        <f>P93*D93*F93*0.18</f>
        <v>0</v>
      </c>
      <c r="O93" s="147">
        <v>1</v>
      </c>
      <c r="P93" s="460">
        <f t="shared" si="1"/>
        <v>0</v>
      </c>
      <c r="Q93" s="451">
        <f>+'Work progress Summary'!S6</f>
        <v>1</v>
      </c>
      <c r="R93" s="144">
        <v>4758</v>
      </c>
      <c r="S93" s="143">
        <f t="shared" si="2"/>
        <v>0</v>
      </c>
      <c r="T93" s="144">
        <f>Q93*M93</f>
        <v>4758</v>
      </c>
      <c r="U93" s="145"/>
      <c r="W93" s="365"/>
    </row>
    <row r="94" spans="1:23">
      <c r="A94" s="182"/>
      <c r="B94" s="52"/>
      <c r="C94" s="200"/>
      <c r="D94" s="137"/>
      <c r="E94" s="52"/>
      <c r="F94" s="52"/>
      <c r="G94" s="186"/>
      <c r="H94" s="187"/>
      <c r="I94" s="187"/>
      <c r="J94" s="187"/>
      <c r="K94" s="139"/>
      <c r="L94" s="140"/>
      <c r="M94" s="141"/>
      <c r="N94" s="458">
        <f t="shared" ref="N94:N156" si="3">P94*D94*F94</f>
        <v>0</v>
      </c>
      <c r="O94" s="147"/>
      <c r="P94" s="460">
        <f t="shared" ref="P94:P157" si="4">Q94-O94</f>
        <v>0</v>
      </c>
      <c r="Q94" s="451"/>
      <c r="R94" s="144"/>
      <c r="S94" s="143"/>
      <c r="T94" s="144"/>
      <c r="U94" s="145"/>
      <c r="W94" s="365"/>
    </row>
    <row r="95" spans="1:23">
      <c r="A95" s="135"/>
      <c r="B95" s="183" t="s">
        <v>83</v>
      </c>
      <c r="C95" s="200" t="s">
        <v>121</v>
      </c>
      <c r="D95" s="137"/>
      <c r="E95" s="52"/>
      <c r="F95" s="52"/>
      <c r="G95" s="186"/>
      <c r="H95" s="187"/>
      <c r="I95" s="187"/>
      <c r="J95" s="187"/>
      <c r="K95" s="139"/>
      <c r="L95" s="140"/>
      <c r="M95" s="141"/>
      <c r="N95" s="458">
        <f t="shared" si="3"/>
        <v>0</v>
      </c>
      <c r="O95" s="147"/>
      <c r="P95" s="460">
        <f t="shared" si="4"/>
        <v>0</v>
      </c>
      <c r="Q95" s="451"/>
      <c r="R95" s="144"/>
      <c r="S95" s="143"/>
      <c r="T95" s="144"/>
      <c r="U95" s="145"/>
      <c r="W95" s="365"/>
    </row>
    <row r="96" spans="1:23">
      <c r="A96" s="182"/>
      <c r="B96" s="52"/>
      <c r="C96" s="200"/>
      <c r="D96" s="137"/>
      <c r="E96" s="52"/>
      <c r="F96" s="52"/>
      <c r="G96" s="186"/>
      <c r="H96" s="187"/>
      <c r="I96" s="187"/>
      <c r="J96" s="187"/>
      <c r="K96" s="139"/>
      <c r="L96" s="140"/>
      <c r="M96" s="141"/>
      <c r="N96" s="458">
        <f t="shared" si="3"/>
        <v>0</v>
      </c>
      <c r="O96" s="147"/>
      <c r="P96" s="460">
        <f t="shared" si="4"/>
        <v>0</v>
      </c>
      <c r="Q96" s="451"/>
      <c r="R96" s="144"/>
      <c r="S96" s="143"/>
      <c r="T96" s="144"/>
      <c r="U96" s="145"/>
      <c r="W96" s="365"/>
    </row>
    <row r="97" spans="1:23" ht="39">
      <c r="A97" s="135" t="s">
        <v>534</v>
      </c>
      <c r="B97" s="52" t="s">
        <v>113</v>
      </c>
      <c r="C97" s="136" t="s">
        <v>132</v>
      </c>
      <c r="D97" s="202">
        <v>4.5</v>
      </c>
      <c r="E97" s="52" t="s">
        <v>532</v>
      </c>
      <c r="F97" s="52">
        <v>6</v>
      </c>
      <c r="G97" s="112" t="s">
        <v>131</v>
      </c>
      <c r="H97" s="138">
        <v>20</v>
      </c>
      <c r="I97" s="139">
        <v>406</v>
      </c>
      <c r="J97" s="139">
        <v>222</v>
      </c>
      <c r="K97" s="139">
        <f>I97+J97</f>
        <v>628</v>
      </c>
      <c r="L97" s="140">
        <f>K97*D97</f>
        <v>2826</v>
      </c>
      <c r="M97" s="141">
        <f>D97*K97*F97</f>
        <v>16956</v>
      </c>
      <c r="N97" s="458">
        <f t="shared" si="3"/>
        <v>0</v>
      </c>
      <c r="O97" s="147">
        <v>1</v>
      </c>
      <c r="P97" s="460">
        <f t="shared" si="4"/>
        <v>0</v>
      </c>
      <c r="Q97" s="451">
        <f>+'Work progress Summary'!Q6</f>
        <v>1</v>
      </c>
      <c r="R97" s="144">
        <v>16956</v>
      </c>
      <c r="S97" s="143">
        <f t="shared" ref="S97:S157" si="5">T97-R97</f>
        <v>0</v>
      </c>
      <c r="T97" s="144">
        <f>Q97*M97</f>
        <v>16956</v>
      </c>
      <c r="U97" s="145"/>
      <c r="W97" s="365"/>
    </row>
    <row r="98" spans="1:23">
      <c r="A98" s="182"/>
      <c r="B98" s="52"/>
      <c r="C98" s="200"/>
      <c r="D98" s="137"/>
      <c r="E98" s="52"/>
      <c r="F98" s="52"/>
      <c r="G98" s="186"/>
      <c r="H98" s="187"/>
      <c r="I98" s="139"/>
      <c r="J98" s="139"/>
      <c r="K98" s="139"/>
      <c r="L98" s="140"/>
      <c r="M98" s="141"/>
      <c r="N98" s="458">
        <f t="shared" si="3"/>
        <v>0</v>
      </c>
      <c r="O98" s="147"/>
      <c r="P98" s="460">
        <f t="shared" si="4"/>
        <v>0</v>
      </c>
      <c r="Q98" s="451"/>
      <c r="R98" s="144"/>
      <c r="S98" s="143"/>
      <c r="T98" s="144"/>
      <c r="U98" s="145"/>
      <c r="W98" s="365"/>
    </row>
    <row r="99" spans="1:23" ht="26">
      <c r="A99" s="135" t="s">
        <v>534</v>
      </c>
      <c r="B99" s="52" t="s">
        <v>1</v>
      </c>
      <c r="C99" s="136" t="s">
        <v>133</v>
      </c>
      <c r="D99" s="202">
        <v>4.1500000000000004</v>
      </c>
      <c r="E99" s="52" t="s">
        <v>533</v>
      </c>
      <c r="F99" s="52">
        <v>6</v>
      </c>
      <c r="G99" s="112" t="s">
        <v>96</v>
      </c>
      <c r="H99" s="138">
        <v>20</v>
      </c>
      <c r="I99" s="139">
        <v>79</v>
      </c>
      <c r="J99" s="139">
        <v>43</v>
      </c>
      <c r="K99" s="139">
        <f>I99+J99</f>
        <v>122</v>
      </c>
      <c r="L99" s="140">
        <f>K99*D99</f>
        <v>506.30000000000007</v>
      </c>
      <c r="M99" s="141">
        <f>D99*K99*F99</f>
        <v>3037.8</v>
      </c>
      <c r="N99" s="458">
        <f>P99*D99*F99*0.18</f>
        <v>0</v>
      </c>
      <c r="O99" s="147">
        <v>1</v>
      </c>
      <c r="P99" s="460">
        <f t="shared" si="4"/>
        <v>0</v>
      </c>
      <c r="Q99" s="451">
        <f>+'Work progress Summary'!T6</f>
        <v>1</v>
      </c>
      <c r="R99" s="144">
        <v>3037.8</v>
      </c>
      <c r="S99" s="143">
        <f t="shared" si="5"/>
        <v>0</v>
      </c>
      <c r="T99" s="144">
        <f>Q99*M99</f>
        <v>3037.8</v>
      </c>
      <c r="U99" s="145"/>
      <c r="W99" s="365"/>
    </row>
    <row r="100" spans="1:23">
      <c r="A100" s="182"/>
      <c r="B100" s="52"/>
      <c r="C100" s="200"/>
      <c r="D100" s="137"/>
      <c r="E100" s="52"/>
      <c r="F100" s="52"/>
      <c r="G100" s="186"/>
      <c r="H100" s="187"/>
      <c r="I100" s="139"/>
      <c r="J100" s="139"/>
      <c r="K100" s="139"/>
      <c r="L100" s="140"/>
      <c r="M100" s="141"/>
      <c r="N100" s="458">
        <f t="shared" si="3"/>
        <v>0</v>
      </c>
      <c r="O100" s="147"/>
      <c r="P100" s="460">
        <f t="shared" si="4"/>
        <v>0</v>
      </c>
      <c r="Q100" s="451"/>
      <c r="R100" s="144"/>
      <c r="S100" s="143"/>
      <c r="T100" s="144"/>
      <c r="U100" s="145"/>
      <c r="W100" s="365"/>
    </row>
    <row r="101" spans="1:23">
      <c r="A101" s="135"/>
      <c r="B101" s="183" t="s">
        <v>83</v>
      </c>
      <c r="C101" s="200" t="s">
        <v>134</v>
      </c>
      <c r="D101" s="137"/>
      <c r="E101" s="52"/>
      <c r="F101" s="52"/>
      <c r="G101" s="186"/>
      <c r="H101" s="187"/>
      <c r="I101" s="187"/>
      <c r="J101" s="187"/>
      <c r="K101" s="139"/>
      <c r="L101" s="140"/>
      <c r="M101" s="141"/>
      <c r="N101" s="458">
        <f t="shared" si="3"/>
        <v>0</v>
      </c>
      <c r="O101" s="147"/>
      <c r="P101" s="460">
        <f t="shared" si="4"/>
        <v>0</v>
      </c>
      <c r="Q101" s="451"/>
      <c r="R101" s="144"/>
      <c r="S101" s="143"/>
      <c r="T101" s="144"/>
      <c r="U101" s="145"/>
      <c r="W101" s="365"/>
    </row>
    <row r="102" spans="1:23">
      <c r="A102" s="182"/>
      <c r="B102" s="52"/>
      <c r="C102" s="200"/>
      <c r="D102" s="137"/>
      <c r="E102" s="52"/>
      <c r="F102" s="52"/>
      <c r="G102" s="186"/>
      <c r="H102" s="187"/>
      <c r="I102" s="187"/>
      <c r="J102" s="187"/>
      <c r="K102" s="139"/>
      <c r="L102" s="140"/>
      <c r="M102" s="141"/>
      <c r="N102" s="458">
        <f t="shared" si="3"/>
        <v>0</v>
      </c>
      <c r="O102" s="147"/>
      <c r="P102" s="460">
        <f t="shared" si="4"/>
        <v>0</v>
      </c>
      <c r="Q102" s="451"/>
      <c r="R102" s="144"/>
      <c r="S102" s="143"/>
      <c r="T102" s="144"/>
      <c r="U102" s="145"/>
      <c r="W102" s="365"/>
    </row>
    <row r="103" spans="1:23" ht="26">
      <c r="A103" s="135"/>
      <c r="B103" s="52"/>
      <c r="C103" s="136" t="s">
        <v>135</v>
      </c>
      <c r="D103" s="202"/>
      <c r="E103" s="52"/>
      <c r="F103" s="52"/>
      <c r="G103" s="186"/>
      <c r="H103" s="187"/>
      <c r="I103" s="139"/>
      <c r="J103" s="139"/>
      <c r="K103" s="139"/>
      <c r="L103" s="140"/>
      <c r="M103" s="141"/>
      <c r="N103" s="458">
        <f t="shared" si="3"/>
        <v>0</v>
      </c>
      <c r="O103" s="147"/>
      <c r="P103" s="460">
        <f t="shared" si="4"/>
        <v>0</v>
      </c>
      <c r="Q103" s="451"/>
      <c r="R103" s="144"/>
      <c r="S103" s="143"/>
      <c r="T103" s="144"/>
      <c r="U103" s="145"/>
      <c r="W103" s="365"/>
    </row>
    <row r="104" spans="1:23">
      <c r="A104" s="182"/>
      <c r="B104" s="52"/>
      <c r="C104" s="200"/>
      <c r="D104" s="137"/>
      <c r="E104" s="52"/>
      <c r="F104" s="52"/>
      <c r="G104" s="186"/>
      <c r="H104" s="187"/>
      <c r="I104" s="139"/>
      <c r="J104" s="139"/>
      <c r="K104" s="139"/>
      <c r="L104" s="140"/>
      <c r="M104" s="141"/>
      <c r="N104" s="458">
        <f t="shared" si="3"/>
        <v>0</v>
      </c>
      <c r="O104" s="147"/>
      <c r="P104" s="460">
        <f t="shared" si="4"/>
        <v>0</v>
      </c>
      <c r="Q104" s="451"/>
      <c r="R104" s="144"/>
      <c r="S104" s="143"/>
      <c r="T104" s="144"/>
      <c r="U104" s="145"/>
      <c r="W104" s="365"/>
    </row>
    <row r="105" spans="1:23">
      <c r="A105" s="135" t="s">
        <v>534</v>
      </c>
      <c r="B105" s="52" t="s">
        <v>2</v>
      </c>
      <c r="C105" s="185" t="s">
        <v>136</v>
      </c>
      <c r="D105" s="202">
        <v>1</v>
      </c>
      <c r="E105" s="52" t="s">
        <v>100</v>
      </c>
      <c r="F105" s="52">
        <v>6</v>
      </c>
      <c r="G105" s="112" t="s">
        <v>96</v>
      </c>
      <c r="H105" s="138">
        <v>20</v>
      </c>
      <c r="I105" s="139">
        <v>815</v>
      </c>
      <c r="J105" s="139">
        <v>407</v>
      </c>
      <c r="K105" s="139">
        <f>I105+J105</f>
        <v>1222</v>
      </c>
      <c r="L105" s="140">
        <f>K105*D105</f>
        <v>1222</v>
      </c>
      <c r="M105" s="141">
        <f>D105*K105*F105</f>
        <v>7332</v>
      </c>
      <c r="N105" s="458">
        <f>P105*D105*F105*0.3*(1.115+2.43+2.43)</f>
        <v>0</v>
      </c>
      <c r="O105" s="147">
        <v>0.875</v>
      </c>
      <c r="P105" s="460">
        <f t="shared" si="4"/>
        <v>0</v>
      </c>
      <c r="Q105" s="451">
        <f>+'Work progress Summary'!V6</f>
        <v>0.875</v>
      </c>
      <c r="R105" s="144">
        <v>6415.5</v>
      </c>
      <c r="S105" s="143">
        <f t="shared" si="5"/>
        <v>0</v>
      </c>
      <c r="T105" s="144">
        <f>Q105*M105</f>
        <v>6415.5</v>
      </c>
      <c r="U105" s="145"/>
      <c r="W105" s="365"/>
    </row>
    <row r="106" spans="1:23">
      <c r="A106" s="182"/>
      <c r="B106" s="52"/>
      <c r="C106" s="200"/>
      <c r="D106" s="137"/>
      <c r="E106" s="52"/>
      <c r="F106" s="52"/>
      <c r="G106" s="186"/>
      <c r="H106" s="187"/>
      <c r="I106" s="139"/>
      <c r="J106" s="139"/>
      <c r="K106" s="139"/>
      <c r="L106" s="140"/>
      <c r="M106" s="141"/>
      <c r="N106" s="458">
        <f t="shared" si="3"/>
        <v>0</v>
      </c>
      <c r="O106" s="147"/>
      <c r="P106" s="460">
        <f t="shared" si="4"/>
        <v>0</v>
      </c>
      <c r="Q106" s="451"/>
      <c r="R106" s="144"/>
      <c r="S106" s="143"/>
      <c r="T106" s="144"/>
      <c r="U106" s="145"/>
      <c r="W106" s="365"/>
    </row>
    <row r="107" spans="1:23">
      <c r="A107" s="135" t="s">
        <v>534</v>
      </c>
      <c r="B107" s="52" t="s">
        <v>3</v>
      </c>
      <c r="C107" s="185" t="s">
        <v>137</v>
      </c>
      <c r="D107" s="202">
        <v>1</v>
      </c>
      <c r="E107" s="52" t="s">
        <v>100</v>
      </c>
      <c r="F107" s="52">
        <v>6</v>
      </c>
      <c r="G107" s="112" t="s">
        <v>96</v>
      </c>
      <c r="H107" s="138">
        <v>20</v>
      </c>
      <c r="I107" s="139">
        <v>644</v>
      </c>
      <c r="J107" s="139">
        <v>291</v>
      </c>
      <c r="K107" s="139">
        <f>I107+J107</f>
        <v>935</v>
      </c>
      <c r="L107" s="140">
        <f>K107*D107</f>
        <v>935</v>
      </c>
      <c r="M107" s="141">
        <f>D107*K107*F107</f>
        <v>5610</v>
      </c>
      <c r="N107" s="458">
        <f>P107*D107*F107*0.22*(0.945+2.43+2.43)</f>
        <v>0</v>
      </c>
      <c r="O107" s="147">
        <v>0.875</v>
      </c>
      <c r="P107" s="460">
        <f t="shared" si="4"/>
        <v>0</v>
      </c>
      <c r="Q107" s="451">
        <f>+'Work progress Summary'!W6</f>
        <v>0.875</v>
      </c>
      <c r="R107" s="144">
        <v>4908.75</v>
      </c>
      <c r="S107" s="143">
        <f t="shared" si="5"/>
        <v>0</v>
      </c>
      <c r="T107" s="144">
        <f>Q107*M107</f>
        <v>4908.75</v>
      </c>
      <c r="U107" s="145"/>
      <c r="W107" s="365"/>
    </row>
    <row r="108" spans="1:23">
      <c r="A108" s="182"/>
      <c r="B108" s="52"/>
      <c r="C108" s="200"/>
      <c r="D108" s="137"/>
      <c r="E108" s="52"/>
      <c r="F108" s="52"/>
      <c r="G108" s="186"/>
      <c r="H108" s="187"/>
      <c r="I108" s="139"/>
      <c r="J108" s="139"/>
      <c r="K108" s="139"/>
      <c r="L108" s="140"/>
      <c r="M108" s="141"/>
      <c r="N108" s="458">
        <f t="shared" si="3"/>
        <v>0</v>
      </c>
      <c r="O108" s="147"/>
      <c r="P108" s="460">
        <f t="shared" si="4"/>
        <v>0</v>
      </c>
      <c r="Q108" s="451"/>
      <c r="R108" s="144"/>
      <c r="S108" s="143"/>
      <c r="T108" s="144"/>
      <c r="U108" s="145"/>
      <c r="W108" s="365"/>
    </row>
    <row r="109" spans="1:23">
      <c r="A109" s="135" t="s">
        <v>534</v>
      </c>
      <c r="B109" s="52" t="s">
        <v>4</v>
      </c>
      <c r="C109" s="185" t="s">
        <v>138</v>
      </c>
      <c r="D109" s="137">
        <v>2</v>
      </c>
      <c r="E109" s="52" t="s">
        <v>100</v>
      </c>
      <c r="F109" s="52">
        <v>6</v>
      </c>
      <c r="G109" s="112" t="s">
        <v>96</v>
      </c>
      <c r="H109" s="138">
        <v>20</v>
      </c>
      <c r="I109" s="139">
        <v>660</v>
      </c>
      <c r="J109" s="139">
        <v>304</v>
      </c>
      <c r="K109" s="139">
        <f>I109+J109</f>
        <v>964</v>
      </c>
      <c r="L109" s="140">
        <f>K109*D109</f>
        <v>1928</v>
      </c>
      <c r="M109" s="141">
        <f>D109*K109*F109</f>
        <v>11568</v>
      </c>
      <c r="N109" s="458">
        <f>P109*D109*F109*0.235*(0.86+2.43+2.43)</f>
        <v>0</v>
      </c>
      <c r="O109" s="147">
        <v>1</v>
      </c>
      <c r="P109" s="460">
        <f t="shared" si="4"/>
        <v>0</v>
      </c>
      <c r="Q109" s="451">
        <f>+'Work progress Summary'!X6</f>
        <v>1</v>
      </c>
      <c r="R109" s="144">
        <v>11568</v>
      </c>
      <c r="S109" s="143">
        <f t="shared" si="5"/>
        <v>0</v>
      </c>
      <c r="T109" s="144">
        <f>Q109*M109</f>
        <v>11568</v>
      </c>
      <c r="U109" s="145"/>
      <c r="W109" s="365"/>
    </row>
    <row r="110" spans="1:23">
      <c r="A110" s="182"/>
      <c r="B110" s="52"/>
      <c r="C110" s="200"/>
      <c r="D110" s="137"/>
      <c r="E110" s="52"/>
      <c r="F110" s="52"/>
      <c r="G110" s="186"/>
      <c r="H110" s="187"/>
      <c r="I110" s="139"/>
      <c r="J110" s="139"/>
      <c r="K110" s="139"/>
      <c r="L110" s="140"/>
      <c r="M110" s="141"/>
      <c r="N110" s="458">
        <f t="shared" si="3"/>
        <v>0</v>
      </c>
      <c r="O110" s="147"/>
      <c r="P110" s="460">
        <f t="shared" si="4"/>
        <v>0</v>
      </c>
      <c r="Q110" s="451"/>
      <c r="R110" s="144"/>
      <c r="S110" s="143"/>
      <c r="T110" s="144"/>
      <c r="U110" s="145"/>
      <c r="W110" s="365"/>
    </row>
    <row r="111" spans="1:23">
      <c r="A111" s="135"/>
      <c r="B111" s="183" t="s">
        <v>83</v>
      </c>
      <c r="C111" s="200" t="s">
        <v>139</v>
      </c>
      <c r="D111" s="202"/>
      <c r="E111" s="52"/>
      <c r="F111" s="52"/>
      <c r="G111" s="186"/>
      <c r="H111" s="187"/>
      <c r="I111" s="187"/>
      <c r="J111" s="187"/>
      <c r="K111" s="139"/>
      <c r="L111" s="140"/>
      <c r="M111" s="141"/>
      <c r="N111" s="458">
        <f t="shared" si="3"/>
        <v>0</v>
      </c>
      <c r="O111" s="147"/>
      <c r="P111" s="460">
        <f t="shared" si="4"/>
        <v>0</v>
      </c>
      <c r="Q111" s="451"/>
      <c r="R111" s="144"/>
      <c r="S111" s="143"/>
      <c r="T111" s="144"/>
      <c r="U111" s="145"/>
      <c r="W111" s="365"/>
    </row>
    <row r="112" spans="1:23">
      <c r="A112" s="182"/>
      <c r="B112" s="52"/>
      <c r="C112" s="200"/>
      <c r="D112" s="137"/>
      <c r="E112" s="52"/>
      <c r="F112" s="52"/>
      <c r="G112" s="186"/>
      <c r="H112" s="187"/>
      <c r="I112" s="187"/>
      <c r="J112" s="187"/>
      <c r="K112" s="139"/>
      <c r="L112" s="140"/>
      <c r="M112" s="141"/>
      <c r="N112" s="458">
        <f t="shared" si="3"/>
        <v>0</v>
      </c>
      <c r="O112" s="147"/>
      <c r="P112" s="460">
        <f t="shared" si="4"/>
        <v>0</v>
      </c>
      <c r="Q112" s="451"/>
      <c r="R112" s="144"/>
      <c r="S112" s="143"/>
      <c r="T112" s="144"/>
      <c r="U112" s="145"/>
      <c r="W112" s="365"/>
    </row>
    <row r="113" spans="1:23">
      <c r="A113" s="135"/>
      <c r="B113" s="52"/>
      <c r="C113" s="185" t="s">
        <v>92</v>
      </c>
      <c r="D113" s="137"/>
      <c r="E113" s="52"/>
      <c r="F113" s="52"/>
      <c r="G113" s="186"/>
      <c r="H113" s="187"/>
      <c r="I113" s="187"/>
      <c r="J113" s="187"/>
      <c r="K113" s="139"/>
      <c r="L113" s="140"/>
      <c r="M113" s="141"/>
      <c r="N113" s="458">
        <f t="shared" si="3"/>
        <v>0</v>
      </c>
      <c r="O113" s="147"/>
      <c r="P113" s="460">
        <f t="shared" si="4"/>
        <v>0</v>
      </c>
      <c r="Q113" s="451"/>
      <c r="R113" s="144"/>
      <c r="S113" s="143"/>
      <c r="T113" s="144"/>
      <c r="U113" s="145"/>
      <c r="W113" s="365"/>
    </row>
    <row r="114" spans="1:23">
      <c r="A114" s="182"/>
      <c r="B114" s="52"/>
      <c r="C114" s="200"/>
      <c r="D114" s="137"/>
      <c r="E114" s="52"/>
      <c r="F114" s="52"/>
      <c r="G114" s="186"/>
      <c r="H114" s="187"/>
      <c r="I114" s="187"/>
      <c r="J114" s="187"/>
      <c r="K114" s="139"/>
      <c r="L114" s="140"/>
      <c r="M114" s="141"/>
      <c r="N114" s="458">
        <f t="shared" si="3"/>
        <v>0</v>
      </c>
      <c r="O114" s="147"/>
      <c r="P114" s="460">
        <f t="shared" si="4"/>
        <v>0</v>
      </c>
      <c r="Q114" s="451"/>
      <c r="R114" s="144"/>
      <c r="S114" s="143"/>
      <c r="T114" s="144"/>
      <c r="U114" s="145"/>
      <c r="W114" s="365"/>
    </row>
    <row r="115" spans="1:23" ht="39">
      <c r="A115" s="135" t="s">
        <v>534</v>
      </c>
      <c r="B115" s="52" t="s">
        <v>5</v>
      </c>
      <c r="C115" s="136" t="s">
        <v>140</v>
      </c>
      <c r="D115" s="202">
        <v>1</v>
      </c>
      <c r="E115" s="52" t="s">
        <v>100</v>
      </c>
      <c r="F115" s="52">
        <v>6</v>
      </c>
      <c r="G115" s="112" t="s">
        <v>96</v>
      </c>
      <c r="H115" s="138">
        <v>20</v>
      </c>
      <c r="I115" s="139">
        <v>457</v>
      </c>
      <c r="J115" s="139">
        <v>255</v>
      </c>
      <c r="K115" s="139">
        <f>I115+J115</f>
        <v>712</v>
      </c>
      <c r="L115" s="140">
        <f>K115*D115</f>
        <v>712</v>
      </c>
      <c r="M115" s="141">
        <f>D115*K115*F115</f>
        <v>4272</v>
      </c>
      <c r="N115" s="458">
        <f>P115*D115*F115*((0.7*1.43)+(1.43*0.04))</f>
        <v>0.79364999999999986</v>
      </c>
      <c r="O115" s="147">
        <v>0.75</v>
      </c>
      <c r="P115" s="460">
        <f t="shared" si="4"/>
        <v>0.125</v>
      </c>
      <c r="Q115" s="451">
        <f>+'Work progress Summary'!Z6</f>
        <v>0.875</v>
      </c>
      <c r="R115" s="144">
        <v>3204</v>
      </c>
      <c r="S115" s="143">
        <f t="shared" si="5"/>
        <v>534</v>
      </c>
      <c r="T115" s="144">
        <f>Q115*M115</f>
        <v>3738</v>
      </c>
      <c r="U115" s="145"/>
      <c r="W115" s="365"/>
    </row>
    <row r="116" spans="1:23">
      <c r="A116" s="182"/>
      <c r="B116" s="52"/>
      <c r="C116" s="200"/>
      <c r="D116" s="137"/>
      <c r="E116" s="52"/>
      <c r="F116" s="52"/>
      <c r="G116" s="186"/>
      <c r="H116" s="187"/>
      <c r="I116" s="139"/>
      <c r="J116" s="139"/>
      <c r="K116" s="139"/>
      <c r="L116" s="140"/>
      <c r="M116" s="141"/>
      <c r="N116" s="458">
        <f t="shared" si="3"/>
        <v>0</v>
      </c>
      <c r="O116" s="147"/>
      <c r="P116" s="460">
        <f t="shared" si="4"/>
        <v>0</v>
      </c>
      <c r="Q116" s="451"/>
      <c r="R116" s="144"/>
      <c r="S116" s="143"/>
      <c r="T116" s="144"/>
      <c r="U116" s="145"/>
      <c r="W116" s="365"/>
    </row>
    <row r="117" spans="1:23">
      <c r="A117" s="135"/>
      <c r="B117" s="52"/>
      <c r="C117" s="185" t="s">
        <v>111</v>
      </c>
      <c r="D117" s="137"/>
      <c r="E117" s="52"/>
      <c r="F117" s="52"/>
      <c r="G117" s="186"/>
      <c r="H117" s="187"/>
      <c r="I117" s="139"/>
      <c r="J117" s="139"/>
      <c r="K117" s="139"/>
      <c r="L117" s="140"/>
      <c r="M117" s="141"/>
      <c r="N117" s="458">
        <f t="shared" si="3"/>
        <v>0</v>
      </c>
      <c r="O117" s="147"/>
      <c r="P117" s="460">
        <f t="shared" si="4"/>
        <v>0</v>
      </c>
      <c r="Q117" s="451"/>
      <c r="R117" s="144"/>
      <c r="S117" s="143"/>
      <c r="T117" s="144"/>
      <c r="U117" s="145"/>
      <c r="W117" s="365"/>
    </row>
    <row r="118" spans="1:23">
      <c r="A118" s="182"/>
      <c r="B118" s="52"/>
      <c r="C118" s="200"/>
      <c r="D118" s="137"/>
      <c r="E118" s="52"/>
      <c r="F118" s="52"/>
      <c r="G118" s="186"/>
      <c r="H118" s="187"/>
      <c r="I118" s="187"/>
      <c r="J118" s="187"/>
      <c r="K118" s="139"/>
      <c r="L118" s="140"/>
      <c r="M118" s="141"/>
      <c r="N118" s="458">
        <f t="shared" si="3"/>
        <v>0</v>
      </c>
      <c r="O118" s="147"/>
      <c r="P118" s="460">
        <f t="shared" si="4"/>
        <v>0</v>
      </c>
      <c r="Q118" s="451"/>
      <c r="R118" s="144"/>
      <c r="S118" s="143"/>
      <c r="T118" s="144"/>
      <c r="U118" s="145"/>
      <c r="W118" s="365"/>
    </row>
    <row r="119" spans="1:23" ht="78">
      <c r="A119" s="135" t="s">
        <v>534</v>
      </c>
      <c r="B119" s="52" t="s">
        <v>103</v>
      </c>
      <c r="C119" s="136" t="s">
        <v>141</v>
      </c>
      <c r="D119" s="202">
        <v>1</v>
      </c>
      <c r="E119" s="52" t="s">
        <v>100</v>
      </c>
      <c r="F119" s="52">
        <v>6</v>
      </c>
      <c r="G119" s="112" t="s">
        <v>131</v>
      </c>
      <c r="H119" s="138">
        <v>20</v>
      </c>
      <c r="I119" s="139">
        <v>1437</v>
      </c>
      <c r="J119" s="139">
        <v>642</v>
      </c>
      <c r="K119" s="139">
        <f>I119+J119</f>
        <v>2079</v>
      </c>
      <c r="L119" s="140">
        <f>K119*D119</f>
        <v>2079</v>
      </c>
      <c r="M119" s="141">
        <f>D119*K119*F119</f>
        <v>12474</v>
      </c>
      <c r="N119" s="458">
        <f t="shared" si="3"/>
        <v>0</v>
      </c>
      <c r="O119" s="147">
        <v>1</v>
      </c>
      <c r="P119" s="460">
        <f t="shared" si="4"/>
        <v>0</v>
      </c>
      <c r="Q119" s="451">
        <f>+'Work progress Summary'!AB6</f>
        <v>1</v>
      </c>
      <c r="R119" s="144">
        <v>12474</v>
      </c>
      <c r="S119" s="143">
        <f t="shared" si="5"/>
        <v>0</v>
      </c>
      <c r="T119" s="144">
        <f>Q119*M119</f>
        <v>12474</v>
      </c>
      <c r="U119" s="145"/>
      <c r="W119" s="365"/>
    </row>
    <row r="120" spans="1:23">
      <c r="A120" s="182"/>
      <c r="B120" s="52"/>
      <c r="C120" s="200"/>
      <c r="D120" s="137"/>
      <c r="E120" s="52"/>
      <c r="F120" s="52"/>
      <c r="G120" s="186"/>
      <c r="H120" s="187"/>
      <c r="I120" s="187"/>
      <c r="J120" s="187"/>
      <c r="K120" s="139"/>
      <c r="L120" s="140"/>
      <c r="M120" s="141"/>
      <c r="N120" s="458">
        <f t="shared" si="3"/>
        <v>0</v>
      </c>
      <c r="O120" s="147"/>
      <c r="P120" s="460">
        <f t="shared" si="4"/>
        <v>0</v>
      </c>
      <c r="Q120" s="451"/>
      <c r="R120" s="144"/>
      <c r="S120" s="143"/>
      <c r="T120" s="144"/>
      <c r="U120" s="145"/>
      <c r="W120" s="365"/>
    </row>
    <row r="121" spans="1:23">
      <c r="A121" s="135"/>
      <c r="B121" s="183" t="s">
        <v>83</v>
      </c>
      <c r="C121" s="200" t="s">
        <v>118</v>
      </c>
      <c r="D121" s="137"/>
      <c r="E121" s="52"/>
      <c r="F121" s="52"/>
      <c r="G121" s="186"/>
      <c r="H121" s="187"/>
      <c r="I121" s="187"/>
      <c r="J121" s="187"/>
      <c r="K121" s="139"/>
      <c r="L121" s="140"/>
      <c r="M121" s="141"/>
      <c r="N121" s="458">
        <f t="shared" si="3"/>
        <v>0</v>
      </c>
      <c r="O121" s="147"/>
      <c r="P121" s="460">
        <f t="shared" si="4"/>
        <v>0</v>
      </c>
      <c r="Q121" s="451"/>
      <c r="R121" s="144"/>
      <c r="S121" s="143"/>
      <c r="T121" s="144"/>
      <c r="U121" s="145"/>
      <c r="W121" s="365"/>
    </row>
    <row r="122" spans="1:23">
      <c r="A122" s="182"/>
      <c r="B122" s="52"/>
      <c r="C122" s="200"/>
      <c r="D122" s="137"/>
      <c r="E122" s="52"/>
      <c r="F122" s="52"/>
      <c r="G122" s="186"/>
      <c r="H122" s="187"/>
      <c r="I122" s="187"/>
      <c r="J122" s="187"/>
      <c r="K122" s="139"/>
      <c r="L122" s="140"/>
      <c r="M122" s="141"/>
      <c r="N122" s="458">
        <f t="shared" si="3"/>
        <v>0</v>
      </c>
      <c r="O122" s="147"/>
      <c r="P122" s="460">
        <f t="shared" si="4"/>
        <v>0</v>
      </c>
      <c r="Q122" s="451"/>
      <c r="R122" s="144"/>
      <c r="S122" s="143"/>
      <c r="T122" s="144"/>
      <c r="U122" s="145"/>
      <c r="W122" s="365"/>
    </row>
    <row r="123" spans="1:23" ht="52">
      <c r="A123" s="135" t="s">
        <v>534</v>
      </c>
      <c r="B123" s="52" t="s">
        <v>105</v>
      </c>
      <c r="C123" s="136" t="s">
        <v>142</v>
      </c>
      <c r="D123" s="202">
        <v>1</v>
      </c>
      <c r="E123" s="52" t="s">
        <v>100</v>
      </c>
      <c r="F123" s="52">
        <v>6</v>
      </c>
      <c r="G123" s="112" t="s">
        <v>131</v>
      </c>
      <c r="H123" s="138">
        <v>20</v>
      </c>
      <c r="I123" s="139">
        <v>574</v>
      </c>
      <c r="J123" s="139">
        <v>281</v>
      </c>
      <c r="K123" s="139">
        <f>I123+J123</f>
        <v>855</v>
      </c>
      <c r="L123" s="140">
        <f>K123*D123</f>
        <v>855</v>
      </c>
      <c r="M123" s="141">
        <f>D123*K123*F123</f>
        <v>5130</v>
      </c>
      <c r="N123" s="458">
        <f t="shared" si="3"/>
        <v>0</v>
      </c>
      <c r="O123" s="147">
        <v>1</v>
      </c>
      <c r="P123" s="460">
        <f t="shared" si="4"/>
        <v>0</v>
      </c>
      <c r="Q123" s="451">
        <f>+'Work progress Summary'!AC6</f>
        <v>1</v>
      </c>
      <c r="R123" s="144">
        <v>5130</v>
      </c>
      <c r="S123" s="143">
        <f t="shared" si="5"/>
        <v>0</v>
      </c>
      <c r="T123" s="144">
        <f>Q123*M123</f>
        <v>5130</v>
      </c>
      <c r="U123" s="145"/>
      <c r="W123" s="365"/>
    </row>
    <row r="124" spans="1:23">
      <c r="A124" s="182"/>
      <c r="B124" s="52"/>
      <c r="C124" s="200"/>
      <c r="D124" s="137"/>
      <c r="E124" s="52"/>
      <c r="F124" s="52"/>
      <c r="G124" s="186"/>
      <c r="H124" s="187"/>
      <c r="I124" s="187"/>
      <c r="J124" s="187"/>
      <c r="K124" s="139"/>
      <c r="L124" s="140"/>
      <c r="M124" s="141"/>
      <c r="N124" s="458">
        <f t="shared" si="3"/>
        <v>0</v>
      </c>
      <c r="O124" s="147"/>
      <c r="P124" s="460">
        <f t="shared" si="4"/>
        <v>0</v>
      </c>
      <c r="Q124" s="451"/>
      <c r="R124" s="144"/>
      <c r="S124" s="143"/>
      <c r="T124" s="144"/>
      <c r="U124" s="145"/>
      <c r="W124" s="365"/>
    </row>
    <row r="125" spans="1:23" ht="39">
      <c r="A125" s="135" t="s">
        <v>534</v>
      </c>
      <c r="B125" s="52" t="s">
        <v>107</v>
      </c>
      <c r="C125" s="136" t="s">
        <v>143</v>
      </c>
      <c r="D125" s="137">
        <v>1</v>
      </c>
      <c r="E125" s="52" t="s">
        <v>100</v>
      </c>
      <c r="F125" s="52">
        <v>6</v>
      </c>
      <c r="G125" s="112" t="s">
        <v>131</v>
      </c>
      <c r="H125" s="138">
        <v>20</v>
      </c>
      <c r="I125" s="139">
        <v>240</v>
      </c>
      <c r="J125" s="139">
        <v>100</v>
      </c>
      <c r="K125" s="139">
        <f>I125+J125</f>
        <v>340</v>
      </c>
      <c r="L125" s="140">
        <f>K125*D125</f>
        <v>340</v>
      </c>
      <c r="M125" s="141">
        <f>D125*K125*F125</f>
        <v>2040</v>
      </c>
      <c r="N125" s="458">
        <f t="shared" si="3"/>
        <v>0</v>
      </c>
      <c r="O125" s="147">
        <v>1</v>
      </c>
      <c r="P125" s="460">
        <f t="shared" si="4"/>
        <v>0</v>
      </c>
      <c r="Q125" s="451">
        <f>+'Work progress Summary'!AF6</f>
        <v>1</v>
      </c>
      <c r="R125" s="144">
        <v>2040</v>
      </c>
      <c r="S125" s="143">
        <f t="shared" si="5"/>
        <v>0</v>
      </c>
      <c r="T125" s="144">
        <f>Q125*M125</f>
        <v>2040</v>
      </c>
      <c r="U125" s="145"/>
      <c r="W125" s="365"/>
    </row>
    <row r="126" spans="1:23">
      <c r="A126" s="182"/>
      <c r="B126" s="52"/>
      <c r="C126" s="200"/>
      <c r="D126" s="137"/>
      <c r="E126" s="52"/>
      <c r="F126" s="52"/>
      <c r="G126" s="186"/>
      <c r="H126" s="187"/>
      <c r="I126" s="139"/>
      <c r="J126" s="139"/>
      <c r="K126" s="139"/>
      <c r="L126" s="140"/>
      <c r="M126" s="141"/>
      <c r="N126" s="458">
        <f t="shared" si="3"/>
        <v>0</v>
      </c>
      <c r="O126" s="147"/>
      <c r="P126" s="460">
        <f t="shared" si="4"/>
        <v>0</v>
      </c>
      <c r="Q126" s="451"/>
      <c r="R126" s="144"/>
      <c r="S126" s="143"/>
      <c r="T126" s="144"/>
      <c r="U126" s="145"/>
      <c r="W126" s="365"/>
    </row>
    <row r="127" spans="1:23" ht="52">
      <c r="A127" s="135" t="s">
        <v>534</v>
      </c>
      <c r="B127" s="52" t="s">
        <v>108</v>
      </c>
      <c r="C127" s="136" t="s">
        <v>144</v>
      </c>
      <c r="D127" s="202">
        <v>2</v>
      </c>
      <c r="E127" s="52" t="s">
        <v>100</v>
      </c>
      <c r="F127" s="52">
        <v>6</v>
      </c>
      <c r="G127" s="112" t="s">
        <v>131</v>
      </c>
      <c r="H127" s="138">
        <v>20</v>
      </c>
      <c r="I127" s="139">
        <v>44</v>
      </c>
      <c r="J127" s="139">
        <v>12</v>
      </c>
      <c r="K127" s="139">
        <f>I127+J127</f>
        <v>56</v>
      </c>
      <c r="L127" s="140">
        <f>K127*D127</f>
        <v>112</v>
      </c>
      <c r="M127" s="141">
        <f>D127*K127*F127</f>
        <v>672</v>
      </c>
      <c r="N127" s="458">
        <f t="shared" si="3"/>
        <v>0</v>
      </c>
      <c r="O127" s="147">
        <v>1</v>
      </c>
      <c r="P127" s="460">
        <f t="shared" si="4"/>
        <v>0</v>
      </c>
      <c r="Q127" s="451">
        <f>+Q125</f>
        <v>1</v>
      </c>
      <c r="R127" s="144">
        <v>672</v>
      </c>
      <c r="S127" s="143">
        <f t="shared" si="5"/>
        <v>0</v>
      </c>
      <c r="T127" s="144">
        <f>Q127*M127</f>
        <v>672</v>
      </c>
      <c r="U127" s="145"/>
      <c r="W127" s="365"/>
    </row>
    <row r="128" spans="1:23">
      <c r="A128" s="182"/>
      <c r="B128" s="52"/>
      <c r="C128" s="200"/>
      <c r="D128" s="137"/>
      <c r="E128" s="52"/>
      <c r="F128" s="52"/>
      <c r="G128" s="186"/>
      <c r="H128" s="187"/>
      <c r="I128" s="187"/>
      <c r="J128" s="187"/>
      <c r="K128" s="139"/>
      <c r="L128" s="140"/>
      <c r="M128" s="141"/>
      <c r="N128" s="458">
        <f t="shared" si="3"/>
        <v>0</v>
      </c>
      <c r="O128" s="147"/>
      <c r="P128" s="460">
        <f t="shared" si="4"/>
        <v>0</v>
      </c>
      <c r="Q128" s="451"/>
      <c r="R128" s="144"/>
      <c r="S128" s="143"/>
      <c r="T128" s="144"/>
      <c r="U128" s="145"/>
      <c r="W128" s="365"/>
    </row>
    <row r="129" spans="1:23">
      <c r="A129" s="135"/>
      <c r="B129" s="183" t="s">
        <v>83</v>
      </c>
      <c r="C129" s="200" t="s">
        <v>121</v>
      </c>
      <c r="D129" s="202"/>
      <c r="E129" s="52"/>
      <c r="F129" s="52"/>
      <c r="G129" s="186"/>
      <c r="H129" s="187"/>
      <c r="I129" s="139"/>
      <c r="J129" s="139"/>
      <c r="K129" s="139"/>
      <c r="L129" s="140"/>
      <c r="M129" s="141"/>
      <c r="N129" s="458">
        <f t="shared" si="3"/>
        <v>0</v>
      </c>
      <c r="O129" s="147"/>
      <c r="P129" s="460">
        <f t="shared" si="4"/>
        <v>0</v>
      </c>
      <c r="Q129" s="451"/>
      <c r="R129" s="144"/>
      <c r="S129" s="143"/>
      <c r="T129" s="144"/>
      <c r="U129" s="145"/>
      <c r="W129" s="365"/>
    </row>
    <row r="130" spans="1:23">
      <c r="A130" s="182"/>
      <c r="B130" s="52"/>
      <c r="C130" s="200"/>
      <c r="D130" s="137"/>
      <c r="E130" s="52"/>
      <c r="F130" s="52"/>
      <c r="G130" s="186"/>
      <c r="H130" s="187"/>
      <c r="I130" s="187"/>
      <c r="J130" s="187"/>
      <c r="K130" s="139"/>
      <c r="L130" s="140"/>
      <c r="M130" s="141"/>
      <c r="N130" s="458">
        <f t="shared" si="3"/>
        <v>0</v>
      </c>
      <c r="O130" s="147"/>
      <c r="P130" s="460">
        <f t="shared" si="4"/>
        <v>0</v>
      </c>
      <c r="Q130" s="451"/>
      <c r="R130" s="144"/>
      <c r="S130" s="143"/>
      <c r="T130" s="144"/>
      <c r="U130" s="145"/>
      <c r="W130" s="365"/>
    </row>
    <row r="131" spans="1:23" ht="26">
      <c r="A131" s="135" t="s">
        <v>534</v>
      </c>
      <c r="B131" s="52" t="s">
        <v>1</v>
      </c>
      <c r="C131" s="136" t="s">
        <v>145</v>
      </c>
      <c r="D131" s="137">
        <v>1</v>
      </c>
      <c r="E131" s="52" t="s">
        <v>100</v>
      </c>
      <c r="F131" s="52">
        <v>6</v>
      </c>
      <c r="G131" s="112" t="s">
        <v>131</v>
      </c>
      <c r="H131" s="138">
        <v>20</v>
      </c>
      <c r="I131" s="139">
        <v>109</v>
      </c>
      <c r="J131" s="139">
        <v>55</v>
      </c>
      <c r="K131" s="139">
        <f>I131+J131</f>
        <v>164</v>
      </c>
      <c r="L131" s="140">
        <f>K131*D131</f>
        <v>164</v>
      </c>
      <c r="M131" s="141">
        <f>D131*K131*F131</f>
        <v>984</v>
      </c>
      <c r="N131" s="458">
        <f t="shared" si="3"/>
        <v>0</v>
      </c>
      <c r="O131" s="147">
        <v>1</v>
      </c>
      <c r="P131" s="460">
        <f t="shared" si="4"/>
        <v>0</v>
      </c>
      <c r="Q131" s="451">
        <f>+'Work progress Summary'!AG6</f>
        <v>1</v>
      </c>
      <c r="R131" s="144">
        <v>984</v>
      </c>
      <c r="S131" s="143">
        <f t="shared" si="5"/>
        <v>0</v>
      </c>
      <c r="T131" s="144">
        <f>Q131*M131</f>
        <v>984</v>
      </c>
      <c r="U131" s="145"/>
      <c r="W131" s="365"/>
    </row>
    <row r="132" spans="1:23">
      <c r="A132" s="182"/>
      <c r="B132" s="52"/>
      <c r="C132" s="200"/>
      <c r="D132" s="137"/>
      <c r="E132" s="52"/>
      <c r="F132" s="52"/>
      <c r="G132" s="186"/>
      <c r="H132" s="187"/>
      <c r="I132" s="187"/>
      <c r="J132" s="187"/>
      <c r="K132" s="139"/>
      <c r="L132" s="140"/>
      <c r="M132" s="141"/>
      <c r="N132" s="458">
        <f t="shared" si="3"/>
        <v>0</v>
      </c>
      <c r="O132" s="147"/>
      <c r="P132" s="460">
        <f t="shared" si="4"/>
        <v>0</v>
      </c>
      <c r="Q132" s="451"/>
      <c r="R132" s="144"/>
      <c r="S132" s="143"/>
      <c r="T132" s="144"/>
      <c r="U132" s="145"/>
      <c r="W132" s="365"/>
    </row>
    <row r="133" spans="1:23" ht="26">
      <c r="A133" s="135" t="s">
        <v>534</v>
      </c>
      <c r="B133" s="52" t="s">
        <v>2</v>
      </c>
      <c r="C133" s="136" t="s">
        <v>146</v>
      </c>
      <c r="D133" s="202">
        <v>2</v>
      </c>
      <c r="E133" s="52" t="s">
        <v>100</v>
      </c>
      <c r="F133" s="52">
        <v>6</v>
      </c>
      <c r="G133" s="112" t="s">
        <v>131</v>
      </c>
      <c r="H133" s="138">
        <v>20</v>
      </c>
      <c r="I133" s="139">
        <v>25</v>
      </c>
      <c r="J133" s="139">
        <v>5</v>
      </c>
      <c r="K133" s="139">
        <f>I133+J133</f>
        <v>30</v>
      </c>
      <c r="L133" s="140">
        <f>K133*D133</f>
        <v>60</v>
      </c>
      <c r="M133" s="141">
        <f>D133*K133*F133</f>
        <v>360</v>
      </c>
      <c r="N133" s="458">
        <f t="shared" si="3"/>
        <v>0</v>
      </c>
      <c r="O133" s="147">
        <v>1</v>
      </c>
      <c r="P133" s="460">
        <f t="shared" si="4"/>
        <v>0</v>
      </c>
      <c r="Q133" s="451">
        <f>+'Work progress Summary'!AD6</f>
        <v>1</v>
      </c>
      <c r="R133" s="144">
        <v>360</v>
      </c>
      <c r="S133" s="143">
        <f t="shared" si="5"/>
        <v>0</v>
      </c>
      <c r="T133" s="144">
        <f>Q133*M133</f>
        <v>360</v>
      </c>
      <c r="U133" s="145"/>
      <c r="W133" s="365"/>
    </row>
    <row r="134" spans="1:23">
      <c r="A134" s="182"/>
      <c r="B134" s="52"/>
      <c r="C134" s="200"/>
      <c r="D134" s="137"/>
      <c r="E134" s="52"/>
      <c r="F134" s="52"/>
      <c r="G134" s="186"/>
      <c r="H134" s="187"/>
      <c r="I134" s="187"/>
      <c r="J134" s="187"/>
      <c r="K134" s="139"/>
      <c r="L134" s="140"/>
      <c r="M134" s="141"/>
      <c r="N134" s="458">
        <f t="shared" si="3"/>
        <v>0</v>
      </c>
      <c r="O134" s="147"/>
      <c r="P134" s="460">
        <f t="shared" si="4"/>
        <v>0</v>
      </c>
      <c r="Q134" s="451"/>
      <c r="R134" s="144"/>
      <c r="S134" s="143"/>
      <c r="T134" s="144"/>
      <c r="U134" s="145"/>
      <c r="W134" s="365"/>
    </row>
    <row r="135" spans="1:23" ht="39">
      <c r="A135" s="135" t="s">
        <v>534</v>
      </c>
      <c r="B135" s="52" t="s">
        <v>129</v>
      </c>
      <c r="C135" s="136" t="s">
        <v>147</v>
      </c>
      <c r="D135" s="202">
        <v>1</v>
      </c>
      <c r="E135" s="52" t="s">
        <v>100</v>
      </c>
      <c r="F135" s="52">
        <v>6</v>
      </c>
      <c r="G135" s="112" t="s">
        <v>96</v>
      </c>
      <c r="H135" s="138">
        <v>20</v>
      </c>
      <c r="I135" s="139">
        <v>118</v>
      </c>
      <c r="J135" s="139">
        <v>59</v>
      </c>
      <c r="K135" s="139">
        <f>I135+J135</f>
        <v>177</v>
      </c>
      <c r="L135" s="140">
        <f>K135*D135</f>
        <v>177</v>
      </c>
      <c r="M135" s="141">
        <f>D135*K135*F135</f>
        <v>1062</v>
      </c>
      <c r="N135" s="458">
        <f t="shared" si="3"/>
        <v>0.75</v>
      </c>
      <c r="O135" s="147">
        <v>0.75</v>
      </c>
      <c r="P135" s="460">
        <f t="shared" si="4"/>
        <v>0.125</v>
      </c>
      <c r="Q135" s="451">
        <f>+'Work progress Summary'!AA6</f>
        <v>0.875</v>
      </c>
      <c r="R135" s="144">
        <v>796.5</v>
      </c>
      <c r="S135" s="143">
        <f t="shared" si="5"/>
        <v>132.75</v>
      </c>
      <c r="T135" s="144">
        <f>Q135*M135</f>
        <v>929.25</v>
      </c>
      <c r="U135" s="145"/>
      <c r="W135" s="365"/>
    </row>
    <row r="136" spans="1:23">
      <c r="A136" s="182"/>
      <c r="B136" s="52"/>
      <c r="C136" s="200"/>
      <c r="D136" s="137"/>
      <c r="E136" s="52"/>
      <c r="F136" s="52"/>
      <c r="G136" s="186"/>
      <c r="H136" s="187"/>
      <c r="I136" s="187"/>
      <c r="J136" s="187"/>
      <c r="K136" s="139"/>
      <c r="L136" s="140"/>
      <c r="M136" s="141"/>
      <c r="N136" s="458">
        <f t="shared" si="3"/>
        <v>0</v>
      </c>
      <c r="O136" s="147"/>
      <c r="P136" s="460">
        <f t="shared" si="4"/>
        <v>0</v>
      </c>
      <c r="Q136" s="451"/>
      <c r="R136" s="144"/>
      <c r="S136" s="143"/>
      <c r="T136" s="144"/>
      <c r="U136" s="145"/>
      <c r="W136" s="365"/>
    </row>
    <row r="137" spans="1:23">
      <c r="A137" s="135"/>
      <c r="B137" s="183" t="s">
        <v>83</v>
      </c>
      <c r="C137" s="200" t="s">
        <v>148</v>
      </c>
      <c r="D137" s="137"/>
      <c r="E137" s="52"/>
      <c r="F137" s="52"/>
      <c r="G137" s="186"/>
      <c r="H137" s="187"/>
      <c r="I137" s="139"/>
      <c r="J137" s="139"/>
      <c r="K137" s="139"/>
      <c r="L137" s="140"/>
      <c r="M137" s="141"/>
      <c r="N137" s="458">
        <f t="shared" si="3"/>
        <v>0</v>
      </c>
      <c r="O137" s="147"/>
      <c r="P137" s="460">
        <f t="shared" si="4"/>
        <v>0</v>
      </c>
      <c r="Q137" s="451"/>
      <c r="R137" s="144"/>
      <c r="S137" s="143"/>
      <c r="T137" s="144"/>
      <c r="U137" s="145"/>
      <c r="W137" s="365"/>
    </row>
    <row r="138" spans="1:23">
      <c r="A138" s="182"/>
      <c r="B138" s="52"/>
      <c r="C138" s="200"/>
      <c r="D138" s="137"/>
      <c r="E138" s="52"/>
      <c r="F138" s="52"/>
      <c r="G138" s="186"/>
      <c r="H138" s="187"/>
      <c r="I138" s="139"/>
      <c r="J138" s="139"/>
      <c r="K138" s="139"/>
      <c r="L138" s="140"/>
      <c r="M138" s="141"/>
      <c r="N138" s="458">
        <f t="shared" si="3"/>
        <v>0</v>
      </c>
      <c r="O138" s="147"/>
      <c r="P138" s="460">
        <f t="shared" si="4"/>
        <v>0</v>
      </c>
      <c r="Q138" s="451"/>
      <c r="R138" s="144"/>
      <c r="S138" s="143"/>
      <c r="T138" s="144"/>
      <c r="U138" s="145"/>
      <c r="W138" s="365"/>
    </row>
    <row r="139" spans="1:23" ht="26">
      <c r="A139" s="135" t="s">
        <v>534</v>
      </c>
      <c r="B139" s="52"/>
      <c r="C139" s="136" t="s">
        <v>149</v>
      </c>
      <c r="D139" s="202">
        <v>74</v>
      </c>
      <c r="E139" s="52" t="s">
        <v>532</v>
      </c>
      <c r="F139" s="52">
        <v>6</v>
      </c>
      <c r="G139" s="112"/>
      <c r="H139" s="138"/>
      <c r="I139" s="139">
        <v>0</v>
      </c>
      <c r="J139" s="139">
        <v>8</v>
      </c>
      <c r="K139" s="139">
        <f>I139+J139</f>
        <v>8</v>
      </c>
      <c r="L139" s="140">
        <f>K139*D139</f>
        <v>592</v>
      </c>
      <c r="M139" s="141">
        <f>D139*K139*F139</f>
        <v>3552</v>
      </c>
      <c r="N139" s="458"/>
      <c r="O139" s="147">
        <v>0.96998265315657439</v>
      </c>
      <c r="P139" s="460">
        <f t="shared" si="4"/>
        <v>2.0894680221483775E-2</v>
      </c>
      <c r="Q139" s="451">
        <f>SUM(T29:T135)/SUM(M29:M135)</f>
        <v>0.99087733337805817</v>
      </c>
      <c r="R139" s="144">
        <v>3445.3783840121523</v>
      </c>
      <c r="S139" s="143">
        <f t="shared" si="5"/>
        <v>74.217904146710225</v>
      </c>
      <c r="T139" s="144">
        <f>Q139*M139</f>
        <v>3519.5962881588625</v>
      </c>
      <c r="U139" s="145"/>
      <c r="W139" s="365"/>
    </row>
    <row r="140" spans="1:23">
      <c r="A140" s="182"/>
      <c r="B140" s="52"/>
      <c r="C140" s="200"/>
      <c r="D140" s="137"/>
      <c r="E140" s="52"/>
      <c r="F140" s="52"/>
      <c r="G140" s="186"/>
      <c r="H140" s="187"/>
      <c r="I140" s="139"/>
      <c r="J140" s="139"/>
      <c r="K140" s="139"/>
      <c r="L140" s="140"/>
      <c r="M140" s="141"/>
      <c r="N140" s="458">
        <f t="shared" si="3"/>
        <v>0</v>
      </c>
      <c r="O140" s="147"/>
      <c r="P140" s="460">
        <f t="shared" si="4"/>
        <v>0</v>
      </c>
      <c r="Q140" s="451"/>
      <c r="R140" s="144"/>
      <c r="S140" s="143"/>
      <c r="T140" s="144"/>
      <c r="U140" s="145"/>
      <c r="W140" s="365"/>
    </row>
    <row r="141" spans="1:23" ht="26">
      <c r="A141" s="135" t="s">
        <v>534</v>
      </c>
      <c r="B141" s="52"/>
      <c r="C141" s="136" t="s">
        <v>150</v>
      </c>
      <c r="D141" s="202">
        <v>32</v>
      </c>
      <c r="E141" s="52" t="s">
        <v>532</v>
      </c>
      <c r="F141" s="52">
        <v>6</v>
      </c>
      <c r="G141" s="112"/>
      <c r="H141" s="138"/>
      <c r="I141" s="139">
        <v>0</v>
      </c>
      <c r="J141" s="139">
        <v>8</v>
      </c>
      <c r="K141" s="139">
        <f>I141+J141</f>
        <v>8</v>
      </c>
      <c r="L141" s="140">
        <f>K141*D141</f>
        <v>256</v>
      </c>
      <c r="M141" s="141">
        <f t="shared" ref="M141:M203" si="6">D141*K141*F141</f>
        <v>1536</v>
      </c>
      <c r="N141" s="458"/>
      <c r="O141" s="147">
        <v>0.96998265315657439</v>
      </c>
      <c r="P141" s="460">
        <f t="shared" si="4"/>
        <v>2.0894680221483775E-2</v>
      </c>
      <c r="Q141" s="451">
        <f>Q139</f>
        <v>0.99087733337805817</v>
      </c>
      <c r="R141" s="144">
        <v>1489.8933552484982</v>
      </c>
      <c r="S141" s="143">
        <f t="shared" si="5"/>
        <v>32.094228820199078</v>
      </c>
      <c r="T141" s="144">
        <f>Q141*M141</f>
        <v>1521.9875840686973</v>
      </c>
      <c r="U141" s="145"/>
      <c r="W141" s="365"/>
    </row>
    <row r="142" spans="1:23" ht="13.5" thickBot="1">
      <c r="A142" s="203"/>
      <c r="B142" s="204"/>
      <c r="C142" s="205"/>
      <c r="D142" s="206"/>
      <c r="E142" s="204"/>
      <c r="F142" s="204"/>
      <c r="G142" s="207"/>
      <c r="H142" s="208"/>
      <c r="I142" s="209"/>
      <c r="J142" s="209"/>
      <c r="K142" s="209"/>
      <c r="L142" s="210"/>
      <c r="M142" s="211"/>
      <c r="N142" s="458">
        <f t="shared" si="3"/>
        <v>0</v>
      </c>
      <c r="O142" s="147"/>
      <c r="P142" s="460">
        <f t="shared" si="4"/>
        <v>0</v>
      </c>
      <c r="Q142" s="452"/>
      <c r="R142" s="213"/>
      <c r="S142" s="212"/>
      <c r="T142" s="213"/>
      <c r="U142" s="214"/>
      <c r="W142" s="365"/>
    </row>
    <row r="143" spans="1:23" ht="20.149999999999999" customHeight="1" thickTop="1" thickBot="1">
      <c r="A143" s="215" t="s">
        <v>534</v>
      </c>
      <c r="B143" s="216"/>
      <c r="C143" s="217" t="s">
        <v>151</v>
      </c>
      <c r="D143" s="218"/>
      <c r="E143" s="216"/>
      <c r="F143" s="216"/>
      <c r="G143" s="219"/>
      <c r="H143" s="220"/>
      <c r="I143" s="221"/>
      <c r="J143" s="221"/>
      <c r="K143" s="221"/>
      <c r="L143" s="221"/>
      <c r="M143" s="222"/>
      <c r="N143" s="458">
        <f t="shared" si="3"/>
        <v>0</v>
      </c>
      <c r="O143" s="461"/>
      <c r="P143" s="460">
        <f t="shared" si="4"/>
        <v>0</v>
      </c>
      <c r="Q143" s="223"/>
      <c r="R143" s="224">
        <v>247838.52173926064</v>
      </c>
      <c r="S143" s="224">
        <f>SUM(S23:S142)</f>
        <v>5338.7621329669091</v>
      </c>
      <c r="T143" s="224">
        <f>SUM(T23:T142)</f>
        <v>253177.28387222756</v>
      </c>
      <c r="U143" s="225"/>
      <c r="W143" s="365"/>
    </row>
    <row r="144" spans="1:23" ht="13.5" thickTop="1">
      <c r="A144" s="226"/>
      <c r="B144" s="227"/>
      <c r="C144" s="228"/>
      <c r="D144" s="229"/>
      <c r="E144" s="227"/>
      <c r="F144" s="227"/>
      <c r="G144" s="230"/>
      <c r="H144" s="231"/>
      <c r="I144" s="232"/>
      <c r="J144" s="232"/>
      <c r="K144" s="232"/>
      <c r="L144" s="233"/>
      <c r="M144" s="234"/>
      <c r="N144" s="458">
        <f t="shared" si="3"/>
        <v>0</v>
      </c>
      <c r="O144" s="147"/>
      <c r="P144" s="460">
        <f t="shared" si="4"/>
        <v>0</v>
      </c>
      <c r="Q144" s="453"/>
      <c r="R144" s="236"/>
      <c r="S144" s="235"/>
      <c r="T144" s="236"/>
      <c r="U144" s="237"/>
      <c r="W144" s="365"/>
    </row>
    <row r="145" spans="1:23">
      <c r="A145" s="201" t="s">
        <v>535</v>
      </c>
      <c r="B145" s="183" t="s">
        <v>83</v>
      </c>
      <c r="C145" s="184" t="s">
        <v>591</v>
      </c>
      <c r="D145" s="137"/>
      <c r="E145" s="52"/>
      <c r="F145" s="52"/>
      <c r="G145" s="186"/>
      <c r="H145" s="187"/>
      <c r="I145" s="187"/>
      <c r="J145" s="187"/>
      <c r="K145" s="139"/>
      <c r="L145" s="140"/>
      <c r="M145" s="141"/>
      <c r="N145" s="458">
        <f t="shared" si="3"/>
        <v>0</v>
      </c>
      <c r="O145" s="147"/>
      <c r="P145" s="460">
        <f t="shared" si="4"/>
        <v>0</v>
      </c>
      <c r="Q145" s="451"/>
      <c r="R145" s="144"/>
      <c r="S145" s="143"/>
      <c r="T145" s="144"/>
      <c r="U145" s="145"/>
      <c r="W145" s="365"/>
    </row>
    <row r="146" spans="1:23">
      <c r="A146" s="182"/>
      <c r="B146" s="52"/>
      <c r="C146" s="200"/>
      <c r="D146" s="137"/>
      <c r="E146" s="52"/>
      <c r="F146" s="52"/>
      <c r="G146" s="186"/>
      <c r="H146" s="187"/>
      <c r="I146" s="139"/>
      <c r="J146" s="139"/>
      <c r="K146" s="139"/>
      <c r="L146" s="140"/>
      <c r="M146" s="141"/>
      <c r="N146" s="458">
        <f t="shared" si="3"/>
        <v>0</v>
      </c>
      <c r="O146" s="147"/>
      <c r="P146" s="460">
        <f t="shared" si="4"/>
        <v>0</v>
      </c>
      <c r="Q146" s="451"/>
      <c r="R146" s="144"/>
      <c r="S146" s="143"/>
      <c r="T146" s="144"/>
      <c r="U146" s="145"/>
      <c r="W146" s="365"/>
    </row>
    <row r="147" spans="1:23" ht="26">
      <c r="A147" s="135"/>
      <c r="B147" s="52"/>
      <c r="C147" s="136" t="s">
        <v>90</v>
      </c>
      <c r="D147" s="137"/>
      <c r="E147" s="52"/>
      <c r="F147" s="52"/>
      <c r="G147" s="186"/>
      <c r="H147" s="187"/>
      <c r="I147" s="187"/>
      <c r="J147" s="187"/>
      <c r="K147" s="139"/>
      <c r="L147" s="140"/>
      <c r="M147" s="141"/>
      <c r="N147" s="458">
        <f t="shared" si="3"/>
        <v>0</v>
      </c>
      <c r="O147" s="147"/>
      <c r="P147" s="460">
        <f t="shared" si="4"/>
        <v>0</v>
      </c>
      <c r="Q147" s="451"/>
      <c r="R147" s="144"/>
      <c r="S147" s="143"/>
      <c r="T147" s="144"/>
      <c r="U147" s="145"/>
      <c r="W147" s="365"/>
    </row>
    <row r="148" spans="1:23">
      <c r="A148" s="182"/>
      <c r="B148" s="52"/>
      <c r="C148" s="200"/>
      <c r="D148" s="137"/>
      <c r="E148" s="52"/>
      <c r="F148" s="52"/>
      <c r="G148" s="186"/>
      <c r="H148" s="187"/>
      <c r="I148" s="187"/>
      <c r="J148" s="187"/>
      <c r="K148" s="139"/>
      <c r="L148" s="140"/>
      <c r="M148" s="141"/>
      <c r="N148" s="458">
        <f t="shared" si="3"/>
        <v>0</v>
      </c>
      <c r="O148" s="147"/>
      <c r="P148" s="460">
        <f t="shared" si="4"/>
        <v>0</v>
      </c>
      <c r="Q148" s="451"/>
      <c r="R148" s="144"/>
      <c r="S148" s="143"/>
      <c r="T148" s="144"/>
      <c r="U148" s="145"/>
      <c r="W148" s="365"/>
    </row>
    <row r="149" spans="1:23">
      <c r="A149" s="135"/>
      <c r="B149" s="52"/>
      <c r="C149" s="185" t="s">
        <v>91</v>
      </c>
      <c r="D149" s="137"/>
      <c r="E149" s="52"/>
      <c r="F149" s="52"/>
      <c r="G149" s="186"/>
      <c r="H149" s="187"/>
      <c r="I149" s="187"/>
      <c r="J149" s="187"/>
      <c r="K149" s="139"/>
      <c r="L149" s="140"/>
      <c r="M149" s="141"/>
      <c r="N149" s="458">
        <f t="shared" si="3"/>
        <v>0</v>
      </c>
      <c r="O149" s="147"/>
      <c r="P149" s="460">
        <f t="shared" si="4"/>
        <v>0</v>
      </c>
      <c r="Q149" s="451"/>
      <c r="R149" s="144"/>
      <c r="S149" s="143"/>
      <c r="T149" s="144"/>
      <c r="U149" s="145"/>
      <c r="W149" s="365"/>
    </row>
    <row r="150" spans="1:23">
      <c r="A150" s="182"/>
      <c r="B150" s="52"/>
      <c r="C150" s="200"/>
      <c r="D150" s="137"/>
      <c r="E150" s="52"/>
      <c r="F150" s="52"/>
      <c r="G150" s="186"/>
      <c r="H150" s="187"/>
      <c r="I150" s="139"/>
      <c r="J150" s="139"/>
      <c r="K150" s="139"/>
      <c r="L150" s="140"/>
      <c r="M150" s="141"/>
      <c r="N150" s="458">
        <f t="shared" si="3"/>
        <v>0</v>
      </c>
      <c r="O150" s="147"/>
      <c r="P150" s="460">
        <f t="shared" si="4"/>
        <v>0</v>
      </c>
      <c r="Q150" s="451"/>
      <c r="R150" s="144"/>
      <c r="S150" s="143"/>
      <c r="T150" s="144"/>
      <c r="U150" s="145"/>
      <c r="W150" s="365"/>
    </row>
    <row r="151" spans="1:23">
      <c r="A151" s="135"/>
      <c r="B151" s="52"/>
      <c r="C151" s="185" t="s">
        <v>92</v>
      </c>
      <c r="D151" s="137"/>
      <c r="E151" s="52"/>
      <c r="F151" s="52"/>
      <c r="G151" s="186"/>
      <c r="H151" s="187"/>
      <c r="I151" s="139"/>
      <c r="J151" s="139"/>
      <c r="K151" s="139"/>
      <c r="L151" s="140"/>
      <c r="M151" s="141"/>
      <c r="N151" s="458">
        <f t="shared" si="3"/>
        <v>0</v>
      </c>
      <c r="O151" s="147"/>
      <c r="P151" s="460">
        <f t="shared" si="4"/>
        <v>0</v>
      </c>
      <c r="Q151" s="451"/>
      <c r="R151" s="144"/>
      <c r="S151" s="143"/>
      <c r="T151" s="144"/>
      <c r="U151" s="145"/>
      <c r="W151" s="365"/>
    </row>
    <row r="152" spans="1:23">
      <c r="A152" s="182"/>
      <c r="B152" s="52"/>
      <c r="C152" s="200"/>
      <c r="D152" s="137"/>
      <c r="E152" s="52"/>
      <c r="F152" s="52"/>
      <c r="G152" s="186"/>
      <c r="H152" s="187"/>
      <c r="I152" s="139"/>
      <c r="J152" s="139"/>
      <c r="K152" s="139"/>
      <c r="L152" s="140"/>
      <c r="M152" s="141"/>
      <c r="N152" s="458">
        <f t="shared" si="3"/>
        <v>0</v>
      </c>
      <c r="O152" s="147"/>
      <c r="P152" s="460">
        <f t="shared" si="4"/>
        <v>0</v>
      </c>
      <c r="Q152" s="451"/>
      <c r="R152" s="144"/>
      <c r="S152" s="143"/>
      <c r="T152" s="144"/>
      <c r="U152" s="145"/>
      <c r="W152" s="365"/>
    </row>
    <row r="153" spans="1:23" ht="26">
      <c r="A153" s="135" t="s">
        <v>535</v>
      </c>
      <c r="B153" s="52" t="s">
        <v>1</v>
      </c>
      <c r="C153" s="136" t="s">
        <v>93</v>
      </c>
      <c r="D153" s="202">
        <v>4.4000000000000004</v>
      </c>
      <c r="E153" s="52" t="s">
        <v>532</v>
      </c>
      <c r="F153" s="52">
        <v>8</v>
      </c>
      <c r="G153" s="112" t="s">
        <v>94</v>
      </c>
      <c r="H153" s="138">
        <v>20</v>
      </c>
      <c r="I153" s="139">
        <v>255</v>
      </c>
      <c r="J153" s="139">
        <v>145</v>
      </c>
      <c r="K153" s="139">
        <f>I153+J153</f>
        <v>400</v>
      </c>
      <c r="L153" s="140">
        <f>K153*D153</f>
        <v>1760.0000000000002</v>
      </c>
      <c r="M153" s="141">
        <f t="shared" si="6"/>
        <v>14080.000000000002</v>
      </c>
      <c r="N153" s="458">
        <f t="shared" si="3"/>
        <v>0</v>
      </c>
      <c r="O153" s="147">
        <v>1</v>
      </c>
      <c r="P153" s="460">
        <f t="shared" si="4"/>
        <v>0</v>
      </c>
      <c r="Q153" s="451">
        <f>+'Work progress Summary'!$C$7</f>
        <v>1</v>
      </c>
      <c r="R153" s="144">
        <v>14080.000000000002</v>
      </c>
      <c r="S153" s="143">
        <f t="shared" si="5"/>
        <v>0</v>
      </c>
      <c r="T153" s="144">
        <f>Q153*M153</f>
        <v>14080.000000000002</v>
      </c>
      <c r="U153" s="145"/>
      <c r="W153" s="365"/>
    </row>
    <row r="154" spans="1:23">
      <c r="A154" s="182"/>
      <c r="B154" s="52"/>
      <c r="C154" s="200"/>
      <c r="D154" s="137"/>
      <c r="E154" s="52"/>
      <c r="F154" s="52"/>
      <c r="G154" s="186"/>
      <c r="H154" s="187"/>
      <c r="I154" s="139"/>
      <c r="J154" s="139"/>
      <c r="K154" s="139"/>
      <c r="L154" s="140"/>
      <c r="M154" s="141"/>
      <c r="N154" s="458">
        <f t="shared" si="3"/>
        <v>0</v>
      </c>
      <c r="O154" s="147"/>
      <c r="P154" s="460">
        <f t="shared" si="4"/>
        <v>0</v>
      </c>
      <c r="Q154" s="451"/>
      <c r="R154" s="144"/>
      <c r="S154" s="143"/>
      <c r="T154" s="144"/>
      <c r="U154" s="145"/>
      <c r="W154" s="365"/>
    </row>
    <row r="155" spans="1:23" ht="14.5">
      <c r="A155" s="135" t="s">
        <v>535</v>
      </c>
      <c r="B155" s="52" t="s">
        <v>2</v>
      </c>
      <c r="C155" s="185" t="s">
        <v>152</v>
      </c>
      <c r="D155" s="202">
        <v>1.9</v>
      </c>
      <c r="E155" s="52" t="s">
        <v>532</v>
      </c>
      <c r="F155" s="52">
        <v>8</v>
      </c>
      <c r="G155" s="112" t="s">
        <v>96</v>
      </c>
      <c r="H155" s="138">
        <v>20</v>
      </c>
      <c r="I155" s="139">
        <v>282</v>
      </c>
      <c r="J155" s="139">
        <v>206</v>
      </c>
      <c r="K155" s="139">
        <f>I155+J155</f>
        <v>488</v>
      </c>
      <c r="L155" s="140">
        <f>K155*D155</f>
        <v>927.19999999999993</v>
      </c>
      <c r="M155" s="141">
        <f t="shared" si="6"/>
        <v>7417.5999999999995</v>
      </c>
      <c r="N155" s="458">
        <f t="shared" si="3"/>
        <v>0</v>
      </c>
      <c r="O155" s="147">
        <v>1</v>
      </c>
      <c r="P155" s="460">
        <f t="shared" si="4"/>
        <v>0</v>
      </c>
      <c r="Q155" s="451">
        <f>+'Work progress Summary'!$C$7</f>
        <v>1</v>
      </c>
      <c r="R155" s="144">
        <v>7417.5999999999995</v>
      </c>
      <c r="S155" s="143">
        <f t="shared" si="5"/>
        <v>0</v>
      </c>
      <c r="T155" s="144">
        <f>Q155*M155</f>
        <v>7417.5999999999995</v>
      </c>
      <c r="U155" s="145"/>
      <c r="W155" s="365"/>
    </row>
    <row r="156" spans="1:23">
      <c r="A156" s="182"/>
      <c r="B156" s="52"/>
      <c r="C156" s="200"/>
      <c r="D156" s="137"/>
      <c r="E156" s="52"/>
      <c r="F156" s="52"/>
      <c r="G156" s="186"/>
      <c r="H156" s="187"/>
      <c r="I156" s="139"/>
      <c r="J156" s="139"/>
      <c r="K156" s="139"/>
      <c r="L156" s="140"/>
      <c r="M156" s="141"/>
      <c r="N156" s="458">
        <f t="shared" si="3"/>
        <v>0</v>
      </c>
      <c r="O156" s="147"/>
      <c r="P156" s="460">
        <f t="shared" si="4"/>
        <v>0</v>
      </c>
      <c r="Q156" s="451"/>
      <c r="R156" s="144"/>
      <c r="S156" s="143"/>
      <c r="T156" s="144"/>
      <c r="U156" s="145"/>
      <c r="W156" s="365"/>
    </row>
    <row r="157" spans="1:23">
      <c r="A157" s="135" t="s">
        <v>535</v>
      </c>
      <c r="B157" s="52" t="s">
        <v>3</v>
      </c>
      <c r="C157" s="185" t="s">
        <v>97</v>
      </c>
      <c r="D157" s="202">
        <v>10.25</v>
      </c>
      <c r="E157" s="52" t="s">
        <v>533</v>
      </c>
      <c r="F157" s="52">
        <v>8</v>
      </c>
      <c r="G157" s="112" t="s">
        <v>98</v>
      </c>
      <c r="H157" s="138">
        <v>5</v>
      </c>
      <c r="I157" s="139">
        <v>0</v>
      </c>
      <c r="J157" s="139">
        <v>57</v>
      </c>
      <c r="K157" s="139">
        <f>I157+J157</f>
        <v>57</v>
      </c>
      <c r="L157" s="140">
        <f>K157*D157</f>
        <v>584.25</v>
      </c>
      <c r="M157" s="141">
        <f t="shared" si="6"/>
        <v>4674</v>
      </c>
      <c r="N157" s="458"/>
      <c r="O157" s="147">
        <v>1</v>
      </c>
      <c r="P157" s="460">
        <f t="shared" si="4"/>
        <v>0</v>
      </c>
      <c r="Q157" s="451">
        <f>'Work progress Summary'!J7</f>
        <v>1</v>
      </c>
      <c r="R157" s="144">
        <v>4674</v>
      </c>
      <c r="S157" s="143">
        <f t="shared" si="5"/>
        <v>0</v>
      </c>
      <c r="T157" s="144">
        <f>Q157*M157</f>
        <v>4674</v>
      </c>
      <c r="U157" s="145"/>
      <c r="W157" s="365"/>
    </row>
    <row r="158" spans="1:23">
      <c r="A158" s="182"/>
      <c r="B158" s="52"/>
      <c r="C158" s="200"/>
      <c r="D158" s="137"/>
      <c r="E158" s="52"/>
      <c r="F158" s="52"/>
      <c r="G158" s="186"/>
      <c r="H158" s="187"/>
      <c r="I158" s="187"/>
      <c r="J158" s="187"/>
      <c r="K158" s="139"/>
      <c r="L158" s="140"/>
      <c r="M158" s="141"/>
      <c r="N158" s="458">
        <f t="shared" ref="N158:N221" si="7">P158*D158*F158</f>
        <v>0</v>
      </c>
      <c r="O158" s="147"/>
      <c r="P158" s="460">
        <f t="shared" ref="P158:P221" si="8">Q158-O158</f>
        <v>0</v>
      </c>
      <c r="Q158" s="451"/>
      <c r="R158" s="144"/>
      <c r="S158" s="143"/>
      <c r="T158" s="144"/>
      <c r="U158" s="145"/>
      <c r="W158" s="365"/>
    </row>
    <row r="159" spans="1:23">
      <c r="A159" s="135" t="s">
        <v>535</v>
      </c>
      <c r="B159" s="52" t="s">
        <v>129</v>
      </c>
      <c r="C159" s="185" t="s">
        <v>153</v>
      </c>
      <c r="D159" s="202">
        <v>1</v>
      </c>
      <c r="E159" s="52" t="s">
        <v>100</v>
      </c>
      <c r="F159" s="52">
        <v>8</v>
      </c>
      <c r="G159" s="112" t="s">
        <v>96</v>
      </c>
      <c r="H159" s="138">
        <v>20</v>
      </c>
      <c r="I159" s="139">
        <v>123</v>
      </c>
      <c r="J159" s="139">
        <v>48</v>
      </c>
      <c r="K159" s="139">
        <f>I159+J159</f>
        <v>171</v>
      </c>
      <c r="L159" s="140">
        <f>K159*D159</f>
        <v>171</v>
      </c>
      <c r="M159" s="141">
        <f t="shared" si="6"/>
        <v>1368</v>
      </c>
      <c r="N159" s="458">
        <f t="shared" si="7"/>
        <v>0</v>
      </c>
      <c r="O159" s="147">
        <v>1</v>
      </c>
      <c r="P159" s="460">
        <f t="shared" si="8"/>
        <v>0</v>
      </c>
      <c r="Q159" s="451">
        <f>+'Work progress Summary'!$C$7</f>
        <v>1</v>
      </c>
      <c r="R159" s="144">
        <v>1368</v>
      </c>
      <c r="S159" s="143">
        <f t="shared" ref="S159:S221" si="9">T159-R159</f>
        <v>0</v>
      </c>
      <c r="T159" s="144">
        <f>Q159*M159</f>
        <v>1368</v>
      </c>
      <c r="U159" s="145"/>
      <c r="W159" s="365"/>
    </row>
    <row r="160" spans="1:23">
      <c r="A160" s="182"/>
      <c r="B160" s="52"/>
      <c r="C160" s="200"/>
      <c r="D160" s="137"/>
      <c r="E160" s="52"/>
      <c r="F160" s="52"/>
      <c r="G160" s="186"/>
      <c r="H160" s="187"/>
      <c r="I160" s="139"/>
      <c r="J160" s="139"/>
      <c r="K160" s="139"/>
      <c r="L160" s="140"/>
      <c r="M160" s="141"/>
      <c r="N160" s="458">
        <f t="shared" si="7"/>
        <v>0</v>
      </c>
      <c r="O160" s="147"/>
      <c r="P160" s="460">
        <f t="shared" si="8"/>
        <v>0</v>
      </c>
      <c r="Q160" s="451"/>
      <c r="R160" s="144"/>
      <c r="S160" s="143"/>
      <c r="T160" s="144"/>
      <c r="U160" s="145"/>
      <c r="W160" s="365"/>
    </row>
    <row r="161" spans="1:23">
      <c r="A161" s="135"/>
      <c r="B161" s="52"/>
      <c r="C161" s="185" t="s">
        <v>101</v>
      </c>
      <c r="D161" s="137"/>
      <c r="E161" s="52"/>
      <c r="F161" s="52"/>
      <c r="G161" s="186"/>
      <c r="H161" s="187"/>
      <c r="I161" s="139"/>
      <c r="J161" s="139"/>
      <c r="K161" s="139"/>
      <c r="L161" s="140"/>
      <c r="M161" s="141"/>
      <c r="N161" s="458">
        <f t="shared" si="7"/>
        <v>0</v>
      </c>
      <c r="O161" s="147"/>
      <c r="P161" s="460">
        <f t="shared" si="8"/>
        <v>0</v>
      </c>
      <c r="Q161" s="451"/>
      <c r="R161" s="144"/>
      <c r="S161" s="143"/>
      <c r="T161" s="144"/>
      <c r="U161" s="145"/>
      <c r="W161" s="365"/>
    </row>
    <row r="162" spans="1:23">
      <c r="A162" s="182"/>
      <c r="B162" s="52"/>
      <c r="C162" s="200"/>
      <c r="D162" s="137"/>
      <c r="E162" s="52"/>
      <c r="F162" s="52"/>
      <c r="G162" s="186"/>
      <c r="H162" s="187"/>
      <c r="I162" s="139"/>
      <c r="J162" s="139"/>
      <c r="K162" s="139"/>
      <c r="L162" s="140"/>
      <c r="M162" s="141"/>
      <c r="N162" s="458">
        <f t="shared" si="7"/>
        <v>0</v>
      </c>
      <c r="O162" s="147"/>
      <c r="P162" s="460">
        <f t="shared" si="8"/>
        <v>0</v>
      </c>
      <c r="Q162" s="451"/>
      <c r="R162" s="144"/>
      <c r="S162" s="143"/>
      <c r="T162" s="144"/>
      <c r="U162" s="145"/>
      <c r="W162" s="365"/>
    </row>
    <row r="163" spans="1:23" ht="39">
      <c r="A163" s="135" t="s">
        <v>535</v>
      </c>
      <c r="B163" s="52" t="s">
        <v>4</v>
      </c>
      <c r="C163" s="136" t="s">
        <v>102</v>
      </c>
      <c r="D163" s="202">
        <v>4.9000000000000004</v>
      </c>
      <c r="E163" s="52" t="s">
        <v>532</v>
      </c>
      <c r="F163" s="52">
        <v>8</v>
      </c>
      <c r="G163" s="112" t="s">
        <v>94</v>
      </c>
      <c r="H163" s="138">
        <v>20</v>
      </c>
      <c r="I163" s="139">
        <v>255</v>
      </c>
      <c r="J163" s="139">
        <v>145</v>
      </c>
      <c r="K163" s="139">
        <f>I163+J163</f>
        <v>400</v>
      </c>
      <c r="L163" s="140">
        <f>K163*D163</f>
        <v>1960.0000000000002</v>
      </c>
      <c r="M163" s="141">
        <f t="shared" si="6"/>
        <v>15680.000000000002</v>
      </c>
      <c r="N163" s="458">
        <f t="shared" si="7"/>
        <v>0</v>
      </c>
      <c r="O163" s="147">
        <v>1</v>
      </c>
      <c r="P163" s="460">
        <f t="shared" si="8"/>
        <v>0</v>
      </c>
      <c r="Q163" s="451">
        <f>+'Work progress Summary'!$E$7</f>
        <v>1</v>
      </c>
      <c r="R163" s="144">
        <v>15680.000000000002</v>
      </c>
      <c r="S163" s="143">
        <f t="shared" si="9"/>
        <v>0</v>
      </c>
      <c r="T163" s="144">
        <f>Q163*M163</f>
        <v>15680.000000000002</v>
      </c>
      <c r="U163" s="145"/>
      <c r="W163" s="365"/>
    </row>
    <row r="164" spans="1:23">
      <c r="A164" s="182"/>
      <c r="B164" s="52"/>
      <c r="C164" s="200"/>
      <c r="D164" s="137"/>
      <c r="E164" s="52"/>
      <c r="F164" s="52"/>
      <c r="G164" s="186"/>
      <c r="H164" s="187"/>
      <c r="I164" s="139"/>
      <c r="J164" s="139"/>
      <c r="K164" s="139"/>
      <c r="L164" s="140"/>
      <c r="M164" s="141"/>
      <c r="N164" s="458">
        <f t="shared" si="7"/>
        <v>0</v>
      </c>
      <c r="O164" s="147"/>
      <c r="P164" s="460">
        <f t="shared" si="8"/>
        <v>0</v>
      </c>
      <c r="Q164" s="451"/>
      <c r="R164" s="144"/>
      <c r="S164" s="143"/>
      <c r="T164" s="144"/>
      <c r="U164" s="145"/>
      <c r="W164" s="365"/>
    </row>
    <row r="165" spans="1:23" ht="14.5">
      <c r="A165" s="135" t="s">
        <v>535</v>
      </c>
      <c r="B165" s="52" t="s">
        <v>5</v>
      </c>
      <c r="C165" s="185" t="s">
        <v>154</v>
      </c>
      <c r="D165" s="202">
        <v>2.8</v>
      </c>
      <c r="E165" s="52" t="s">
        <v>532</v>
      </c>
      <c r="F165" s="52">
        <v>8</v>
      </c>
      <c r="G165" s="112" t="s">
        <v>96</v>
      </c>
      <c r="H165" s="138">
        <v>20</v>
      </c>
      <c r="I165" s="139">
        <v>282</v>
      </c>
      <c r="J165" s="139">
        <v>206</v>
      </c>
      <c r="K165" s="139">
        <f>I165+J165</f>
        <v>488</v>
      </c>
      <c r="L165" s="140">
        <f>K165*D165</f>
        <v>1366.3999999999999</v>
      </c>
      <c r="M165" s="141">
        <f t="shared" si="6"/>
        <v>10931.199999999999</v>
      </c>
      <c r="N165" s="458">
        <f t="shared" si="7"/>
        <v>0</v>
      </c>
      <c r="O165" s="147">
        <v>1</v>
      </c>
      <c r="P165" s="460">
        <f t="shared" si="8"/>
        <v>0</v>
      </c>
      <c r="Q165" s="451">
        <f>+'Work progress Summary'!$E$7</f>
        <v>1</v>
      </c>
      <c r="R165" s="144">
        <v>10931.199999999999</v>
      </c>
      <c r="S165" s="143">
        <f t="shared" si="9"/>
        <v>0</v>
      </c>
      <c r="T165" s="144">
        <f>Q165*M165</f>
        <v>10931.199999999999</v>
      </c>
      <c r="U165" s="145"/>
      <c r="W165" s="365"/>
    </row>
    <row r="166" spans="1:23">
      <c r="A166" s="182"/>
      <c r="B166" s="52"/>
      <c r="C166" s="200"/>
      <c r="D166" s="137"/>
      <c r="E166" s="52"/>
      <c r="F166" s="52"/>
      <c r="G166" s="186"/>
      <c r="H166" s="187"/>
      <c r="I166" s="139"/>
      <c r="J166" s="139"/>
      <c r="K166" s="139"/>
      <c r="L166" s="140"/>
      <c r="M166" s="141"/>
      <c r="N166" s="458">
        <f t="shared" si="7"/>
        <v>0</v>
      </c>
      <c r="O166" s="147"/>
      <c r="P166" s="460">
        <f t="shared" si="8"/>
        <v>0</v>
      </c>
      <c r="Q166" s="451"/>
      <c r="R166" s="144"/>
      <c r="S166" s="143"/>
      <c r="T166" s="144"/>
      <c r="U166" s="145"/>
      <c r="W166" s="365"/>
    </row>
    <row r="167" spans="1:23">
      <c r="A167" s="135" t="s">
        <v>535</v>
      </c>
      <c r="B167" s="52" t="s">
        <v>103</v>
      </c>
      <c r="C167" s="185" t="s">
        <v>97</v>
      </c>
      <c r="D167" s="202">
        <v>17</v>
      </c>
      <c r="E167" s="52" t="s">
        <v>533</v>
      </c>
      <c r="F167" s="52">
        <v>8</v>
      </c>
      <c r="G167" s="112" t="s">
        <v>98</v>
      </c>
      <c r="H167" s="138">
        <v>5</v>
      </c>
      <c r="I167" s="139">
        <v>0</v>
      </c>
      <c r="J167" s="139">
        <v>57</v>
      </c>
      <c r="K167" s="139">
        <f>I167+J167</f>
        <v>57</v>
      </c>
      <c r="L167" s="140">
        <f>K167*D167</f>
        <v>969</v>
      </c>
      <c r="M167" s="141">
        <f t="shared" si="6"/>
        <v>7752</v>
      </c>
      <c r="N167" s="458"/>
      <c r="O167" s="147">
        <v>1</v>
      </c>
      <c r="P167" s="460">
        <f t="shared" si="8"/>
        <v>0</v>
      </c>
      <c r="Q167" s="451">
        <f>'Work progress Summary'!L7</f>
        <v>1</v>
      </c>
      <c r="R167" s="144">
        <v>7752</v>
      </c>
      <c r="S167" s="143">
        <f t="shared" si="9"/>
        <v>0</v>
      </c>
      <c r="T167" s="144">
        <f>Q167*M167</f>
        <v>7752</v>
      </c>
      <c r="U167" s="145"/>
      <c r="W167" s="365"/>
    </row>
    <row r="168" spans="1:23">
      <c r="A168" s="182"/>
      <c r="B168" s="52"/>
      <c r="C168" s="200"/>
      <c r="D168" s="137"/>
      <c r="E168" s="52"/>
      <c r="F168" s="52"/>
      <c r="G168" s="186"/>
      <c r="H168" s="187"/>
      <c r="I168" s="139"/>
      <c r="J168" s="139"/>
      <c r="K168" s="139"/>
      <c r="L168" s="140"/>
      <c r="M168" s="141"/>
      <c r="N168" s="458">
        <f t="shared" si="7"/>
        <v>0</v>
      </c>
      <c r="O168" s="147"/>
      <c r="P168" s="460">
        <f t="shared" si="8"/>
        <v>0</v>
      </c>
      <c r="Q168" s="451"/>
      <c r="R168" s="144"/>
      <c r="S168" s="143"/>
      <c r="T168" s="144"/>
      <c r="U168" s="145"/>
      <c r="W168" s="365"/>
    </row>
    <row r="169" spans="1:23">
      <c r="A169" s="135" t="s">
        <v>535</v>
      </c>
      <c r="B169" s="52" t="s">
        <v>105</v>
      </c>
      <c r="C169" s="185" t="s">
        <v>97</v>
      </c>
      <c r="D169" s="202">
        <v>14.35</v>
      </c>
      <c r="E169" s="52" t="s">
        <v>533</v>
      </c>
      <c r="F169" s="52">
        <v>8</v>
      </c>
      <c r="G169" s="112" t="s">
        <v>98</v>
      </c>
      <c r="H169" s="138">
        <v>5</v>
      </c>
      <c r="I169" s="139">
        <v>0</v>
      </c>
      <c r="J169" s="139">
        <v>57</v>
      </c>
      <c r="K169" s="139">
        <f>I169+J169</f>
        <v>57</v>
      </c>
      <c r="L169" s="140">
        <f>K169*D169</f>
        <v>817.94999999999993</v>
      </c>
      <c r="M169" s="141">
        <f t="shared" si="6"/>
        <v>6543.5999999999995</v>
      </c>
      <c r="N169" s="458"/>
      <c r="O169" s="147">
        <v>1</v>
      </c>
      <c r="P169" s="460">
        <f t="shared" si="8"/>
        <v>0</v>
      </c>
      <c r="Q169" s="451">
        <f>'Work progress Summary'!L7</f>
        <v>1</v>
      </c>
      <c r="R169" s="144">
        <v>6543.5999999999995</v>
      </c>
      <c r="S169" s="143">
        <f t="shared" si="9"/>
        <v>0</v>
      </c>
      <c r="T169" s="144">
        <f>Q169*M169</f>
        <v>6543.5999999999995</v>
      </c>
      <c r="U169" s="145"/>
      <c r="W169" s="365"/>
    </row>
    <row r="170" spans="1:23">
      <c r="A170" s="182"/>
      <c r="B170" s="52"/>
      <c r="C170" s="200"/>
      <c r="D170" s="137"/>
      <c r="E170" s="52"/>
      <c r="F170" s="52"/>
      <c r="G170" s="186"/>
      <c r="H170" s="187"/>
      <c r="I170" s="139"/>
      <c r="J170" s="139"/>
      <c r="K170" s="139"/>
      <c r="L170" s="140"/>
      <c r="M170" s="141"/>
      <c r="N170" s="458">
        <f t="shared" si="7"/>
        <v>0</v>
      </c>
      <c r="O170" s="147"/>
      <c r="P170" s="460">
        <f t="shared" si="8"/>
        <v>0</v>
      </c>
      <c r="Q170" s="451"/>
      <c r="R170" s="144"/>
      <c r="S170" s="143"/>
      <c r="T170" s="144"/>
      <c r="U170" s="145"/>
      <c r="W170" s="365"/>
    </row>
    <row r="171" spans="1:23" ht="26">
      <c r="A171" s="135" t="s">
        <v>535</v>
      </c>
      <c r="B171" s="52" t="s">
        <v>107</v>
      </c>
      <c r="C171" s="136" t="s">
        <v>110</v>
      </c>
      <c r="D171" s="202">
        <v>1</v>
      </c>
      <c r="E171" s="52" t="s">
        <v>100</v>
      </c>
      <c r="F171" s="52">
        <v>8</v>
      </c>
      <c r="G171" s="112" t="s">
        <v>96</v>
      </c>
      <c r="H171" s="138">
        <v>20</v>
      </c>
      <c r="I171" s="139">
        <v>155</v>
      </c>
      <c r="J171" s="139">
        <v>62</v>
      </c>
      <c r="K171" s="139">
        <f>I171+J171</f>
        <v>217</v>
      </c>
      <c r="L171" s="140">
        <f>K171*D171</f>
        <v>217</v>
      </c>
      <c r="M171" s="141">
        <f t="shared" si="6"/>
        <v>1736</v>
      </c>
      <c r="N171" s="458">
        <f t="shared" si="7"/>
        <v>0</v>
      </c>
      <c r="O171" s="147">
        <v>1</v>
      </c>
      <c r="P171" s="460">
        <f t="shared" si="8"/>
        <v>0</v>
      </c>
      <c r="Q171" s="451">
        <f>+'Work progress Summary'!$E$7</f>
        <v>1</v>
      </c>
      <c r="R171" s="144">
        <v>1736</v>
      </c>
      <c r="S171" s="143">
        <f t="shared" si="9"/>
        <v>0</v>
      </c>
      <c r="T171" s="144">
        <f>Q171*M171</f>
        <v>1736</v>
      </c>
      <c r="U171" s="145"/>
      <c r="W171" s="365"/>
    </row>
    <row r="172" spans="1:23">
      <c r="A172" s="182"/>
      <c r="B172" s="52"/>
      <c r="C172" s="200"/>
      <c r="D172" s="137"/>
      <c r="E172" s="52"/>
      <c r="F172" s="52"/>
      <c r="G172" s="186"/>
      <c r="H172" s="187"/>
      <c r="I172" s="139"/>
      <c r="J172" s="139"/>
      <c r="K172" s="139"/>
      <c r="L172" s="140"/>
      <c r="M172" s="141"/>
      <c r="N172" s="458">
        <f t="shared" si="7"/>
        <v>0</v>
      </c>
      <c r="O172" s="147"/>
      <c r="P172" s="460">
        <f t="shared" si="8"/>
        <v>0</v>
      </c>
      <c r="Q172" s="451"/>
      <c r="R172" s="144"/>
      <c r="S172" s="143"/>
      <c r="T172" s="144"/>
      <c r="U172" s="145"/>
      <c r="W172" s="365"/>
    </row>
    <row r="173" spans="1:23" ht="14.5">
      <c r="A173" s="135" t="s">
        <v>535</v>
      </c>
      <c r="B173" s="52" t="s">
        <v>129</v>
      </c>
      <c r="C173" s="185" t="s">
        <v>155</v>
      </c>
      <c r="D173" s="202">
        <v>1.8</v>
      </c>
      <c r="E173" s="52" t="s">
        <v>532</v>
      </c>
      <c r="F173" s="52">
        <v>8</v>
      </c>
      <c r="G173" s="112" t="s">
        <v>96</v>
      </c>
      <c r="H173" s="138">
        <v>20</v>
      </c>
      <c r="I173" s="139">
        <v>282</v>
      </c>
      <c r="J173" s="139">
        <v>206</v>
      </c>
      <c r="K173" s="139">
        <f>I173+J173</f>
        <v>488</v>
      </c>
      <c r="L173" s="140">
        <f>K173*D173</f>
        <v>878.4</v>
      </c>
      <c r="M173" s="141">
        <f t="shared" si="6"/>
        <v>7027.2</v>
      </c>
      <c r="N173" s="458">
        <f t="shared" si="7"/>
        <v>0</v>
      </c>
      <c r="O173" s="147">
        <v>1</v>
      </c>
      <c r="P173" s="460">
        <f t="shared" si="8"/>
        <v>0</v>
      </c>
      <c r="Q173" s="451">
        <f>+'Work progress Summary'!$E$7</f>
        <v>1</v>
      </c>
      <c r="R173" s="144">
        <v>7027.2</v>
      </c>
      <c r="S173" s="143">
        <f t="shared" si="9"/>
        <v>0</v>
      </c>
      <c r="T173" s="144">
        <f>Q173*M173</f>
        <v>7027.2</v>
      </c>
      <c r="U173" s="145"/>
      <c r="W173" s="365"/>
    </row>
    <row r="174" spans="1:23">
      <c r="A174" s="182"/>
      <c r="B174" s="52"/>
      <c r="C174" s="200"/>
      <c r="D174" s="137"/>
      <c r="E174" s="52"/>
      <c r="F174" s="52"/>
      <c r="G174" s="186"/>
      <c r="H174" s="187"/>
      <c r="I174" s="187"/>
      <c r="J174" s="187"/>
      <c r="K174" s="139"/>
      <c r="L174" s="140"/>
      <c r="M174" s="141"/>
      <c r="N174" s="458">
        <f t="shared" si="7"/>
        <v>0</v>
      </c>
      <c r="O174" s="147"/>
      <c r="P174" s="460">
        <f t="shared" si="8"/>
        <v>0</v>
      </c>
      <c r="Q174" s="451"/>
      <c r="R174" s="144"/>
      <c r="S174" s="143"/>
      <c r="T174" s="144"/>
      <c r="U174" s="145"/>
      <c r="W174" s="365"/>
    </row>
    <row r="175" spans="1:23">
      <c r="A175" s="135"/>
      <c r="B175" s="52"/>
      <c r="C175" s="185" t="s">
        <v>111</v>
      </c>
      <c r="D175" s="137"/>
      <c r="E175" s="52"/>
      <c r="F175" s="52"/>
      <c r="G175" s="186"/>
      <c r="H175" s="187"/>
      <c r="I175" s="139"/>
      <c r="J175" s="139"/>
      <c r="K175" s="139"/>
      <c r="L175" s="140"/>
      <c r="M175" s="141"/>
      <c r="N175" s="458">
        <f t="shared" si="7"/>
        <v>0</v>
      </c>
      <c r="O175" s="147"/>
      <c r="P175" s="460">
        <f t="shared" si="8"/>
        <v>0</v>
      </c>
      <c r="Q175" s="451"/>
      <c r="R175" s="144"/>
      <c r="S175" s="143"/>
      <c r="T175" s="144"/>
      <c r="U175" s="145"/>
      <c r="W175" s="365"/>
    </row>
    <row r="176" spans="1:23">
      <c r="A176" s="182"/>
      <c r="B176" s="52"/>
      <c r="C176" s="200"/>
      <c r="D176" s="137"/>
      <c r="E176" s="52"/>
      <c r="F176" s="52"/>
      <c r="G176" s="186"/>
      <c r="H176" s="187"/>
      <c r="I176" s="139"/>
      <c r="J176" s="139"/>
      <c r="K176" s="139"/>
      <c r="L176" s="140"/>
      <c r="M176" s="141"/>
      <c r="N176" s="458">
        <f t="shared" si="7"/>
        <v>0</v>
      </c>
      <c r="O176" s="147"/>
      <c r="P176" s="460">
        <f t="shared" si="8"/>
        <v>0</v>
      </c>
      <c r="Q176" s="451"/>
      <c r="R176" s="144"/>
      <c r="S176" s="143"/>
      <c r="T176" s="144"/>
      <c r="U176" s="145"/>
      <c r="W176" s="365"/>
    </row>
    <row r="177" spans="1:23" ht="26">
      <c r="A177" s="135" t="s">
        <v>535</v>
      </c>
      <c r="B177" s="52" t="s">
        <v>108</v>
      </c>
      <c r="C177" s="136" t="s">
        <v>93</v>
      </c>
      <c r="D177" s="202">
        <v>3.1</v>
      </c>
      <c r="E177" s="52" t="s">
        <v>532</v>
      </c>
      <c r="F177" s="52">
        <v>8</v>
      </c>
      <c r="G177" s="112" t="s">
        <v>94</v>
      </c>
      <c r="H177" s="138">
        <v>20</v>
      </c>
      <c r="I177" s="139">
        <v>255</v>
      </c>
      <c r="J177" s="139">
        <v>145</v>
      </c>
      <c r="K177" s="139">
        <f>I177+J177</f>
        <v>400</v>
      </c>
      <c r="L177" s="140">
        <f>K177*D177</f>
        <v>1240</v>
      </c>
      <c r="M177" s="141">
        <f t="shared" si="6"/>
        <v>9920</v>
      </c>
      <c r="N177" s="458">
        <f t="shared" si="7"/>
        <v>0</v>
      </c>
      <c r="O177" s="147">
        <v>1</v>
      </c>
      <c r="P177" s="460">
        <f t="shared" si="8"/>
        <v>0</v>
      </c>
      <c r="Q177" s="451">
        <f>+'Work progress Summary'!$F$7</f>
        <v>1</v>
      </c>
      <c r="R177" s="144">
        <v>9920</v>
      </c>
      <c r="S177" s="143">
        <f t="shared" si="9"/>
        <v>0</v>
      </c>
      <c r="T177" s="144">
        <f>Q177*M177</f>
        <v>9920</v>
      </c>
      <c r="U177" s="145"/>
      <c r="W177" s="365"/>
    </row>
    <row r="178" spans="1:23">
      <c r="A178" s="182"/>
      <c r="B178" s="52"/>
      <c r="C178" s="200"/>
      <c r="D178" s="137"/>
      <c r="E178" s="52"/>
      <c r="F178" s="52"/>
      <c r="G178" s="186"/>
      <c r="H178" s="187"/>
      <c r="I178" s="139"/>
      <c r="J178" s="139"/>
      <c r="K178" s="139"/>
      <c r="L178" s="140"/>
      <c r="M178" s="141"/>
      <c r="N178" s="458">
        <f t="shared" si="7"/>
        <v>0</v>
      </c>
      <c r="O178" s="147"/>
      <c r="P178" s="460">
        <f t="shared" si="8"/>
        <v>0</v>
      </c>
      <c r="Q178" s="451"/>
      <c r="R178" s="144"/>
      <c r="S178" s="143"/>
      <c r="T178" s="144"/>
      <c r="U178" s="145"/>
      <c r="W178" s="365"/>
    </row>
    <row r="179" spans="1:23" ht="14.5">
      <c r="A179" s="135" t="s">
        <v>535</v>
      </c>
      <c r="B179" s="52" t="s">
        <v>109</v>
      </c>
      <c r="C179" s="185" t="s">
        <v>156</v>
      </c>
      <c r="D179" s="202">
        <v>1.45</v>
      </c>
      <c r="E179" s="52" t="s">
        <v>532</v>
      </c>
      <c r="F179" s="52">
        <v>8</v>
      </c>
      <c r="G179" s="112" t="s">
        <v>96</v>
      </c>
      <c r="H179" s="138">
        <v>20</v>
      </c>
      <c r="I179" s="139">
        <v>282</v>
      </c>
      <c r="J179" s="139">
        <v>206</v>
      </c>
      <c r="K179" s="139">
        <f>I179+J179</f>
        <v>488</v>
      </c>
      <c r="L179" s="140">
        <f>K179*D179</f>
        <v>707.6</v>
      </c>
      <c r="M179" s="141">
        <f t="shared" si="6"/>
        <v>5660.8</v>
      </c>
      <c r="N179" s="458">
        <f t="shared" si="7"/>
        <v>0</v>
      </c>
      <c r="O179" s="147">
        <v>1</v>
      </c>
      <c r="P179" s="460">
        <f t="shared" si="8"/>
        <v>0</v>
      </c>
      <c r="Q179" s="451">
        <f>+'Work progress Summary'!$F$7</f>
        <v>1</v>
      </c>
      <c r="R179" s="144">
        <v>5660.8</v>
      </c>
      <c r="S179" s="143">
        <f t="shared" si="9"/>
        <v>0</v>
      </c>
      <c r="T179" s="144">
        <f>Q179*M179</f>
        <v>5660.8</v>
      </c>
      <c r="U179" s="145"/>
      <c r="W179" s="365"/>
    </row>
    <row r="180" spans="1:23">
      <c r="A180" s="182"/>
      <c r="B180" s="52"/>
      <c r="C180" s="200"/>
      <c r="D180" s="137"/>
      <c r="E180" s="52"/>
      <c r="F180" s="52"/>
      <c r="G180" s="186"/>
      <c r="H180" s="187"/>
      <c r="I180" s="187"/>
      <c r="J180" s="187"/>
      <c r="K180" s="139"/>
      <c r="L180" s="140"/>
      <c r="M180" s="141"/>
      <c r="N180" s="458">
        <f t="shared" si="7"/>
        <v>0</v>
      </c>
      <c r="O180" s="147"/>
      <c r="P180" s="460">
        <f t="shared" si="8"/>
        <v>0</v>
      </c>
      <c r="Q180" s="451"/>
      <c r="R180" s="144"/>
      <c r="S180" s="143"/>
      <c r="T180" s="144"/>
      <c r="U180" s="145"/>
      <c r="W180" s="365"/>
    </row>
    <row r="181" spans="1:23">
      <c r="A181" s="135" t="s">
        <v>535</v>
      </c>
      <c r="B181" s="52" t="s">
        <v>112</v>
      </c>
      <c r="C181" s="185" t="s">
        <v>97</v>
      </c>
      <c r="D181" s="202">
        <v>7.8</v>
      </c>
      <c r="E181" s="52" t="s">
        <v>533</v>
      </c>
      <c r="F181" s="52">
        <v>8</v>
      </c>
      <c r="G181" s="112" t="s">
        <v>98</v>
      </c>
      <c r="H181" s="138">
        <v>5</v>
      </c>
      <c r="I181" s="139">
        <v>0</v>
      </c>
      <c r="J181" s="139">
        <v>57</v>
      </c>
      <c r="K181" s="139">
        <f>I181+J181</f>
        <v>57</v>
      </c>
      <c r="L181" s="140">
        <f>K181*D181</f>
        <v>444.59999999999997</v>
      </c>
      <c r="M181" s="141">
        <f t="shared" si="6"/>
        <v>3556.7999999999997</v>
      </c>
      <c r="N181" s="458"/>
      <c r="O181" s="147">
        <v>1</v>
      </c>
      <c r="P181" s="460">
        <f t="shared" si="8"/>
        <v>0</v>
      </c>
      <c r="Q181" s="451">
        <f>'Work progress Summary'!M7</f>
        <v>1</v>
      </c>
      <c r="R181" s="144">
        <v>3556.7999999999997</v>
      </c>
      <c r="S181" s="143">
        <f t="shared" si="9"/>
        <v>0</v>
      </c>
      <c r="T181" s="144">
        <f>Q181*M181</f>
        <v>3556.7999999999997</v>
      </c>
      <c r="U181" s="145"/>
      <c r="W181" s="365"/>
    </row>
    <row r="182" spans="1:23">
      <c r="A182" s="182"/>
      <c r="B182" s="52"/>
      <c r="C182" s="200"/>
      <c r="D182" s="137"/>
      <c r="E182" s="52"/>
      <c r="F182" s="52"/>
      <c r="G182" s="186"/>
      <c r="H182" s="187"/>
      <c r="I182" s="139"/>
      <c r="J182" s="139"/>
      <c r="K182" s="139"/>
      <c r="L182" s="140"/>
      <c r="M182" s="141"/>
      <c r="N182" s="458">
        <f t="shared" si="7"/>
        <v>0</v>
      </c>
      <c r="O182" s="147"/>
      <c r="P182" s="460">
        <f t="shared" si="8"/>
        <v>0</v>
      </c>
      <c r="Q182" s="451"/>
      <c r="R182" s="144"/>
      <c r="S182" s="143"/>
      <c r="T182" s="144"/>
      <c r="U182" s="145"/>
      <c r="W182" s="365"/>
    </row>
    <row r="183" spans="1:23" ht="26">
      <c r="A183" s="135" t="s">
        <v>535</v>
      </c>
      <c r="B183" s="52" t="s">
        <v>113</v>
      </c>
      <c r="C183" s="136" t="s">
        <v>157</v>
      </c>
      <c r="D183" s="202">
        <v>1</v>
      </c>
      <c r="E183" s="52" t="s">
        <v>100</v>
      </c>
      <c r="F183" s="52">
        <v>8</v>
      </c>
      <c r="G183" s="112" t="s">
        <v>96</v>
      </c>
      <c r="H183" s="138">
        <v>20</v>
      </c>
      <c r="I183" s="139">
        <v>105</v>
      </c>
      <c r="J183" s="139">
        <v>39</v>
      </c>
      <c r="K183" s="139">
        <f>I183+J183</f>
        <v>144</v>
      </c>
      <c r="L183" s="140">
        <f>K183*D183</f>
        <v>144</v>
      </c>
      <c r="M183" s="141">
        <f t="shared" si="6"/>
        <v>1152</v>
      </c>
      <c r="N183" s="458">
        <f t="shared" si="7"/>
        <v>0</v>
      </c>
      <c r="O183" s="147">
        <v>1</v>
      </c>
      <c r="P183" s="460">
        <f t="shared" si="8"/>
        <v>0</v>
      </c>
      <c r="Q183" s="451">
        <f>+'Work progress Summary'!$F$7</f>
        <v>1</v>
      </c>
      <c r="R183" s="144">
        <v>1152</v>
      </c>
      <c r="S183" s="143">
        <f t="shared" si="9"/>
        <v>0</v>
      </c>
      <c r="T183" s="144">
        <f>Q183*M183</f>
        <v>1152</v>
      </c>
      <c r="U183" s="145"/>
      <c r="W183" s="365"/>
    </row>
    <row r="184" spans="1:23">
      <c r="A184" s="182"/>
      <c r="B184" s="52"/>
      <c r="C184" s="200"/>
      <c r="D184" s="137"/>
      <c r="E184" s="52"/>
      <c r="F184" s="52"/>
      <c r="G184" s="186"/>
      <c r="H184" s="187"/>
      <c r="I184" s="139"/>
      <c r="J184" s="139"/>
      <c r="K184" s="139"/>
      <c r="L184" s="140"/>
      <c r="M184" s="141"/>
      <c r="N184" s="458">
        <f t="shared" si="7"/>
        <v>0</v>
      </c>
      <c r="O184" s="147"/>
      <c r="P184" s="460">
        <f t="shared" si="8"/>
        <v>0</v>
      </c>
      <c r="Q184" s="451"/>
      <c r="R184" s="144"/>
      <c r="S184" s="143"/>
      <c r="T184" s="144"/>
      <c r="U184" s="145"/>
      <c r="W184" s="365"/>
    </row>
    <row r="185" spans="1:23">
      <c r="A185" s="135"/>
      <c r="B185" s="52"/>
      <c r="C185" s="185" t="s">
        <v>118</v>
      </c>
      <c r="D185" s="137"/>
      <c r="E185" s="52"/>
      <c r="F185" s="52"/>
      <c r="G185" s="186"/>
      <c r="H185" s="187"/>
      <c r="I185" s="139"/>
      <c r="J185" s="139"/>
      <c r="K185" s="139"/>
      <c r="L185" s="140"/>
      <c r="M185" s="141"/>
      <c r="N185" s="458">
        <f t="shared" si="7"/>
        <v>0</v>
      </c>
      <c r="O185" s="147"/>
      <c r="P185" s="460">
        <f t="shared" si="8"/>
        <v>0</v>
      </c>
      <c r="Q185" s="451"/>
      <c r="R185" s="144"/>
      <c r="S185" s="143"/>
      <c r="T185" s="144"/>
      <c r="U185" s="145"/>
      <c r="W185" s="365"/>
    </row>
    <row r="186" spans="1:23">
      <c r="A186" s="182"/>
      <c r="B186" s="52"/>
      <c r="C186" s="200"/>
      <c r="D186" s="137"/>
      <c r="E186" s="52"/>
      <c r="F186" s="52"/>
      <c r="G186" s="186"/>
      <c r="H186" s="187"/>
      <c r="I186" s="139"/>
      <c r="J186" s="139"/>
      <c r="K186" s="139"/>
      <c r="L186" s="140"/>
      <c r="M186" s="141"/>
      <c r="N186" s="458">
        <f t="shared" si="7"/>
        <v>0</v>
      </c>
      <c r="O186" s="147"/>
      <c r="P186" s="460">
        <f t="shared" si="8"/>
        <v>0</v>
      </c>
      <c r="Q186" s="451"/>
      <c r="R186" s="144"/>
      <c r="S186" s="143"/>
      <c r="T186" s="144"/>
      <c r="U186" s="145"/>
      <c r="W186" s="365"/>
    </row>
    <row r="187" spans="1:23" ht="26">
      <c r="A187" s="135" t="s">
        <v>535</v>
      </c>
      <c r="B187" s="52" t="s">
        <v>115</v>
      </c>
      <c r="C187" s="185" t="s">
        <v>119</v>
      </c>
      <c r="D187" s="202">
        <v>2.5</v>
      </c>
      <c r="E187" s="52" t="s">
        <v>532</v>
      </c>
      <c r="F187" s="52">
        <v>8</v>
      </c>
      <c r="G187" s="112" t="s">
        <v>94</v>
      </c>
      <c r="H187" s="138">
        <v>20</v>
      </c>
      <c r="I187" s="139">
        <v>255</v>
      </c>
      <c r="J187" s="139">
        <v>145</v>
      </c>
      <c r="K187" s="139">
        <f>I187+J187</f>
        <v>400</v>
      </c>
      <c r="L187" s="140">
        <f>K187*D187</f>
        <v>1000</v>
      </c>
      <c r="M187" s="141">
        <f t="shared" si="6"/>
        <v>8000</v>
      </c>
      <c r="N187" s="458">
        <f t="shared" si="7"/>
        <v>0</v>
      </c>
      <c r="O187" s="147">
        <v>1</v>
      </c>
      <c r="P187" s="460">
        <f t="shared" si="8"/>
        <v>0</v>
      </c>
      <c r="Q187" s="451">
        <f>+'Work progress Summary'!$G$7</f>
        <v>1</v>
      </c>
      <c r="R187" s="144">
        <v>8000</v>
      </c>
      <c r="S187" s="143">
        <f t="shared" si="9"/>
        <v>0</v>
      </c>
      <c r="T187" s="144">
        <f>Q187*M187</f>
        <v>8000</v>
      </c>
      <c r="U187" s="145"/>
      <c r="W187" s="365"/>
    </row>
    <row r="188" spans="1:23">
      <c r="A188" s="182"/>
      <c r="B188" s="52"/>
      <c r="C188" s="200"/>
      <c r="D188" s="137"/>
      <c r="E188" s="52"/>
      <c r="F188" s="52"/>
      <c r="G188" s="186"/>
      <c r="H188" s="187"/>
      <c r="I188" s="139"/>
      <c r="J188" s="139"/>
      <c r="K188" s="139"/>
      <c r="L188" s="140"/>
      <c r="M188" s="141"/>
      <c r="N188" s="458">
        <f t="shared" si="7"/>
        <v>0</v>
      </c>
      <c r="O188" s="147"/>
      <c r="P188" s="460">
        <f t="shared" si="8"/>
        <v>0</v>
      </c>
      <c r="Q188" s="451"/>
      <c r="R188" s="144"/>
      <c r="S188" s="143"/>
      <c r="T188" s="144"/>
      <c r="U188" s="145"/>
      <c r="W188" s="365"/>
    </row>
    <row r="189" spans="1:23" ht="26">
      <c r="A189" s="135" t="s">
        <v>535</v>
      </c>
      <c r="B189" s="52" t="s">
        <v>158</v>
      </c>
      <c r="C189" s="136" t="s">
        <v>120</v>
      </c>
      <c r="D189" s="202">
        <v>1</v>
      </c>
      <c r="E189" s="52" t="s">
        <v>100</v>
      </c>
      <c r="F189" s="52">
        <v>8</v>
      </c>
      <c r="G189" s="112" t="s">
        <v>96</v>
      </c>
      <c r="H189" s="138">
        <v>20</v>
      </c>
      <c r="I189" s="139">
        <v>99</v>
      </c>
      <c r="J189" s="139">
        <v>37</v>
      </c>
      <c r="K189" s="139">
        <f>I189+J189</f>
        <v>136</v>
      </c>
      <c r="L189" s="140">
        <f>K189*D189</f>
        <v>136</v>
      </c>
      <c r="M189" s="141">
        <f t="shared" si="6"/>
        <v>1088</v>
      </c>
      <c r="N189" s="458">
        <f t="shared" si="7"/>
        <v>0</v>
      </c>
      <c r="O189" s="147">
        <v>1</v>
      </c>
      <c r="P189" s="460">
        <f t="shared" si="8"/>
        <v>0</v>
      </c>
      <c r="Q189" s="451">
        <f>+'Work progress Summary'!$G$7</f>
        <v>1</v>
      </c>
      <c r="R189" s="144">
        <v>1088</v>
      </c>
      <c r="S189" s="143">
        <f t="shared" si="9"/>
        <v>0</v>
      </c>
      <c r="T189" s="144">
        <f>Q189*M189</f>
        <v>1088</v>
      </c>
      <c r="U189" s="145"/>
      <c r="W189" s="365"/>
    </row>
    <row r="190" spans="1:23">
      <c r="A190" s="182"/>
      <c r="B190" s="52"/>
      <c r="C190" s="200"/>
      <c r="D190" s="137"/>
      <c r="E190" s="52"/>
      <c r="F190" s="52"/>
      <c r="G190" s="186"/>
      <c r="H190" s="187"/>
      <c r="I190" s="187"/>
      <c r="J190" s="187"/>
      <c r="K190" s="139"/>
      <c r="L190" s="140"/>
      <c r="M190" s="141"/>
      <c r="N190" s="458">
        <f t="shared" si="7"/>
        <v>0</v>
      </c>
      <c r="O190" s="147"/>
      <c r="P190" s="460">
        <f t="shared" si="8"/>
        <v>0</v>
      </c>
      <c r="Q190" s="451"/>
      <c r="R190" s="144"/>
      <c r="S190" s="143"/>
      <c r="T190" s="144"/>
      <c r="U190" s="145"/>
      <c r="W190" s="365"/>
    </row>
    <row r="191" spans="1:23">
      <c r="A191" s="135"/>
      <c r="B191" s="52"/>
      <c r="C191" s="185" t="s">
        <v>121</v>
      </c>
      <c r="D191" s="137"/>
      <c r="E191" s="52"/>
      <c r="F191" s="52"/>
      <c r="G191" s="186"/>
      <c r="H191" s="187"/>
      <c r="I191" s="139"/>
      <c r="J191" s="139"/>
      <c r="K191" s="139"/>
      <c r="L191" s="140"/>
      <c r="M191" s="141"/>
      <c r="N191" s="458">
        <f t="shared" si="7"/>
        <v>0</v>
      </c>
      <c r="O191" s="147"/>
      <c r="P191" s="460">
        <f t="shared" si="8"/>
        <v>0</v>
      </c>
      <c r="Q191" s="451"/>
      <c r="R191" s="144"/>
      <c r="S191" s="143"/>
      <c r="T191" s="144"/>
      <c r="U191" s="145"/>
      <c r="W191" s="365"/>
    </row>
    <row r="192" spans="1:23">
      <c r="A192" s="182"/>
      <c r="B192" s="52"/>
      <c r="C192" s="200"/>
      <c r="D192" s="137"/>
      <c r="E192" s="52"/>
      <c r="F192" s="52"/>
      <c r="G192" s="186"/>
      <c r="H192" s="187"/>
      <c r="I192" s="139"/>
      <c r="J192" s="139"/>
      <c r="K192" s="139"/>
      <c r="L192" s="140"/>
      <c r="M192" s="141"/>
      <c r="N192" s="458">
        <f t="shared" si="7"/>
        <v>0</v>
      </c>
      <c r="O192" s="147"/>
      <c r="P192" s="460">
        <f t="shared" si="8"/>
        <v>0</v>
      </c>
      <c r="Q192" s="451"/>
      <c r="R192" s="144"/>
      <c r="S192" s="143"/>
      <c r="T192" s="144"/>
      <c r="U192" s="145"/>
      <c r="W192" s="365"/>
    </row>
    <row r="193" spans="1:23" ht="26">
      <c r="A193" s="135" t="s">
        <v>535</v>
      </c>
      <c r="B193" s="52" t="s">
        <v>1</v>
      </c>
      <c r="C193" s="136" t="s">
        <v>93</v>
      </c>
      <c r="D193" s="202">
        <v>0.9</v>
      </c>
      <c r="E193" s="52" t="s">
        <v>532</v>
      </c>
      <c r="F193" s="52">
        <v>8</v>
      </c>
      <c r="G193" s="112" t="s">
        <v>94</v>
      </c>
      <c r="H193" s="138">
        <v>20</v>
      </c>
      <c r="I193" s="139">
        <v>255</v>
      </c>
      <c r="J193" s="139">
        <v>145</v>
      </c>
      <c r="K193" s="139">
        <f>I193+J193</f>
        <v>400</v>
      </c>
      <c r="L193" s="140">
        <f>K193*D193</f>
        <v>360</v>
      </c>
      <c r="M193" s="141">
        <f t="shared" si="6"/>
        <v>2880</v>
      </c>
      <c r="N193" s="458">
        <f t="shared" si="7"/>
        <v>0</v>
      </c>
      <c r="O193" s="147">
        <v>1</v>
      </c>
      <c r="P193" s="460">
        <f t="shared" si="8"/>
        <v>0</v>
      </c>
      <c r="Q193" s="451">
        <f>+'Work progress Summary'!$H$7</f>
        <v>1</v>
      </c>
      <c r="R193" s="144">
        <v>2880</v>
      </c>
      <c r="S193" s="143">
        <f t="shared" si="9"/>
        <v>0</v>
      </c>
      <c r="T193" s="144">
        <f>Q193*M193</f>
        <v>2880</v>
      </c>
      <c r="U193" s="145"/>
      <c r="W193" s="365"/>
    </row>
    <row r="194" spans="1:23">
      <c r="A194" s="182"/>
      <c r="B194" s="52"/>
      <c r="C194" s="200"/>
      <c r="D194" s="137"/>
      <c r="E194" s="52"/>
      <c r="F194" s="52"/>
      <c r="G194" s="186"/>
      <c r="H194" s="187"/>
      <c r="I194" s="187"/>
      <c r="J194" s="187"/>
      <c r="K194" s="139"/>
      <c r="L194" s="140"/>
      <c r="M194" s="141"/>
      <c r="N194" s="458">
        <f t="shared" si="7"/>
        <v>0</v>
      </c>
      <c r="O194" s="147"/>
      <c r="P194" s="460">
        <f t="shared" si="8"/>
        <v>0</v>
      </c>
      <c r="Q194" s="451"/>
      <c r="R194" s="144"/>
      <c r="S194" s="143"/>
      <c r="T194" s="144"/>
      <c r="U194" s="145"/>
      <c r="W194" s="365"/>
    </row>
    <row r="195" spans="1:23" ht="14.5">
      <c r="A195" s="135" t="s">
        <v>535</v>
      </c>
      <c r="B195" s="52" t="s">
        <v>2</v>
      </c>
      <c r="C195" s="185" t="s">
        <v>159</v>
      </c>
      <c r="D195" s="202">
        <v>0.55000000000000004</v>
      </c>
      <c r="E195" s="52" t="s">
        <v>532</v>
      </c>
      <c r="F195" s="52">
        <v>8</v>
      </c>
      <c r="G195" s="112" t="s">
        <v>96</v>
      </c>
      <c r="H195" s="138">
        <v>20</v>
      </c>
      <c r="I195" s="139">
        <v>282</v>
      </c>
      <c r="J195" s="139">
        <v>206</v>
      </c>
      <c r="K195" s="139">
        <f>I195+J195</f>
        <v>488</v>
      </c>
      <c r="L195" s="140">
        <f>K195*D195</f>
        <v>268.40000000000003</v>
      </c>
      <c r="M195" s="141">
        <f t="shared" si="6"/>
        <v>2147.2000000000003</v>
      </c>
      <c r="N195" s="458">
        <f t="shared" si="7"/>
        <v>0</v>
      </c>
      <c r="O195" s="147">
        <v>1</v>
      </c>
      <c r="P195" s="460">
        <f t="shared" si="8"/>
        <v>0</v>
      </c>
      <c r="Q195" s="451">
        <f>+'Work progress Summary'!$H$7</f>
        <v>1</v>
      </c>
      <c r="R195" s="144">
        <v>2147.2000000000003</v>
      </c>
      <c r="S195" s="143">
        <f t="shared" si="9"/>
        <v>0</v>
      </c>
      <c r="T195" s="144">
        <f>Q195*M195</f>
        <v>2147.2000000000003</v>
      </c>
      <c r="U195" s="145"/>
      <c r="W195" s="365"/>
    </row>
    <row r="196" spans="1:23">
      <c r="A196" s="182"/>
      <c r="B196" s="52"/>
      <c r="C196" s="200"/>
      <c r="D196" s="137"/>
      <c r="E196" s="52"/>
      <c r="F196" s="52"/>
      <c r="G196" s="186"/>
      <c r="H196" s="187"/>
      <c r="I196" s="187"/>
      <c r="J196" s="187"/>
      <c r="K196" s="139"/>
      <c r="L196" s="140"/>
      <c r="M196" s="141"/>
      <c r="N196" s="458">
        <f t="shared" si="7"/>
        <v>0</v>
      </c>
      <c r="O196" s="147"/>
      <c r="P196" s="460">
        <f t="shared" si="8"/>
        <v>0</v>
      </c>
      <c r="Q196" s="451"/>
      <c r="R196" s="144"/>
      <c r="S196" s="143"/>
      <c r="T196" s="144"/>
      <c r="U196" s="145"/>
      <c r="W196" s="365"/>
    </row>
    <row r="197" spans="1:23">
      <c r="A197" s="135" t="s">
        <v>535</v>
      </c>
      <c r="B197" s="52" t="s">
        <v>3</v>
      </c>
      <c r="C197" s="185" t="s">
        <v>97</v>
      </c>
      <c r="D197" s="202">
        <v>4</v>
      </c>
      <c r="E197" s="52" t="s">
        <v>533</v>
      </c>
      <c r="F197" s="52">
        <v>8</v>
      </c>
      <c r="G197" s="112" t="s">
        <v>98</v>
      </c>
      <c r="H197" s="138">
        <v>5</v>
      </c>
      <c r="I197" s="139">
        <v>0</v>
      </c>
      <c r="J197" s="139">
        <v>57</v>
      </c>
      <c r="K197" s="139">
        <f>I197+J197</f>
        <v>57</v>
      </c>
      <c r="L197" s="140">
        <f>K197*D197</f>
        <v>228</v>
      </c>
      <c r="M197" s="141">
        <f t="shared" si="6"/>
        <v>1824</v>
      </c>
      <c r="N197" s="458"/>
      <c r="O197" s="147">
        <v>1</v>
      </c>
      <c r="P197" s="460">
        <f t="shared" si="8"/>
        <v>0</v>
      </c>
      <c r="Q197" s="451">
        <f>'Work progress Summary'!N7</f>
        <v>1</v>
      </c>
      <c r="R197" s="144">
        <v>1824</v>
      </c>
      <c r="S197" s="143">
        <f t="shared" si="9"/>
        <v>0</v>
      </c>
      <c r="T197" s="144">
        <f>Q197*M197</f>
        <v>1824</v>
      </c>
      <c r="U197" s="145"/>
      <c r="W197" s="365"/>
    </row>
    <row r="198" spans="1:23">
      <c r="A198" s="182"/>
      <c r="B198" s="52"/>
      <c r="C198" s="200"/>
      <c r="D198" s="137"/>
      <c r="E198" s="52"/>
      <c r="F198" s="52"/>
      <c r="G198" s="186"/>
      <c r="H198" s="187"/>
      <c r="I198" s="187"/>
      <c r="J198" s="187"/>
      <c r="K198" s="139"/>
      <c r="L198" s="140"/>
      <c r="M198" s="141"/>
      <c r="N198" s="458">
        <f t="shared" si="7"/>
        <v>0</v>
      </c>
      <c r="O198" s="147"/>
      <c r="P198" s="460">
        <f t="shared" si="8"/>
        <v>0</v>
      </c>
      <c r="Q198" s="451"/>
      <c r="R198" s="144"/>
      <c r="S198" s="143"/>
      <c r="T198" s="144"/>
      <c r="U198" s="145"/>
      <c r="W198" s="365"/>
    </row>
    <row r="199" spans="1:23" ht="26">
      <c r="A199" s="135" t="s">
        <v>535</v>
      </c>
      <c r="B199" s="52" t="s">
        <v>4</v>
      </c>
      <c r="C199" s="136" t="s">
        <v>120</v>
      </c>
      <c r="D199" s="202">
        <v>1</v>
      </c>
      <c r="E199" s="52" t="s">
        <v>100</v>
      </c>
      <c r="F199" s="52">
        <v>8</v>
      </c>
      <c r="G199" s="112" t="s">
        <v>96</v>
      </c>
      <c r="H199" s="138">
        <v>20</v>
      </c>
      <c r="I199" s="139">
        <v>99</v>
      </c>
      <c r="J199" s="139">
        <v>37</v>
      </c>
      <c r="K199" s="139">
        <f>I199+J199</f>
        <v>136</v>
      </c>
      <c r="L199" s="140">
        <f>K199*D199</f>
        <v>136</v>
      </c>
      <c r="M199" s="141">
        <f t="shared" si="6"/>
        <v>1088</v>
      </c>
      <c r="N199" s="458">
        <f t="shared" si="7"/>
        <v>0</v>
      </c>
      <c r="O199" s="147">
        <v>1</v>
      </c>
      <c r="P199" s="460">
        <f t="shared" si="8"/>
        <v>0</v>
      </c>
      <c r="Q199" s="451">
        <f>+'Work progress Summary'!$H$7</f>
        <v>1</v>
      </c>
      <c r="R199" s="144">
        <v>1088</v>
      </c>
      <c r="S199" s="143">
        <f t="shared" si="9"/>
        <v>0</v>
      </c>
      <c r="T199" s="144">
        <f>Q199*M199</f>
        <v>1088</v>
      </c>
      <c r="U199" s="145"/>
      <c r="W199" s="365"/>
    </row>
    <row r="200" spans="1:23">
      <c r="A200" s="182"/>
      <c r="B200" s="52"/>
      <c r="C200" s="200"/>
      <c r="D200" s="137"/>
      <c r="E200" s="52"/>
      <c r="F200" s="52"/>
      <c r="G200" s="186"/>
      <c r="H200" s="187"/>
      <c r="I200" s="139"/>
      <c r="J200" s="139"/>
      <c r="K200" s="139"/>
      <c r="L200" s="140"/>
      <c r="M200" s="141"/>
      <c r="N200" s="458">
        <f t="shared" si="7"/>
        <v>0</v>
      </c>
      <c r="O200" s="147"/>
      <c r="P200" s="460">
        <f t="shared" si="8"/>
        <v>0</v>
      </c>
      <c r="Q200" s="451"/>
      <c r="R200" s="144"/>
      <c r="S200" s="143"/>
      <c r="T200" s="144"/>
      <c r="U200" s="145"/>
      <c r="W200" s="365"/>
    </row>
    <row r="201" spans="1:23">
      <c r="A201" s="135"/>
      <c r="B201" s="52"/>
      <c r="C201" s="185" t="s">
        <v>124</v>
      </c>
      <c r="D201" s="137"/>
      <c r="E201" s="52"/>
      <c r="F201" s="52"/>
      <c r="G201" s="186"/>
      <c r="H201" s="187"/>
      <c r="I201" s="139"/>
      <c r="J201" s="139"/>
      <c r="K201" s="139"/>
      <c r="L201" s="140"/>
      <c r="M201" s="141"/>
      <c r="N201" s="458">
        <f t="shared" si="7"/>
        <v>0</v>
      </c>
      <c r="O201" s="147"/>
      <c r="P201" s="460">
        <f t="shared" si="8"/>
        <v>0</v>
      </c>
      <c r="Q201" s="451"/>
      <c r="R201" s="144"/>
      <c r="S201" s="143"/>
      <c r="T201" s="144"/>
      <c r="U201" s="145"/>
      <c r="W201" s="365"/>
    </row>
    <row r="202" spans="1:23">
      <c r="A202" s="182"/>
      <c r="B202" s="52"/>
      <c r="C202" s="200"/>
      <c r="D202" s="137"/>
      <c r="E202" s="52"/>
      <c r="F202" s="52"/>
      <c r="G202" s="186"/>
      <c r="H202" s="187"/>
      <c r="I202" s="139"/>
      <c r="J202" s="139"/>
      <c r="K202" s="139"/>
      <c r="L202" s="140"/>
      <c r="M202" s="141"/>
      <c r="N202" s="458">
        <f t="shared" si="7"/>
        <v>0</v>
      </c>
      <c r="O202" s="147"/>
      <c r="P202" s="460">
        <f t="shared" si="8"/>
        <v>0</v>
      </c>
      <c r="Q202" s="451"/>
      <c r="R202" s="144"/>
      <c r="S202" s="143"/>
      <c r="T202" s="144"/>
      <c r="U202" s="145"/>
      <c r="W202" s="365"/>
    </row>
    <row r="203" spans="1:23" ht="26">
      <c r="A203" s="135" t="s">
        <v>535</v>
      </c>
      <c r="B203" s="52"/>
      <c r="C203" s="136" t="s">
        <v>125</v>
      </c>
      <c r="D203" s="202">
        <v>7</v>
      </c>
      <c r="E203" s="52" t="s">
        <v>532</v>
      </c>
      <c r="F203" s="52">
        <v>8</v>
      </c>
      <c r="G203" s="112" t="s">
        <v>126</v>
      </c>
      <c r="H203" s="138">
        <v>20</v>
      </c>
      <c r="I203" s="139">
        <v>50</v>
      </c>
      <c r="J203" s="139">
        <v>100</v>
      </c>
      <c r="K203" s="139">
        <f>I203+J203</f>
        <v>150</v>
      </c>
      <c r="L203" s="140">
        <f>K203*D203</f>
        <v>1050</v>
      </c>
      <c r="M203" s="141">
        <f t="shared" si="6"/>
        <v>8400</v>
      </c>
      <c r="N203" s="458">
        <f t="shared" si="7"/>
        <v>0</v>
      </c>
      <c r="O203" s="147">
        <v>1</v>
      </c>
      <c r="P203" s="460">
        <f t="shared" si="8"/>
        <v>0</v>
      </c>
      <c r="Q203" s="451">
        <f>+'Work progress Summary'!$I$7</f>
        <v>1</v>
      </c>
      <c r="R203" s="144">
        <v>8400</v>
      </c>
      <c r="S203" s="143">
        <f t="shared" si="9"/>
        <v>0</v>
      </c>
      <c r="T203" s="144">
        <f>Q203*M203</f>
        <v>8400</v>
      </c>
      <c r="U203" s="145"/>
      <c r="W203" s="365"/>
    </row>
    <row r="204" spans="1:23">
      <c r="A204" s="182"/>
      <c r="B204" s="52"/>
      <c r="C204" s="200"/>
      <c r="D204" s="137"/>
      <c r="E204" s="52"/>
      <c r="F204" s="52"/>
      <c r="G204" s="186"/>
      <c r="H204" s="187"/>
      <c r="I204" s="139"/>
      <c r="J204" s="139"/>
      <c r="K204" s="139"/>
      <c r="L204" s="140"/>
      <c r="M204" s="141"/>
      <c r="N204" s="458">
        <f t="shared" si="7"/>
        <v>0</v>
      </c>
      <c r="O204" s="147"/>
      <c r="P204" s="460">
        <f t="shared" si="8"/>
        <v>0</v>
      </c>
      <c r="Q204" s="451"/>
      <c r="R204" s="144"/>
      <c r="S204" s="143"/>
      <c r="T204" s="144"/>
      <c r="U204" s="145"/>
      <c r="W204" s="365"/>
    </row>
    <row r="205" spans="1:23">
      <c r="A205" s="135"/>
      <c r="B205" s="183" t="s">
        <v>83</v>
      </c>
      <c r="C205" s="200" t="s">
        <v>127</v>
      </c>
      <c r="D205" s="137"/>
      <c r="E205" s="52"/>
      <c r="F205" s="52"/>
      <c r="G205" s="186"/>
      <c r="H205" s="187"/>
      <c r="I205" s="187"/>
      <c r="J205" s="187"/>
      <c r="K205" s="139"/>
      <c r="L205" s="140"/>
      <c r="M205" s="141"/>
      <c r="N205" s="458">
        <f t="shared" si="7"/>
        <v>0</v>
      </c>
      <c r="O205" s="147"/>
      <c r="P205" s="460">
        <f t="shared" si="8"/>
        <v>0</v>
      </c>
      <c r="Q205" s="451"/>
      <c r="R205" s="144"/>
      <c r="S205" s="143"/>
      <c r="T205" s="144"/>
      <c r="U205" s="145"/>
      <c r="W205" s="365"/>
    </row>
    <row r="206" spans="1:23">
      <c r="A206" s="182"/>
      <c r="B206" s="52"/>
      <c r="C206" s="200"/>
      <c r="D206" s="137"/>
      <c r="E206" s="52"/>
      <c r="F206" s="52"/>
      <c r="G206" s="186"/>
      <c r="H206" s="187"/>
      <c r="I206" s="187"/>
      <c r="J206" s="187"/>
      <c r="K206" s="139"/>
      <c r="L206" s="140"/>
      <c r="M206" s="141"/>
      <c r="N206" s="458">
        <f t="shared" si="7"/>
        <v>0</v>
      </c>
      <c r="O206" s="147"/>
      <c r="P206" s="460">
        <f t="shared" si="8"/>
        <v>0</v>
      </c>
      <c r="Q206" s="451"/>
      <c r="R206" s="144"/>
      <c r="S206" s="143"/>
      <c r="T206" s="144"/>
      <c r="U206" s="145"/>
      <c r="W206" s="365"/>
    </row>
    <row r="207" spans="1:23">
      <c r="A207" s="135"/>
      <c r="B207" s="183" t="s">
        <v>83</v>
      </c>
      <c r="C207" s="200" t="s">
        <v>111</v>
      </c>
      <c r="D207" s="137"/>
      <c r="E207" s="52"/>
      <c r="F207" s="52"/>
      <c r="G207" s="186"/>
      <c r="H207" s="187"/>
      <c r="I207" s="139"/>
      <c r="J207" s="139"/>
      <c r="K207" s="139"/>
      <c r="L207" s="140"/>
      <c r="M207" s="141"/>
      <c r="N207" s="458">
        <f t="shared" si="7"/>
        <v>0</v>
      </c>
      <c r="O207" s="147"/>
      <c r="P207" s="460">
        <f t="shared" si="8"/>
        <v>0</v>
      </c>
      <c r="Q207" s="451"/>
      <c r="R207" s="144"/>
      <c r="S207" s="143"/>
      <c r="T207" s="144"/>
      <c r="U207" s="145"/>
      <c r="W207" s="365"/>
    </row>
    <row r="208" spans="1:23">
      <c r="A208" s="182"/>
      <c r="B208" s="52"/>
      <c r="C208" s="200"/>
      <c r="D208" s="137"/>
      <c r="E208" s="52"/>
      <c r="F208" s="52"/>
      <c r="G208" s="186"/>
      <c r="H208" s="187"/>
      <c r="I208" s="139"/>
      <c r="J208" s="139"/>
      <c r="K208" s="139"/>
      <c r="L208" s="140"/>
      <c r="M208" s="141"/>
      <c r="N208" s="458">
        <f t="shared" si="7"/>
        <v>0</v>
      </c>
      <c r="O208" s="147"/>
      <c r="P208" s="460">
        <f t="shared" si="8"/>
        <v>0</v>
      </c>
      <c r="Q208" s="451"/>
      <c r="R208" s="144"/>
      <c r="S208" s="143"/>
      <c r="T208" s="144"/>
      <c r="U208" s="145"/>
      <c r="W208" s="365"/>
    </row>
    <row r="209" spans="1:23" ht="26">
      <c r="A209" s="135" t="s">
        <v>535</v>
      </c>
      <c r="B209" s="52" t="s">
        <v>5</v>
      </c>
      <c r="C209" s="136" t="s">
        <v>128</v>
      </c>
      <c r="D209" s="202">
        <v>3.2</v>
      </c>
      <c r="E209" s="52" t="s">
        <v>533</v>
      </c>
      <c r="F209" s="52">
        <v>8</v>
      </c>
      <c r="G209" s="112" t="s">
        <v>96</v>
      </c>
      <c r="H209" s="138">
        <v>20</v>
      </c>
      <c r="I209" s="139">
        <v>86</v>
      </c>
      <c r="J209" s="139">
        <v>48</v>
      </c>
      <c r="K209" s="139">
        <f>I209+J209</f>
        <v>134</v>
      </c>
      <c r="L209" s="140">
        <f>K209*D209</f>
        <v>428.8</v>
      </c>
      <c r="M209" s="141">
        <f t="shared" ref="M209:M265" si="10">D209*K209*F209</f>
        <v>3430.4</v>
      </c>
      <c r="N209" s="458">
        <f>P209*D209*F209*0.2</f>
        <v>0</v>
      </c>
      <c r="O209" s="147">
        <v>1</v>
      </c>
      <c r="P209" s="460">
        <f t="shared" si="8"/>
        <v>0</v>
      </c>
      <c r="Q209" s="451">
        <f>+'Work progress Summary'!R7</f>
        <v>1</v>
      </c>
      <c r="R209" s="144">
        <v>3430.4</v>
      </c>
      <c r="S209" s="143">
        <f t="shared" si="9"/>
        <v>0</v>
      </c>
      <c r="T209" s="144">
        <f>Q209*M209</f>
        <v>3430.4</v>
      </c>
      <c r="U209" s="145"/>
      <c r="W209" s="365"/>
    </row>
    <row r="210" spans="1:23">
      <c r="A210" s="182"/>
      <c r="B210" s="52"/>
      <c r="C210" s="200"/>
      <c r="D210" s="137"/>
      <c r="E210" s="52"/>
      <c r="F210" s="52"/>
      <c r="G210" s="186"/>
      <c r="H210" s="187"/>
      <c r="I210" s="139"/>
      <c r="J210" s="139"/>
      <c r="K210" s="139"/>
      <c r="L210" s="140"/>
      <c r="M210" s="141"/>
      <c r="N210" s="458">
        <f t="shared" si="7"/>
        <v>0</v>
      </c>
      <c r="O210" s="147"/>
      <c r="P210" s="460">
        <f t="shared" si="8"/>
        <v>0</v>
      </c>
      <c r="Q210" s="451"/>
      <c r="R210" s="144"/>
      <c r="S210" s="143"/>
      <c r="T210" s="144"/>
      <c r="U210" s="145"/>
      <c r="W210" s="365"/>
    </row>
    <row r="211" spans="1:23" ht="39">
      <c r="A211" s="135" t="s">
        <v>535</v>
      </c>
      <c r="B211" s="52" t="s">
        <v>129</v>
      </c>
      <c r="C211" s="136" t="s">
        <v>130</v>
      </c>
      <c r="D211" s="202">
        <v>6.5</v>
      </c>
      <c r="E211" s="52" t="s">
        <v>532</v>
      </c>
      <c r="F211" s="52">
        <v>8</v>
      </c>
      <c r="G211" s="112" t="s">
        <v>131</v>
      </c>
      <c r="H211" s="138">
        <v>20</v>
      </c>
      <c r="I211" s="139">
        <v>406</v>
      </c>
      <c r="J211" s="139">
        <v>222</v>
      </c>
      <c r="K211" s="139">
        <f>I211+J211</f>
        <v>628</v>
      </c>
      <c r="L211" s="140">
        <f>K211*D211</f>
        <v>4082</v>
      </c>
      <c r="M211" s="141">
        <f t="shared" si="10"/>
        <v>32656</v>
      </c>
      <c r="N211" s="458">
        <f t="shared" si="7"/>
        <v>0</v>
      </c>
      <c r="O211" s="147">
        <v>1</v>
      </c>
      <c r="P211" s="460">
        <f t="shared" si="8"/>
        <v>0</v>
      </c>
      <c r="Q211" s="451">
        <f>+'Work progress Summary'!O7</f>
        <v>1</v>
      </c>
      <c r="R211" s="144">
        <v>32656</v>
      </c>
      <c r="S211" s="143">
        <f t="shared" si="9"/>
        <v>0</v>
      </c>
      <c r="T211" s="144">
        <f>Q211*M211</f>
        <v>32656</v>
      </c>
      <c r="U211" s="145"/>
      <c r="W211" s="365"/>
    </row>
    <row r="212" spans="1:23">
      <c r="A212" s="182"/>
      <c r="B212" s="52"/>
      <c r="C212" s="200"/>
      <c r="D212" s="137"/>
      <c r="E212" s="52"/>
      <c r="F212" s="52"/>
      <c r="G212" s="186"/>
      <c r="H212" s="187"/>
      <c r="I212" s="187"/>
      <c r="J212" s="187"/>
      <c r="K212" s="139"/>
      <c r="L212" s="140"/>
      <c r="M212" s="141"/>
      <c r="N212" s="458">
        <f t="shared" si="7"/>
        <v>0</v>
      </c>
      <c r="O212" s="147"/>
      <c r="P212" s="460">
        <f t="shared" si="8"/>
        <v>0</v>
      </c>
      <c r="Q212" s="451"/>
      <c r="R212" s="144"/>
      <c r="S212" s="143"/>
      <c r="T212" s="144"/>
      <c r="U212" s="145"/>
      <c r="W212" s="365"/>
    </row>
    <row r="213" spans="1:23">
      <c r="A213" s="135"/>
      <c r="B213" s="183" t="s">
        <v>83</v>
      </c>
      <c r="C213" s="200" t="s">
        <v>118</v>
      </c>
      <c r="D213" s="137"/>
      <c r="E213" s="52"/>
      <c r="F213" s="52"/>
      <c r="G213" s="186"/>
      <c r="H213" s="187"/>
      <c r="I213" s="139"/>
      <c r="J213" s="139"/>
      <c r="K213" s="139"/>
      <c r="L213" s="140"/>
      <c r="M213" s="141"/>
      <c r="N213" s="458">
        <f t="shared" si="7"/>
        <v>0</v>
      </c>
      <c r="O213" s="147"/>
      <c r="P213" s="460">
        <f t="shared" si="8"/>
        <v>0</v>
      </c>
      <c r="Q213" s="451"/>
      <c r="R213" s="144"/>
      <c r="S213" s="143"/>
      <c r="T213" s="144"/>
      <c r="U213" s="145"/>
      <c r="W213" s="365"/>
    </row>
    <row r="214" spans="1:23">
      <c r="A214" s="182"/>
      <c r="B214" s="52"/>
      <c r="C214" s="200"/>
      <c r="D214" s="137"/>
      <c r="E214" s="52"/>
      <c r="F214" s="52"/>
      <c r="G214" s="186"/>
      <c r="H214" s="187"/>
      <c r="I214" s="139"/>
      <c r="J214" s="139"/>
      <c r="K214" s="139"/>
      <c r="L214" s="140"/>
      <c r="M214" s="141"/>
      <c r="N214" s="458">
        <f t="shared" si="7"/>
        <v>0</v>
      </c>
      <c r="O214" s="147"/>
      <c r="P214" s="460">
        <f t="shared" si="8"/>
        <v>0</v>
      </c>
      <c r="Q214" s="451"/>
      <c r="R214" s="144"/>
      <c r="S214" s="143"/>
      <c r="T214" s="144"/>
      <c r="U214" s="145"/>
      <c r="W214" s="365"/>
    </row>
    <row r="215" spans="1:23" ht="39">
      <c r="A215" s="135" t="s">
        <v>535</v>
      </c>
      <c r="B215" s="52" t="s">
        <v>103</v>
      </c>
      <c r="C215" s="136" t="s">
        <v>132</v>
      </c>
      <c r="D215" s="202">
        <v>14.75</v>
      </c>
      <c r="E215" s="52" t="s">
        <v>532</v>
      </c>
      <c r="F215" s="52">
        <v>8</v>
      </c>
      <c r="G215" s="112" t="s">
        <v>131</v>
      </c>
      <c r="H215" s="138">
        <v>20</v>
      </c>
      <c r="I215" s="139">
        <v>406</v>
      </c>
      <c r="J215" s="139">
        <v>222</v>
      </c>
      <c r="K215" s="139">
        <f>I215+J215</f>
        <v>628</v>
      </c>
      <c r="L215" s="140">
        <f>K215*D215</f>
        <v>9263</v>
      </c>
      <c r="M215" s="141">
        <f t="shared" si="10"/>
        <v>74104</v>
      </c>
      <c r="N215" s="458">
        <f t="shared" si="7"/>
        <v>0</v>
      </c>
      <c r="O215" s="147">
        <v>1</v>
      </c>
      <c r="P215" s="460">
        <f t="shared" si="8"/>
        <v>0</v>
      </c>
      <c r="Q215" s="451">
        <f>+'Work progress Summary'!P7</f>
        <v>1</v>
      </c>
      <c r="R215" s="144">
        <v>74104</v>
      </c>
      <c r="S215" s="143">
        <f t="shared" si="9"/>
        <v>0</v>
      </c>
      <c r="T215" s="144">
        <f>Q215*M215</f>
        <v>74104</v>
      </c>
      <c r="U215" s="145"/>
      <c r="W215" s="365"/>
    </row>
    <row r="216" spans="1:23">
      <c r="A216" s="182"/>
      <c r="B216" s="52"/>
      <c r="C216" s="200"/>
      <c r="D216" s="137"/>
      <c r="E216" s="52"/>
      <c r="F216" s="52"/>
      <c r="G216" s="186"/>
      <c r="H216" s="187"/>
      <c r="I216" s="139"/>
      <c r="J216" s="139"/>
      <c r="K216" s="139"/>
      <c r="L216" s="140"/>
      <c r="M216" s="141"/>
      <c r="N216" s="458">
        <f t="shared" si="7"/>
        <v>0</v>
      </c>
      <c r="O216" s="147"/>
      <c r="P216" s="460">
        <f t="shared" si="8"/>
        <v>0</v>
      </c>
      <c r="Q216" s="451"/>
      <c r="R216" s="144"/>
      <c r="S216" s="143"/>
      <c r="T216" s="144"/>
      <c r="U216" s="145"/>
      <c r="W216" s="365"/>
    </row>
    <row r="217" spans="1:23" ht="26">
      <c r="A217" s="135" t="s">
        <v>535</v>
      </c>
      <c r="B217" s="52" t="s">
        <v>105</v>
      </c>
      <c r="C217" s="136" t="s">
        <v>133</v>
      </c>
      <c r="D217" s="202">
        <v>6.5</v>
      </c>
      <c r="E217" s="52" t="s">
        <v>533</v>
      </c>
      <c r="F217" s="52">
        <v>8</v>
      </c>
      <c r="G217" s="112" t="s">
        <v>96</v>
      </c>
      <c r="H217" s="138">
        <v>20</v>
      </c>
      <c r="I217" s="139">
        <v>79</v>
      </c>
      <c r="J217" s="139">
        <v>43</v>
      </c>
      <c r="K217" s="139">
        <f>I217+J217</f>
        <v>122</v>
      </c>
      <c r="L217" s="140">
        <f>K217*D217</f>
        <v>793</v>
      </c>
      <c r="M217" s="141">
        <f t="shared" si="10"/>
        <v>6344</v>
      </c>
      <c r="N217" s="458">
        <f>P217*D217*F217*0.18</f>
        <v>0</v>
      </c>
      <c r="O217" s="147">
        <v>1</v>
      </c>
      <c r="P217" s="460">
        <f t="shared" si="8"/>
        <v>0</v>
      </c>
      <c r="Q217" s="451">
        <f>+'Work progress Summary'!S7</f>
        <v>1</v>
      </c>
      <c r="R217" s="144">
        <v>6344</v>
      </c>
      <c r="S217" s="143">
        <f t="shared" si="9"/>
        <v>0</v>
      </c>
      <c r="T217" s="144">
        <f>Q217*M217</f>
        <v>6344</v>
      </c>
      <c r="U217" s="145"/>
      <c r="W217" s="365"/>
    </row>
    <row r="218" spans="1:23">
      <c r="A218" s="182"/>
      <c r="B218" s="52"/>
      <c r="C218" s="200"/>
      <c r="D218" s="137"/>
      <c r="E218" s="52"/>
      <c r="F218" s="52"/>
      <c r="G218" s="186"/>
      <c r="H218" s="187"/>
      <c r="I218" s="139"/>
      <c r="J218" s="139"/>
      <c r="K218" s="139"/>
      <c r="L218" s="140"/>
      <c r="M218" s="141"/>
      <c r="N218" s="458">
        <f t="shared" si="7"/>
        <v>0</v>
      </c>
      <c r="O218" s="147"/>
      <c r="P218" s="460">
        <f t="shared" si="8"/>
        <v>0</v>
      </c>
      <c r="Q218" s="451"/>
      <c r="R218" s="144"/>
      <c r="S218" s="143"/>
      <c r="T218" s="144"/>
      <c r="U218" s="145"/>
      <c r="W218" s="365"/>
    </row>
    <row r="219" spans="1:23">
      <c r="A219" s="135"/>
      <c r="B219" s="183" t="s">
        <v>83</v>
      </c>
      <c r="C219" s="200" t="s">
        <v>121</v>
      </c>
      <c r="D219" s="137"/>
      <c r="E219" s="52"/>
      <c r="F219" s="52"/>
      <c r="G219" s="186"/>
      <c r="H219" s="187"/>
      <c r="I219" s="139"/>
      <c r="J219" s="139"/>
      <c r="K219" s="139"/>
      <c r="L219" s="140"/>
      <c r="M219" s="141"/>
      <c r="N219" s="458">
        <f t="shared" si="7"/>
        <v>0</v>
      </c>
      <c r="O219" s="147"/>
      <c r="P219" s="460">
        <f t="shared" si="8"/>
        <v>0</v>
      </c>
      <c r="Q219" s="451"/>
      <c r="R219" s="144"/>
      <c r="S219" s="143"/>
      <c r="T219" s="144"/>
      <c r="U219" s="145"/>
      <c r="W219" s="365"/>
    </row>
    <row r="220" spans="1:23">
      <c r="A220" s="182"/>
      <c r="B220" s="52"/>
      <c r="C220" s="200"/>
      <c r="D220" s="137"/>
      <c r="E220" s="52"/>
      <c r="F220" s="52"/>
      <c r="G220" s="186"/>
      <c r="H220" s="187"/>
      <c r="I220" s="139"/>
      <c r="J220" s="139"/>
      <c r="K220" s="139"/>
      <c r="L220" s="140"/>
      <c r="M220" s="141"/>
      <c r="N220" s="458">
        <f t="shared" si="7"/>
        <v>0</v>
      </c>
      <c r="O220" s="147"/>
      <c r="P220" s="460">
        <f t="shared" si="8"/>
        <v>0</v>
      </c>
      <c r="Q220" s="451"/>
      <c r="R220" s="144"/>
      <c r="S220" s="143"/>
      <c r="T220" s="144"/>
      <c r="U220" s="145"/>
      <c r="W220" s="365"/>
    </row>
    <row r="221" spans="1:23" ht="39">
      <c r="A221" s="135" t="s">
        <v>535</v>
      </c>
      <c r="B221" s="52" t="s">
        <v>107</v>
      </c>
      <c r="C221" s="136" t="s">
        <v>132</v>
      </c>
      <c r="D221" s="202">
        <v>4.5</v>
      </c>
      <c r="E221" s="52" t="s">
        <v>532</v>
      </c>
      <c r="F221" s="52">
        <v>8</v>
      </c>
      <c r="G221" s="112" t="s">
        <v>131</v>
      </c>
      <c r="H221" s="138">
        <v>20</v>
      </c>
      <c r="I221" s="139">
        <v>406</v>
      </c>
      <c r="J221" s="139">
        <v>222</v>
      </c>
      <c r="K221" s="139">
        <f>I221+J221</f>
        <v>628</v>
      </c>
      <c r="L221" s="140">
        <f>K221*D221</f>
        <v>2826</v>
      </c>
      <c r="M221" s="141">
        <f t="shared" si="10"/>
        <v>22608</v>
      </c>
      <c r="N221" s="458">
        <f t="shared" si="7"/>
        <v>0</v>
      </c>
      <c r="O221" s="147">
        <v>1</v>
      </c>
      <c r="P221" s="460">
        <f t="shared" si="8"/>
        <v>0</v>
      </c>
      <c r="Q221" s="451">
        <f>+'Work progress Summary'!Q7</f>
        <v>1</v>
      </c>
      <c r="R221" s="144">
        <v>22608</v>
      </c>
      <c r="S221" s="143">
        <f t="shared" si="9"/>
        <v>0</v>
      </c>
      <c r="T221" s="144">
        <f>Q221*M221</f>
        <v>22608</v>
      </c>
      <c r="U221" s="145"/>
      <c r="W221" s="365"/>
    </row>
    <row r="222" spans="1:23">
      <c r="A222" s="182"/>
      <c r="B222" s="52"/>
      <c r="C222" s="200"/>
      <c r="D222" s="137"/>
      <c r="E222" s="52"/>
      <c r="F222" s="52"/>
      <c r="G222" s="186"/>
      <c r="H222" s="187"/>
      <c r="I222" s="187"/>
      <c r="J222" s="187"/>
      <c r="K222" s="139"/>
      <c r="L222" s="140"/>
      <c r="M222" s="141"/>
      <c r="N222" s="458">
        <f t="shared" ref="N222:N285" si="11">P222*D222*F222</f>
        <v>0</v>
      </c>
      <c r="O222" s="147"/>
      <c r="P222" s="460">
        <f t="shared" ref="P222:P285" si="12">Q222-O222</f>
        <v>0</v>
      </c>
      <c r="Q222" s="451"/>
      <c r="R222" s="144"/>
      <c r="S222" s="143"/>
      <c r="T222" s="144"/>
      <c r="U222" s="145"/>
      <c r="W222" s="365"/>
    </row>
    <row r="223" spans="1:23" ht="26">
      <c r="A223" s="135" t="s">
        <v>535</v>
      </c>
      <c r="B223" s="52" t="s">
        <v>108</v>
      </c>
      <c r="C223" s="136" t="s">
        <v>133</v>
      </c>
      <c r="D223" s="202">
        <v>4.1500000000000004</v>
      </c>
      <c r="E223" s="52" t="s">
        <v>533</v>
      </c>
      <c r="F223" s="52">
        <v>8</v>
      </c>
      <c r="G223" s="112" t="s">
        <v>96</v>
      </c>
      <c r="H223" s="138">
        <v>20</v>
      </c>
      <c r="I223" s="139">
        <v>79</v>
      </c>
      <c r="J223" s="139">
        <v>43</v>
      </c>
      <c r="K223" s="139">
        <f>I223+J223</f>
        <v>122</v>
      </c>
      <c r="L223" s="140">
        <f>K223*D223</f>
        <v>506.30000000000007</v>
      </c>
      <c r="M223" s="141">
        <f t="shared" si="10"/>
        <v>4050.4000000000005</v>
      </c>
      <c r="N223" s="458">
        <f>P223*D223*F223*0.18</f>
        <v>0</v>
      </c>
      <c r="O223" s="147">
        <v>1</v>
      </c>
      <c r="P223" s="460">
        <f t="shared" si="12"/>
        <v>0</v>
      </c>
      <c r="Q223" s="451">
        <f>+'Work progress Summary'!T7</f>
        <v>1</v>
      </c>
      <c r="R223" s="144">
        <v>4050.4000000000005</v>
      </c>
      <c r="S223" s="143">
        <f t="shared" ref="S223:S283" si="13">T223-R223</f>
        <v>0</v>
      </c>
      <c r="T223" s="144">
        <f>Q223*M223</f>
        <v>4050.4000000000005</v>
      </c>
      <c r="U223" s="145"/>
      <c r="W223" s="365"/>
    </row>
    <row r="224" spans="1:23">
      <c r="A224" s="182"/>
      <c r="B224" s="52"/>
      <c r="C224" s="200"/>
      <c r="D224" s="137"/>
      <c r="E224" s="52"/>
      <c r="F224" s="52"/>
      <c r="G224" s="186"/>
      <c r="H224" s="187"/>
      <c r="I224" s="187"/>
      <c r="J224" s="187"/>
      <c r="K224" s="139"/>
      <c r="L224" s="140"/>
      <c r="M224" s="141"/>
      <c r="N224" s="458">
        <f t="shared" si="11"/>
        <v>0</v>
      </c>
      <c r="O224" s="147"/>
      <c r="P224" s="460">
        <f t="shared" si="12"/>
        <v>0</v>
      </c>
      <c r="Q224" s="451"/>
      <c r="R224" s="144"/>
      <c r="S224" s="143"/>
      <c r="T224" s="144"/>
      <c r="U224" s="145"/>
      <c r="W224" s="365"/>
    </row>
    <row r="225" spans="1:23">
      <c r="A225" s="135"/>
      <c r="B225" s="183" t="s">
        <v>83</v>
      </c>
      <c r="C225" s="200" t="s">
        <v>134</v>
      </c>
      <c r="D225" s="137"/>
      <c r="E225" s="52"/>
      <c r="F225" s="52"/>
      <c r="G225" s="186"/>
      <c r="H225" s="187"/>
      <c r="I225" s="139"/>
      <c r="J225" s="139"/>
      <c r="K225" s="139"/>
      <c r="L225" s="140"/>
      <c r="M225" s="141"/>
      <c r="N225" s="458">
        <f t="shared" si="11"/>
        <v>0</v>
      </c>
      <c r="O225" s="147"/>
      <c r="P225" s="460">
        <f t="shared" si="12"/>
        <v>0</v>
      </c>
      <c r="Q225" s="451"/>
      <c r="R225" s="144"/>
      <c r="S225" s="143"/>
      <c r="T225" s="144"/>
      <c r="U225" s="145"/>
      <c r="W225" s="365"/>
    </row>
    <row r="226" spans="1:23">
      <c r="A226" s="182"/>
      <c r="B226" s="52"/>
      <c r="C226" s="200"/>
      <c r="D226" s="137"/>
      <c r="E226" s="52"/>
      <c r="F226" s="52"/>
      <c r="G226" s="186"/>
      <c r="H226" s="187"/>
      <c r="I226" s="187"/>
      <c r="J226" s="187"/>
      <c r="K226" s="139"/>
      <c r="L226" s="140"/>
      <c r="M226" s="141"/>
      <c r="N226" s="458">
        <f t="shared" si="11"/>
        <v>0</v>
      </c>
      <c r="O226" s="147"/>
      <c r="P226" s="460">
        <f t="shared" si="12"/>
        <v>0</v>
      </c>
      <c r="Q226" s="451"/>
      <c r="R226" s="144"/>
      <c r="S226" s="143"/>
      <c r="T226" s="144"/>
      <c r="U226" s="145"/>
      <c r="W226" s="365"/>
    </row>
    <row r="227" spans="1:23" ht="26">
      <c r="A227" s="135"/>
      <c r="B227" s="52"/>
      <c r="C227" s="136" t="s">
        <v>160</v>
      </c>
      <c r="D227" s="202"/>
      <c r="E227" s="52"/>
      <c r="F227" s="52"/>
      <c r="G227" s="186"/>
      <c r="H227" s="187"/>
      <c r="I227" s="139"/>
      <c r="J227" s="139"/>
      <c r="K227" s="139"/>
      <c r="L227" s="140"/>
      <c r="M227" s="141"/>
      <c r="N227" s="458">
        <f t="shared" si="11"/>
        <v>0</v>
      </c>
      <c r="O227" s="147"/>
      <c r="P227" s="460">
        <f t="shared" si="12"/>
        <v>0</v>
      </c>
      <c r="Q227" s="451"/>
      <c r="R227" s="144"/>
      <c r="S227" s="143"/>
      <c r="T227" s="144"/>
      <c r="U227" s="145"/>
      <c r="W227" s="365"/>
    </row>
    <row r="228" spans="1:23">
      <c r="A228" s="182"/>
      <c r="B228" s="52"/>
      <c r="C228" s="200"/>
      <c r="D228" s="137"/>
      <c r="E228" s="52"/>
      <c r="F228" s="52"/>
      <c r="G228" s="186"/>
      <c r="H228" s="187"/>
      <c r="I228" s="187"/>
      <c r="J228" s="187"/>
      <c r="K228" s="139"/>
      <c r="L228" s="140"/>
      <c r="M228" s="141"/>
      <c r="N228" s="458">
        <f t="shared" si="11"/>
        <v>0</v>
      </c>
      <c r="O228" s="147"/>
      <c r="P228" s="460">
        <f t="shared" si="12"/>
        <v>0</v>
      </c>
      <c r="Q228" s="451"/>
      <c r="R228" s="144"/>
      <c r="S228" s="143"/>
      <c r="T228" s="144"/>
      <c r="U228" s="145"/>
      <c r="W228" s="365"/>
    </row>
    <row r="229" spans="1:23">
      <c r="A229" s="135" t="s">
        <v>535</v>
      </c>
      <c r="B229" s="52" t="s">
        <v>1</v>
      </c>
      <c r="C229" s="185" t="s">
        <v>136</v>
      </c>
      <c r="D229" s="202">
        <v>1</v>
      </c>
      <c r="E229" s="52" t="s">
        <v>100</v>
      </c>
      <c r="F229" s="52">
        <v>8</v>
      </c>
      <c r="G229" s="112" t="s">
        <v>96</v>
      </c>
      <c r="H229" s="138">
        <v>20</v>
      </c>
      <c r="I229" s="139">
        <v>815</v>
      </c>
      <c r="J229" s="139">
        <v>407</v>
      </c>
      <c r="K229" s="139">
        <f>I229+J229</f>
        <v>1222</v>
      </c>
      <c r="L229" s="140">
        <f>K229*D229</f>
        <v>1222</v>
      </c>
      <c r="M229" s="141">
        <f t="shared" si="10"/>
        <v>9776</v>
      </c>
      <c r="N229" s="458">
        <f t="shared" si="11"/>
        <v>0</v>
      </c>
      <c r="O229" s="147">
        <v>1</v>
      </c>
      <c r="P229" s="460">
        <f t="shared" si="12"/>
        <v>0</v>
      </c>
      <c r="Q229" s="451">
        <f>+'Work progress Summary'!V7</f>
        <v>1</v>
      </c>
      <c r="R229" s="144">
        <v>9776</v>
      </c>
      <c r="S229" s="143">
        <f t="shared" si="13"/>
        <v>0</v>
      </c>
      <c r="T229" s="144">
        <f>Q229*M229</f>
        <v>9776</v>
      </c>
      <c r="U229" s="145"/>
      <c r="W229" s="365"/>
    </row>
    <row r="230" spans="1:23">
      <c r="A230" s="182"/>
      <c r="B230" s="52"/>
      <c r="C230" s="200"/>
      <c r="D230" s="137"/>
      <c r="E230" s="52"/>
      <c r="F230" s="52"/>
      <c r="G230" s="186"/>
      <c r="H230" s="187"/>
      <c r="I230" s="187"/>
      <c r="J230" s="187"/>
      <c r="K230" s="139"/>
      <c r="L230" s="140"/>
      <c r="M230" s="141"/>
      <c r="N230" s="458">
        <f t="shared" si="11"/>
        <v>0</v>
      </c>
      <c r="O230" s="147"/>
      <c r="P230" s="460">
        <f t="shared" si="12"/>
        <v>0</v>
      </c>
      <c r="Q230" s="451"/>
      <c r="R230" s="144"/>
      <c r="S230" s="143"/>
      <c r="T230" s="144"/>
      <c r="U230" s="145"/>
      <c r="W230" s="365"/>
    </row>
    <row r="231" spans="1:23">
      <c r="A231" s="135" t="s">
        <v>535</v>
      </c>
      <c r="B231" s="52" t="s">
        <v>2</v>
      </c>
      <c r="C231" s="185" t="s">
        <v>137</v>
      </c>
      <c r="D231" s="202">
        <v>1</v>
      </c>
      <c r="E231" s="52" t="s">
        <v>100</v>
      </c>
      <c r="F231" s="52">
        <v>8</v>
      </c>
      <c r="G231" s="112" t="s">
        <v>96</v>
      </c>
      <c r="H231" s="138">
        <v>20</v>
      </c>
      <c r="I231" s="139">
        <v>644</v>
      </c>
      <c r="J231" s="139">
        <v>291</v>
      </c>
      <c r="K231" s="139">
        <f>I231+J231</f>
        <v>935</v>
      </c>
      <c r="L231" s="140">
        <f>K231*D231</f>
        <v>935</v>
      </c>
      <c r="M231" s="141">
        <f t="shared" si="10"/>
        <v>7480</v>
      </c>
      <c r="N231" s="458">
        <f t="shared" si="11"/>
        <v>0</v>
      </c>
      <c r="O231" s="147">
        <v>1</v>
      </c>
      <c r="P231" s="460">
        <f t="shared" si="12"/>
        <v>0</v>
      </c>
      <c r="Q231" s="451">
        <f>+'Work progress Summary'!W7</f>
        <v>1</v>
      </c>
      <c r="R231" s="144">
        <v>7480</v>
      </c>
      <c r="S231" s="143">
        <f t="shared" si="13"/>
        <v>0</v>
      </c>
      <c r="T231" s="144">
        <f>Q231*M231</f>
        <v>7480</v>
      </c>
      <c r="U231" s="145"/>
      <c r="W231" s="365"/>
    </row>
    <row r="232" spans="1:23">
      <c r="A232" s="182"/>
      <c r="B232" s="52"/>
      <c r="C232" s="200"/>
      <c r="D232" s="137"/>
      <c r="E232" s="52"/>
      <c r="F232" s="52"/>
      <c r="G232" s="186"/>
      <c r="H232" s="187"/>
      <c r="I232" s="187"/>
      <c r="J232" s="187"/>
      <c r="K232" s="139"/>
      <c r="L232" s="140"/>
      <c r="M232" s="141"/>
      <c r="N232" s="458">
        <f t="shared" si="11"/>
        <v>0</v>
      </c>
      <c r="O232" s="147"/>
      <c r="P232" s="460">
        <f t="shared" si="12"/>
        <v>0</v>
      </c>
      <c r="Q232" s="451"/>
      <c r="R232" s="144"/>
      <c r="S232" s="143"/>
      <c r="T232" s="144"/>
      <c r="U232" s="145"/>
      <c r="W232" s="365"/>
    </row>
    <row r="233" spans="1:23">
      <c r="A233" s="135" t="s">
        <v>535</v>
      </c>
      <c r="B233" s="52" t="s">
        <v>3</v>
      </c>
      <c r="C233" s="185" t="s">
        <v>138</v>
      </c>
      <c r="D233" s="137">
        <v>2</v>
      </c>
      <c r="E233" s="52" t="s">
        <v>100</v>
      </c>
      <c r="F233" s="52">
        <v>8</v>
      </c>
      <c r="G233" s="112" t="s">
        <v>96</v>
      </c>
      <c r="H233" s="138">
        <v>20</v>
      </c>
      <c r="I233" s="139">
        <v>660</v>
      </c>
      <c r="J233" s="139">
        <v>304</v>
      </c>
      <c r="K233" s="139">
        <f>I233+J233</f>
        <v>964</v>
      </c>
      <c r="L233" s="140">
        <f>K233*D233</f>
        <v>1928</v>
      </c>
      <c r="M233" s="141">
        <f t="shared" si="10"/>
        <v>15424</v>
      </c>
      <c r="N233" s="458">
        <f>P233*D233*F233*0.235*(0.945+2.43+2.43)</f>
        <v>0</v>
      </c>
      <c r="O233" s="147">
        <v>1</v>
      </c>
      <c r="P233" s="460">
        <f t="shared" si="12"/>
        <v>0</v>
      </c>
      <c r="Q233" s="451">
        <f>+'Work progress Summary'!X7</f>
        <v>1</v>
      </c>
      <c r="R233" s="144">
        <v>15424</v>
      </c>
      <c r="S233" s="143">
        <f t="shared" si="13"/>
        <v>0</v>
      </c>
      <c r="T233" s="144">
        <f>Q233*M233</f>
        <v>15424</v>
      </c>
      <c r="U233" s="145"/>
      <c r="W233" s="365"/>
    </row>
    <row r="234" spans="1:23">
      <c r="A234" s="182"/>
      <c r="B234" s="52"/>
      <c r="C234" s="200"/>
      <c r="D234" s="137"/>
      <c r="E234" s="52"/>
      <c r="F234" s="52"/>
      <c r="G234" s="186"/>
      <c r="H234" s="187"/>
      <c r="I234" s="187"/>
      <c r="J234" s="187"/>
      <c r="K234" s="139"/>
      <c r="L234" s="140"/>
      <c r="M234" s="141"/>
      <c r="N234" s="458">
        <f t="shared" si="11"/>
        <v>0</v>
      </c>
      <c r="O234" s="147"/>
      <c r="P234" s="460">
        <f t="shared" si="12"/>
        <v>0</v>
      </c>
      <c r="Q234" s="451"/>
      <c r="R234" s="144"/>
      <c r="S234" s="143"/>
      <c r="T234" s="144"/>
      <c r="U234" s="145"/>
      <c r="W234" s="365"/>
    </row>
    <row r="235" spans="1:23">
      <c r="A235" s="135"/>
      <c r="B235" s="183" t="s">
        <v>83</v>
      </c>
      <c r="C235" s="200" t="s">
        <v>139</v>
      </c>
      <c r="D235" s="202"/>
      <c r="E235" s="52"/>
      <c r="F235" s="52"/>
      <c r="G235" s="186"/>
      <c r="H235" s="187"/>
      <c r="I235" s="139"/>
      <c r="J235" s="139"/>
      <c r="K235" s="139"/>
      <c r="L235" s="140"/>
      <c r="M235" s="141"/>
      <c r="N235" s="458">
        <f t="shared" si="11"/>
        <v>0</v>
      </c>
      <c r="O235" s="147"/>
      <c r="P235" s="460">
        <f t="shared" si="12"/>
        <v>0</v>
      </c>
      <c r="Q235" s="451"/>
      <c r="R235" s="144"/>
      <c r="S235" s="143"/>
      <c r="T235" s="144"/>
      <c r="U235" s="145"/>
      <c r="W235" s="365"/>
    </row>
    <row r="236" spans="1:23">
      <c r="A236" s="182"/>
      <c r="B236" s="52"/>
      <c r="C236" s="200"/>
      <c r="D236" s="137"/>
      <c r="E236" s="52"/>
      <c r="F236" s="52"/>
      <c r="G236" s="186"/>
      <c r="H236" s="187"/>
      <c r="I236" s="187"/>
      <c r="J236" s="187"/>
      <c r="K236" s="139"/>
      <c r="L236" s="140"/>
      <c r="M236" s="141"/>
      <c r="N236" s="458">
        <f t="shared" si="11"/>
        <v>0</v>
      </c>
      <c r="O236" s="147"/>
      <c r="P236" s="460">
        <f t="shared" si="12"/>
        <v>0</v>
      </c>
      <c r="Q236" s="451"/>
      <c r="R236" s="144"/>
      <c r="S236" s="143"/>
      <c r="T236" s="144"/>
      <c r="U236" s="145"/>
      <c r="W236" s="365"/>
    </row>
    <row r="237" spans="1:23">
      <c r="A237" s="135"/>
      <c r="B237" s="183" t="s">
        <v>83</v>
      </c>
      <c r="C237" s="200" t="s">
        <v>92</v>
      </c>
      <c r="D237" s="137"/>
      <c r="E237" s="52"/>
      <c r="F237" s="52"/>
      <c r="G237" s="186"/>
      <c r="H237" s="187"/>
      <c r="I237" s="139"/>
      <c r="J237" s="139"/>
      <c r="K237" s="139"/>
      <c r="L237" s="140"/>
      <c r="M237" s="141"/>
      <c r="N237" s="458">
        <f t="shared" si="11"/>
        <v>0</v>
      </c>
      <c r="O237" s="147"/>
      <c r="P237" s="460">
        <f t="shared" si="12"/>
        <v>0</v>
      </c>
      <c r="Q237" s="451"/>
      <c r="R237" s="144"/>
      <c r="S237" s="143"/>
      <c r="T237" s="144"/>
      <c r="U237" s="145"/>
      <c r="W237" s="365"/>
    </row>
    <row r="238" spans="1:23">
      <c r="A238" s="182"/>
      <c r="B238" s="52"/>
      <c r="C238" s="200"/>
      <c r="D238" s="137"/>
      <c r="E238" s="52"/>
      <c r="F238" s="52"/>
      <c r="G238" s="186"/>
      <c r="H238" s="187"/>
      <c r="I238" s="187"/>
      <c r="J238" s="187"/>
      <c r="K238" s="139"/>
      <c r="L238" s="140"/>
      <c r="M238" s="141"/>
      <c r="N238" s="458">
        <f t="shared" si="11"/>
        <v>0</v>
      </c>
      <c r="O238" s="147"/>
      <c r="P238" s="460">
        <f t="shared" si="12"/>
        <v>0</v>
      </c>
      <c r="Q238" s="451"/>
      <c r="R238" s="144"/>
      <c r="S238" s="143"/>
      <c r="T238" s="144"/>
      <c r="U238" s="145"/>
      <c r="W238" s="365"/>
    </row>
    <row r="239" spans="1:23" ht="39">
      <c r="A239" s="135" t="s">
        <v>535</v>
      </c>
      <c r="B239" s="52" t="s">
        <v>4</v>
      </c>
      <c r="C239" s="136" t="s">
        <v>161</v>
      </c>
      <c r="D239" s="202">
        <v>1</v>
      </c>
      <c r="E239" s="52" t="s">
        <v>100</v>
      </c>
      <c r="F239" s="52">
        <v>8</v>
      </c>
      <c r="G239" s="112" t="s">
        <v>96</v>
      </c>
      <c r="H239" s="138">
        <v>20</v>
      </c>
      <c r="I239" s="139">
        <v>457</v>
      </c>
      <c r="J239" s="139">
        <v>255</v>
      </c>
      <c r="K239" s="139">
        <f>I239+J239</f>
        <v>712</v>
      </c>
      <c r="L239" s="140">
        <f>K239*D239</f>
        <v>712</v>
      </c>
      <c r="M239" s="141">
        <f t="shared" si="10"/>
        <v>5696</v>
      </c>
      <c r="N239" s="458">
        <f t="shared" si="11"/>
        <v>0</v>
      </c>
      <c r="O239" s="147">
        <v>1</v>
      </c>
      <c r="P239" s="460">
        <f t="shared" si="12"/>
        <v>0</v>
      </c>
      <c r="Q239" s="451">
        <f>+'Work progress Summary'!Z7</f>
        <v>1</v>
      </c>
      <c r="R239" s="144">
        <v>5696</v>
      </c>
      <c r="S239" s="143">
        <f t="shared" si="13"/>
        <v>0</v>
      </c>
      <c r="T239" s="144">
        <f>Q239*M239</f>
        <v>5696</v>
      </c>
      <c r="U239" s="145"/>
      <c r="W239" s="365"/>
    </row>
    <row r="240" spans="1:23">
      <c r="A240" s="182"/>
      <c r="B240" s="52"/>
      <c r="C240" s="200"/>
      <c r="D240" s="137"/>
      <c r="E240" s="52"/>
      <c r="F240" s="52"/>
      <c r="G240" s="186"/>
      <c r="H240" s="187"/>
      <c r="I240" s="187"/>
      <c r="J240" s="187"/>
      <c r="K240" s="139"/>
      <c r="L240" s="140"/>
      <c r="M240" s="141"/>
      <c r="N240" s="458">
        <f t="shared" si="11"/>
        <v>0</v>
      </c>
      <c r="O240" s="147"/>
      <c r="P240" s="460">
        <f t="shared" si="12"/>
        <v>0</v>
      </c>
      <c r="Q240" s="451"/>
      <c r="R240" s="144"/>
      <c r="S240" s="143"/>
      <c r="T240" s="144"/>
      <c r="U240" s="145"/>
      <c r="W240" s="365"/>
    </row>
    <row r="241" spans="1:23">
      <c r="A241" s="135"/>
      <c r="B241" s="183" t="s">
        <v>83</v>
      </c>
      <c r="C241" s="200" t="s">
        <v>111</v>
      </c>
      <c r="D241" s="137"/>
      <c r="E241" s="52"/>
      <c r="F241" s="52"/>
      <c r="G241" s="186"/>
      <c r="H241" s="187"/>
      <c r="I241" s="139"/>
      <c r="J241" s="139"/>
      <c r="K241" s="139"/>
      <c r="L241" s="140"/>
      <c r="M241" s="141"/>
      <c r="N241" s="458">
        <f t="shared" si="11"/>
        <v>0</v>
      </c>
      <c r="O241" s="147"/>
      <c r="P241" s="460">
        <f t="shared" si="12"/>
        <v>0</v>
      </c>
      <c r="Q241" s="451"/>
      <c r="R241" s="144"/>
      <c r="S241" s="143"/>
      <c r="T241" s="144"/>
      <c r="U241" s="145"/>
      <c r="W241" s="365"/>
    </row>
    <row r="242" spans="1:23">
      <c r="A242" s="182"/>
      <c r="B242" s="52"/>
      <c r="C242" s="200"/>
      <c r="D242" s="137"/>
      <c r="E242" s="52"/>
      <c r="F242" s="52"/>
      <c r="G242" s="186"/>
      <c r="H242" s="187"/>
      <c r="I242" s="187"/>
      <c r="J242" s="187"/>
      <c r="K242" s="139"/>
      <c r="L242" s="140"/>
      <c r="M242" s="141"/>
      <c r="N242" s="458">
        <f t="shared" si="11"/>
        <v>0</v>
      </c>
      <c r="O242" s="147"/>
      <c r="P242" s="460">
        <f t="shared" si="12"/>
        <v>0</v>
      </c>
      <c r="Q242" s="451"/>
      <c r="R242" s="144"/>
      <c r="S242" s="143"/>
      <c r="T242" s="144"/>
      <c r="U242" s="145"/>
      <c r="W242" s="365"/>
    </row>
    <row r="243" spans="1:23" ht="78">
      <c r="A243" s="135" t="s">
        <v>535</v>
      </c>
      <c r="B243" s="52" t="s">
        <v>5</v>
      </c>
      <c r="C243" s="136" t="s">
        <v>141</v>
      </c>
      <c r="D243" s="202">
        <v>1</v>
      </c>
      <c r="E243" s="52" t="s">
        <v>100</v>
      </c>
      <c r="F243" s="52">
        <v>8</v>
      </c>
      <c r="G243" s="112" t="s">
        <v>131</v>
      </c>
      <c r="H243" s="138">
        <v>20</v>
      </c>
      <c r="I243" s="139">
        <v>1437</v>
      </c>
      <c r="J243" s="139">
        <v>642</v>
      </c>
      <c r="K243" s="139">
        <f>I243+J243</f>
        <v>2079</v>
      </c>
      <c r="L243" s="140">
        <f>K243*D243</f>
        <v>2079</v>
      </c>
      <c r="M243" s="141">
        <f t="shared" si="10"/>
        <v>16632</v>
      </c>
      <c r="N243" s="458">
        <f t="shared" si="11"/>
        <v>0</v>
      </c>
      <c r="O243" s="147">
        <v>1</v>
      </c>
      <c r="P243" s="460">
        <f t="shared" si="12"/>
        <v>0</v>
      </c>
      <c r="Q243" s="451">
        <f>+'Work progress Summary'!AB7</f>
        <v>1</v>
      </c>
      <c r="R243" s="144">
        <v>16632</v>
      </c>
      <c r="S243" s="143">
        <f t="shared" si="13"/>
        <v>0</v>
      </c>
      <c r="T243" s="144">
        <f>Q243*M243</f>
        <v>16632</v>
      </c>
      <c r="U243" s="145"/>
      <c r="W243" s="365"/>
    </row>
    <row r="244" spans="1:23">
      <c r="A244" s="182"/>
      <c r="B244" s="52"/>
      <c r="C244" s="200"/>
      <c r="D244" s="137"/>
      <c r="E244" s="52"/>
      <c r="F244" s="52"/>
      <c r="G244" s="186"/>
      <c r="H244" s="187"/>
      <c r="I244" s="187"/>
      <c r="J244" s="187"/>
      <c r="K244" s="139"/>
      <c r="L244" s="140"/>
      <c r="M244" s="141"/>
      <c r="N244" s="458">
        <f t="shared" si="11"/>
        <v>0</v>
      </c>
      <c r="O244" s="147"/>
      <c r="P244" s="460">
        <f t="shared" si="12"/>
        <v>0</v>
      </c>
      <c r="Q244" s="451"/>
      <c r="R244" s="144"/>
      <c r="S244" s="143"/>
      <c r="T244" s="144"/>
      <c r="U244" s="145"/>
      <c r="W244" s="365"/>
    </row>
    <row r="245" spans="1:23">
      <c r="A245" s="135"/>
      <c r="B245" s="183" t="s">
        <v>83</v>
      </c>
      <c r="C245" s="200" t="s">
        <v>118</v>
      </c>
      <c r="D245" s="137"/>
      <c r="E245" s="52"/>
      <c r="F245" s="52"/>
      <c r="G245" s="186"/>
      <c r="H245" s="187"/>
      <c r="I245" s="139"/>
      <c r="J245" s="139"/>
      <c r="K245" s="139"/>
      <c r="L245" s="140"/>
      <c r="M245" s="141"/>
      <c r="N245" s="458">
        <f t="shared" si="11"/>
        <v>0</v>
      </c>
      <c r="O245" s="147"/>
      <c r="P245" s="460">
        <f t="shared" si="12"/>
        <v>0</v>
      </c>
      <c r="Q245" s="451"/>
      <c r="R245" s="144"/>
      <c r="S245" s="143"/>
      <c r="T245" s="144"/>
      <c r="U245" s="145"/>
      <c r="W245" s="365"/>
    </row>
    <row r="246" spans="1:23">
      <c r="A246" s="182"/>
      <c r="B246" s="52"/>
      <c r="C246" s="200"/>
      <c r="D246" s="137"/>
      <c r="E246" s="52"/>
      <c r="F246" s="52"/>
      <c r="G246" s="186"/>
      <c r="H246" s="187"/>
      <c r="I246" s="187"/>
      <c r="J246" s="187"/>
      <c r="K246" s="139"/>
      <c r="L246" s="140"/>
      <c r="M246" s="141"/>
      <c r="N246" s="458">
        <f t="shared" si="11"/>
        <v>0</v>
      </c>
      <c r="O246" s="147"/>
      <c r="P246" s="460">
        <f t="shared" si="12"/>
        <v>0</v>
      </c>
      <c r="Q246" s="451"/>
      <c r="R246" s="144"/>
      <c r="S246" s="143"/>
      <c r="T246" s="144"/>
      <c r="U246" s="145"/>
      <c r="W246" s="365"/>
    </row>
    <row r="247" spans="1:23" ht="52">
      <c r="A247" s="135" t="s">
        <v>535</v>
      </c>
      <c r="B247" s="52" t="s">
        <v>103</v>
      </c>
      <c r="C247" s="136" t="s">
        <v>142</v>
      </c>
      <c r="D247" s="202">
        <v>1</v>
      </c>
      <c r="E247" s="52" t="s">
        <v>100</v>
      </c>
      <c r="F247" s="52">
        <v>8</v>
      </c>
      <c r="G247" s="112" t="s">
        <v>131</v>
      </c>
      <c r="H247" s="138">
        <v>20</v>
      </c>
      <c r="I247" s="139">
        <v>574</v>
      </c>
      <c r="J247" s="139">
        <v>281</v>
      </c>
      <c r="K247" s="139">
        <f>I247+J247</f>
        <v>855</v>
      </c>
      <c r="L247" s="140">
        <f>K247*D247</f>
        <v>855</v>
      </c>
      <c r="M247" s="141">
        <f t="shared" si="10"/>
        <v>6840</v>
      </c>
      <c r="N247" s="458">
        <f t="shared" si="11"/>
        <v>0</v>
      </c>
      <c r="O247" s="147">
        <v>1</v>
      </c>
      <c r="P247" s="460">
        <f t="shared" si="12"/>
        <v>0</v>
      </c>
      <c r="Q247" s="451">
        <f>+'Work progress Summary'!AC7</f>
        <v>1</v>
      </c>
      <c r="R247" s="144">
        <v>6840</v>
      </c>
      <c r="S247" s="143">
        <f t="shared" si="13"/>
        <v>0</v>
      </c>
      <c r="T247" s="144">
        <f>Q247*M247</f>
        <v>6840</v>
      </c>
      <c r="U247" s="145"/>
      <c r="W247" s="365"/>
    </row>
    <row r="248" spans="1:23">
      <c r="A248" s="182"/>
      <c r="B248" s="52"/>
      <c r="C248" s="200"/>
      <c r="D248" s="137"/>
      <c r="E248" s="52"/>
      <c r="F248" s="52"/>
      <c r="G248" s="186"/>
      <c r="H248" s="187"/>
      <c r="I248" s="187"/>
      <c r="J248" s="187"/>
      <c r="K248" s="139"/>
      <c r="L248" s="140"/>
      <c r="M248" s="141"/>
      <c r="N248" s="458">
        <f t="shared" si="11"/>
        <v>0</v>
      </c>
      <c r="O248" s="147"/>
      <c r="P248" s="460">
        <f t="shared" si="12"/>
        <v>0</v>
      </c>
      <c r="Q248" s="451"/>
      <c r="R248" s="144"/>
      <c r="S248" s="143"/>
      <c r="T248" s="144"/>
      <c r="U248" s="145"/>
      <c r="W248" s="365"/>
    </row>
    <row r="249" spans="1:23" ht="39">
      <c r="A249" s="135" t="s">
        <v>535</v>
      </c>
      <c r="B249" s="52" t="s">
        <v>105</v>
      </c>
      <c r="C249" s="136" t="s">
        <v>143</v>
      </c>
      <c r="D249" s="137">
        <v>1</v>
      </c>
      <c r="E249" s="52" t="s">
        <v>100</v>
      </c>
      <c r="F249" s="52">
        <v>8</v>
      </c>
      <c r="G249" s="112" t="s">
        <v>131</v>
      </c>
      <c r="H249" s="138">
        <v>20</v>
      </c>
      <c r="I249" s="139">
        <v>240</v>
      </c>
      <c r="J249" s="139">
        <v>100</v>
      </c>
      <c r="K249" s="139">
        <f>I249+J249</f>
        <v>340</v>
      </c>
      <c r="L249" s="140">
        <f>K249*D249</f>
        <v>340</v>
      </c>
      <c r="M249" s="141">
        <f t="shared" si="10"/>
        <v>2720</v>
      </c>
      <c r="N249" s="458">
        <f t="shared" si="11"/>
        <v>0</v>
      </c>
      <c r="O249" s="147">
        <v>1</v>
      </c>
      <c r="P249" s="460">
        <f t="shared" si="12"/>
        <v>0</v>
      </c>
      <c r="Q249" s="451">
        <f>+'Work progress Summary'!AF7</f>
        <v>1</v>
      </c>
      <c r="R249" s="144">
        <v>2720</v>
      </c>
      <c r="S249" s="143">
        <f t="shared" si="13"/>
        <v>0</v>
      </c>
      <c r="T249" s="144">
        <f>Q249*M249</f>
        <v>2720</v>
      </c>
      <c r="U249" s="145"/>
      <c r="W249" s="365"/>
    </row>
    <row r="250" spans="1:23">
      <c r="A250" s="182"/>
      <c r="B250" s="52"/>
      <c r="C250" s="200"/>
      <c r="D250" s="137"/>
      <c r="E250" s="52"/>
      <c r="F250" s="52"/>
      <c r="G250" s="186"/>
      <c r="H250" s="187"/>
      <c r="I250" s="187"/>
      <c r="J250" s="187"/>
      <c r="K250" s="139"/>
      <c r="L250" s="140"/>
      <c r="M250" s="141"/>
      <c r="N250" s="458">
        <f t="shared" si="11"/>
        <v>0</v>
      </c>
      <c r="O250" s="147"/>
      <c r="P250" s="460">
        <f t="shared" si="12"/>
        <v>0</v>
      </c>
      <c r="Q250" s="451"/>
      <c r="R250" s="144"/>
      <c r="S250" s="143"/>
      <c r="T250" s="144"/>
      <c r="U250" s="145"/>
      <c r="W250" s="365"/>
    </row>
    <row r="251" spans="1:23" ht="52">
      <c r="A251" s="135" t="s">
        <v>535</v>
      </c>
      <c r="B251" s="52" t="s">
        <v>107</v>
      </c>
      <c r="C251" s="136" t="s">
        <v>144</v>
      </c>
      <c r="D251" s="202">
        <v>2</v>
      </c>
      <c r="E251" s="52" t="s">
        <v>100</v>
      </c>
      <c r="F251" s="52">
        <v>8</v>
      </c>
      <c r="G251" s="112" t="s">
        <v>131</v>
      </c>
      <c r="H251" s="138">
        <v>20</v>
      </c>
      <c r="I251" s="139">
        <v>44</v>
      </c>
      <c r="J251" s="139">
        <v>12</v>
      </c>
      <c r="K251" s="139">
        <f>I251+J251</f>
        <v>56</v>
      </c>
      <c r="L251" s="140">
        <f>K251*D251</f>
        <v>112</v>
      </c>
      <c r="M251" s="141">
        <f t="shared" si="10"/>
        <v>896</v>
      </c>
      <c r="N251" s="458">
        <f t="shared" si="11"/>
        <v>0</v>
      </c>
      <c r="O251" s="147">
        <v>1</v>
      </c>
      <c r="P251" s="460">
        <f t="shared" si="12"/>
        <v>0</v>
      </c>
      <c r="Q251" s="451">
        <f>+Q249</f>
        <v>1</v>
      </c>
      <c r="R251" s="144">
        <v>896</v>
      </c>
      <c r="S251" s="143">
        <f t="shared" si="13"/>
        <v>0</v>
      </c>
      <c r="T251" s="144">
        <f>Q251*M251</f>
        <v>896</v>
      </c>
      <c r="U251" s="145"/>
      <c r="W251" s="365"/>
    </row>
    <row r="252" spans="1:23">
      <c r="A252" s="182"/>
      <c r="B252" s="52"/>
      <c r="C252" s="200"/>
      <c r="D252" s="137"/>
      <c r="E252" s="52"/>
      <c r="F252" s="52"/>
      <c r="G252" s="186"/>
      <c r="H252" s="187"/>
      <c r="I252" s="139"/>
      <c r="J252" s="139"/>
      <c r="K252" s="139"/>
      <c r="L252" s="140"/>
      <c r="M252" s="141"/>
      <c r="N252" s="458">
        <f t="shared" si="11"/>
        <v>0</v>
      </c>
      <c r="O252" s="147"/>
      <c r="P252" s="460">
        <f t="shared" si="12"/>
        <v>0</v>
      </c>
      <c r="Q252" s="451"/>
      <c r="R252" s="144"/>
      <c r="S252" s="143"/>
      <c r="T252" s="144"/>
      <c r="U252" s="145"/>
      <c r="W252" s="365"/>
    </row>
    <row r="253" spans="1:23">
      <c r="A253" s="135"/>
      <c r="B253" s="183" t="s">
        <v>83</v>
      </c>
      <c r="C253" s="200" t="s">
        <v>121</v>
      </c>
      <c r="D253" s="202"/>
      <c r="E253" s="52"/>
      <c r="F253" s="52"/>
      <c r="G253" s="186"/>
      <c r="H253" s="187"/>
      <c r="I253" s="139"/>
      <c r="J253" s="139"/>
      <c r="K253" s="139"/>
      <c r="L253" s="140"/>
      <c r="M253" s="141"/>
      <c r="N253" s="458">
        <f t="shared" si="11"/>
        <v>0</v>
      </c>
      <c r="O253" s="147"/>
      <c r="P253" s="460">
        <f t="shared" si="12"/>
        <v>0</v>
      </c>
      <c r="Q253" s="451"/>
      <c r="R253" s="144"/>
      <c r="S253" s="143"/>
      <c r="T253" s="144"/>
      <c r="U253" s="145"/>
      <c r="W253" s="365"/>
    </row>
    <row r="254" spans="1:23">
      <c r="A254" s="182"/>
      <c r="B254" s="52"/>
      <c r="C254" s="200"/>
      <c r="D254" s="137"/>
      <c r="E254" s="52"/>
      <c r="F254" s="52"/>
      <c r="G254" s="186"/>
      <c r="H254" s="187"/>
      <c r="I254" s="187"/>
      <c r="J254" s="187"/>
      <c r="K254" s="139"/>
      <c r="L254" s="140"/>
      <c r="M254" s="141"/>
      <c r="N254" s="458">
        <f t="shared" si="11"/>
        <v>0</v>
      </c>
      <c r="O254" s="147"/>
      <c r="P254" s="460">
        <f t="shared" si="12"/>
        <v>0</v>
      </c>
      <c r="Q254" s="451"/>
      <c r="R254" s="144"/>
      <c r="S254" s="143"/>
      <c r="T254" s="144"/>
      <c r="U254" s="145"/>
      <c r="W254" s="365"/>
    </row>
    <row r="255" spans="1:23" ht="26">
      <c r="A255" s="135" t="s">
        <v>535</v>
      </c>
      <c r="B255" s="52" t="s">
        <v>108</v>
      </c>
      <c r="C255" s="136" t="s">
        <v>145</v>
      </c>
      <c r="D255" s="137">
        <v>1</v>
      </c>
      <c r="E255" s="52" t="s">
        <v>100</v>
      </c>
      <c r="F255" s="52">
        <v>8</v>
      </c>
      <c r="G255" s="112" t="s">
        <v>131</v>
      </c>
      <c r="H255" s="138">
        <v>20</v>
      </c>
      <c r="I255" s="139">
        <v>109</v>
      </c>
      <c r="J255" s="139">
        <v>55</v>
      </c>
      <c r="K255" s="139">
        <f>I255+J255</f>
        <v>164</v>
      </c>
      <c r="L255" s="140">
        <f>K255*D255</f>
        <v>164</v>
      </c>
      <c r="M255" s="141">
        <f t="shared" si="10"/>
        <v>1312</v>
      </c>
      <c r="N255" s="458">
        <f t="shared" si="11"/>
        <v>0</v>
      </c>
      <c r="O255" s="147">
        <v>1</v>
      </c>
      <c r="P255" s="460">
        <f t="shared" si="12"/>
        <v>0</v>
      </c>
      <c r="Q255" s="451">
        <f>+'Work progress Summary'!AG7</f>
        <v>1</v>
      </c>
      <c r="R255" s="144">
        <v>1312</v>
      </c>
      <c r="S255" s="143">
        <f t="shared" si="13"/>
        <v>0</v>
      </c>
      <c r="T255" s="144">
        <f>Q255*M255</f>
        <v>1312</v>
      </c>
      <c r="U255" s="145"/>
      <c r="W255" s="365"/>
    </row>
    <row r="256" spans="1:23">
      <c r="A256" s="182"/>
      <c r="B256" s="52"/>
      <c r="C256" s="200"/>
      <c r="D256" s="137"/>
      <c r="E256" s="52"/>
      <c r="F256" s="52"/>
      <c r="G256" s="186"/>
      <c r="H256" s="187"/>
      <c r="I256" s="187"/>
      <c r="J256" s="187"/>
      <c r="K256" s="139"/>
      <c r="L256" s="140"/>
      <c r="M256" s="141"/>
      <c r="N256" s="458">
        <f t="shared" si="11"/>
        <v>0</v>
      </c>
      <c r="O256" s="147"/>
      <c r="P256" s="460">
        <f t="shared" si="12"/>
        <v>0</v>
      </c>
      <c r="Q256" s="451"/>
      <c r="R256" s="144"/>
      <c r="S256" s="143"/>
      <c r="T256" s="144"/>
      <c r="U256" s="145"/>
      <c r="W256" s="365"/>
    </row>
    <row r="257" spans="1:23" ht="26">
      <c r="A257" s="135" t="s">
        <v>535</v>
      </c>
      <c r="B257" s="52" t="s">
        <v>109</v>
      </c>
      <c r="C257" s="136" t="s">
        <v>146</v>
      </c>
      <c r="D257" s="202">
        <v>1</v>
      </c>
      <c r="E257" s="52" t="s">
        <v>100</v>
      </c>
      <c r="F257" s="52">
        <v>8</v>
      </c>
      <c r="G257" s="112" t="s">
        <v>131</v>
      </c>
      <c r="H257" s="138">
        <v>20</v>
      </c>
      <c r="I257" s="139">
        <v>25</v>
      </c>
      <c r="J257" s="139">
        <v>5</v>
      </c>
      <c r="K257" s="139">
        <f>I257+J257</f>
        <v>30</v>
      </c>
      <c r="L257" s="140">
        <f>K257*D257</f>
        <v>30</v>
      </c>
      <c r="M257" s="141">
        <f t="shared" si="10"/>
        <v>240</v>
      </c>
      <c r="N257" s="458">
        <f t="shared" si="11"/>
        <v>0</v>
      </c>
      <c r="O257" s="147">
        <v>1</v>
      </c>
      <c r="P257" s="460">
        <f t="shared" si="12"/>
        <v>0</v>
      </c>
      <c r="Q257" s="451">
        <f>+'Work progress Summary'!AD7</f>
        <v>1</v>
      </c>
      <c r="R257" s="144">
        <v>240</v>
      </c>
      <c r="S257" s="143">
        <f t="shared" si="13"/>
        <v>0</v>
      </c>
      <c r="T257" s="144">
        <f>Q257*M257</f>
        <v>240</v>
      </c>
      <c r="U257" s="145"/>
      <c r="W257" s="365"/>
    </row>
    <row r="258" spans="1:23">
      <c r="A258" s="182"/>
      <c r="B258" s="52"/>
      <c r="C258" s="200"/>
      <c r="D258" s="137"/>
      <c r="E258" s="52"/>
      <c r="F258" s="52"/>
      <c r="G258" s="186"/>
      <c r="H258" s="187"/>
      <c r="I258" s="187"/>
      <c r="J258" s="187"/>
      <c r="K258" s="139"/>
      <c r="L258" s="140"/>
      <c r="M258" s="141"/>
      <c r="N258" s="458">
        <f t="shared" si="11"/>
        <v>0</v>
      </c>
      <c r="O258" s="147"/>
      <c r="P258" s="460">
        <f t="shared" si="12"/>
        <v>0</v>
      </c>
      <c r="Q258" s="451"/>
      <c r="R258" s="144"/>
      <c r="S258" s="143"/>
      <c r="T258" s="144"/>
      <c r="U258" s="145"/>
      <c r="W258" s="365"/>
    </row>
    <row r="259" spans="1:23" ht="39">
      <c r="A259" s="135" t="s">
        <v>535</v>
      </c>
      <c r="B259" s="52" t="s">
        <v>129</v>
      </c>
      <c r="C259" s="136" t="s">
        <v>147</v>
      </c>
      <c r="D259" s="202">
        <v>1</v>
      </c>
      <c r="E259" s="52" t="s">
        <v>100</v>
      </c>
      <c r="F259" s="52">
        <v>8</v>
      </c>
      <c r="G259" s="112" t="s">
        <v>96</v>
      </c>
      <c r="H259" s="138">
        <v>20</v>
      </c>
      <c r="I259" s="139">
        <v>118</v>
      </c>
      <c r="J259" s="139">
        <v>59</v>
      </c>
      <c r="K259" s="139">
        <f>I259+J259</f>
        <v>177</v>
      </c>
      <c r="L259" s="140">
        <f>K259*D259</f>
        <v>177</v>
      </c>
      <c r="M259" s="141">
        <f t="shared" si="10"/>
        <v>1416</v>
      </c>
      <c r="N259" s="458">
        <f t="shared" si="11"/>
        <v>0</v>
      </c>
      <c r="O259" s="147"/>
      <c r="P259" s="460">
        <f t="shared" si="12"/>
        <v>0</v>
      </c>
      <c r="Q259" s="451"/>
      <c r="R259" s="144">
        <v>0</v>
      </c>
      <c r="S259" s="143">
        <f t="shared" si="13"/>
        <v>0</v>
      </c>
      <c r="T259" s="144">
        <f>Q259*M259</f>
        <v>0</v>
      </c>
      <c r="U259" s="145"/>
      <c r="W259" s="365"/>
    </row>
    <row r="260" spans="1:23">
      <c r="A260" s="182"/>
      <c r="B260" s="52"/>
      <c r="C260" s="200"/>
      <c r="D260" s="137"/>
      <c r="E260" s="52"/>
      <c r="F260" s="52"/>
      <c r="G260" s="186"/>
      <c r="H260" s="187"/>
      <c r="I260" s="139"/>
      <c r="J260" s="139"/>
      <c r="K260" s="139"/>
      <c r="L260" s="140"/>
      <c r="M260" s="141"/>
      <c r="N260" s="458">
        <f t="shared" si="11"/>
        <v>0</v>
      </c>
      <c r="O260" s="147"/>
      <c r="P260" s="460">
        <f t="shared" si="12"/>
        <v>0</v>
      </c>
      <c r="Q260" s="451"/>
      <c r="R260" s="144"/>
      <c r="S260" s="143"/>
      <c r="T260" s="144"/>
      <c r="U260" s="145"/>
      <c r="W260" s="365"/>
    </row>
    <row r="261" spans="1:23">
      <c r="A261" s="135"/>
      <c r="B261" s="183" t="s">
        <v>83</v>
      </c>
      <c r="C261" s="200" t="s">
        <v>148</v>
      </c>
      <c r="D261" s="137"/>
      <c r="E261" s="52"/>
      <c r="F261" s="52"/>
      <c r="G261" s="186"/>
      <c r="H261" s="187"/>
      <c r="I261" s="139"/>
      <c r="J261" s="139"/>
      <c r="K261" s="139"/>
      <c r="L261" s="140"/>
      <c r="M261" s="141"/>
      <c r="N261" s="458">
        <f t="shared" si="11"/>
        <v>0</v>
      </c>
      <c r="O261" s="147"/>
      <c r="P261" s="460">
        <f t="shared" si="12"/>
        <v>0</v>
      </c>
      <c r="Q261" s="451"/>
      <c r="R261" s="144"/>
      <c r="S261" s="143"/>
      <c r="T261" s="144"/>
      <c r="U261" s="145"/>
      <c r="W261" s="365"/>
    </row>
    <row r="262" spans="1:23">
      <c r="A262" s="182"/>
      <c r="B262" s="52"/>
      <c r="C262" s="200"/>
      <c r="D262" s="137"/>
      <c r="E262" s="52"/>
      <c r="F262" s="52"/>
      <c r="G262" s="186"/>
      <c r="H262" s="187"/>
      <c r="I262" s="139"/>
      <c r="J262" s="139"/>
      <c r="K262" s="139"/>
      <c r="L262" s="140"/>
      <c r="M262" s="141"/>
      <c r="N262" s="458">
        <f t="shared" si="11"/>
        <v>0</v>
      </c>
      <c r="O262" s="147"/>
      <c r="P262" s="460">
        <f t="shared" si="12"/>
        <v>0</v>
      </c>
      <c r="Q262" s="451"/>
      <c r="R262" s="144"/>
      <c r="S262" s="143"/>
      <c r="T262" s="144"/>
      <c r="U262" s="145"/>
      <c r="W262" s="365"/>
    </row>
    <row r="263" spans="1:23" ht="26">
      <c r="A263" s="135" t="s">
        <v>535</v>
      </c>
      <c r="B263" s="52"/>
      <c r="C263" s="136" t="s">
        <v>149</v>
      </c>
      <c r="D263" s="202">
        <v>74</v>
      </c>
      <c r="E263" s="52" t="s">
        <v>532</v>
      </c>
      <c r="F263" s="52">
        <v>8</v>
      </c>
      <c r="G263" s="112"/>
      <c r="H263" s="138"/>
      <c r="I263" s="139">
        <v>0</v>
      </c>
      <c r="J263" s="139">
        <v>8</v>
      </c>
      <c r="K263" s="139">
        <f>I263+J263</f>
        <v>8</v>
      </c>
      <c r="L263" s="140">
        <f>K263*D263</f>
        <v>592</v>
      </c>
      <c r="M263" s="141">
        <f t="shared" si="10"/>
        <v>4736</v>
      </c>
      <c r="N263" s="458"/>
      <c r="O263" s="147">
        <v>0.9957674639935532</v>
      </c>
      <c r="P263" s="460">
        <f t="shared" si="12"/>
        <v>0</v>
      </c>
      <c r="Q263" s="451">
        <f>SUM(T152:T259)/SUM(M153:M259)</f>
        <v>0.9957674639935532</v>
      </c>
      <c r="R263" s="144">
        <v>4715.954709473468</v>
      </c>
      <c r="S263" s="143">
        <f t="shared" si="13"/>
        <v>0</v>
      </c>
      <c r="T263" s="144">
        <f>Q263*M263</f>
        <v>4715.954709473468</v>
      </c>
      <c r="U263" s="145"/>
      <c r="W263" s="365"/>
    </row>
    <row r="264" spans="1:23">
      <c r="A264" s="182"/>
      <c r="B264" s="52"/>
      <c r="C264" s="200"/>
      <c r="D264" s="137"/>
      <c r="E264" s="52"/>
      <c r="F264" s="52"/>
      <c r="G264" s="186"/>
      <c r="H264" s="187"/>
      <c r="I264" s="187"/>
      <c r="J264" s="187"/>
      <c r="K264" s="139"/>
      <c r="L264" s="140"/>
      <c r="M264" s="141"/>
      <c r="N264" s="458">
        <f t="shared" si="11"/>
        <v>0</v>
      </c>
      <c r="O264" s="147"/>
      <c r="P264" s="460">
        <f t="shared" si="12"/>
        <v>0</v>
      </c>
      <c r="Q264" s="451"/>
      <c r="R264" s="144"/>
      <c r="S264" s="143"/>
      <c r="T264" s="144"/>
      <c r="U264" s="145"/>
      <c r="W264" s="365"/>
    </row>
    <row r="265" spans="1:23" ht="26">
      <c r="A265" s="135" t="s">
        <v>535</v>
      </c>
      <c r="B265" s="52"/>
      <c r="C265" s="136" t="s">
        <v>150</v>
      </c>
      <c r="D265" s="202">
        <v>32</v>
      </c>
      <c r="E265" s="52" t="s">
        <v>532</v>
      </c>
      <c r="F265" s="52">
        <v>8</v>
      </c>
      <c r="G265" s="112"/>
      <c r="H265" s="138"/>
      <c r="I265" s="139">
        <v>0</v>
      </c>
      <c r="J265" s="139">
        <v>8</v>
      </c>
      <c r="K265" s="139">
        <f>I265+J265</f>
        <v>8</v>
      </c>
      <c r="L265" s="140">
        <f>K265*D265</f>
        <v>256</v>
      </c>
      <c r="M265" s="141">
        <f t="shared" si="10"/>
        <v>2048</v>
      </c>
      <c r="N265" s="458"/>
      <c r="O265" s="147">
        <v>0.9957674639935532</v>
      </c>
      <c r="P265" s="460">
        <f t="shared" si="12"/>
        <v>0</v>
      </c>
      <c r="Q265" s="451">
        <f>Q263</f>
        <v>0.9957674639935532</v>
      </c>
      <c r="R265" s="144">
        <v>2039.331766258797</v>
      </c>
      <c r="S265" s="143">
        <f t="shared" si="13"/>
        <v>0</v>
      </c>
      <c r="T265" s="144">
        <f>Q265*M265</f>
        <v>2039.331766258797</v>
      </c>
      <c r="U265" s="145"/>
      <c r="W265" s="365"/>
    </row>
    <row r="266" spans="1:23" ht="13.5" thickBot="1">
      <c r="A266" s="182"/>
      <c r="B266" s="52"/>
      <c r="C266" s="200"/>
      <c r="D266" s="137"/>
      <c r="E266" s="52"/>
      <c r="F266" s="52"/>
      <c r="G266" s="186"/>
      <c r="H266" s="187"/>
      <c r="I266" s="139"/>
      <c r="J266" s="139"/>
      <c r="K266" s="139"/>
      <c r="L266" s="140"/>
      <c r="M266" s="141"/>
      <c r="N266" s="458">
        <f t="shared" si="11"/>
        <v>0</v>
      </c>
      <c r="O266" s="147"/>
      <c r="P266" s="460">
        <f t="shared" si="12"/>
        <v>0</v>
      </c>
      <c r="Q266" s="452"/>
      <c r="R266" s="213"/>
      <c r="S266" s="212"/>
      <c r="T266" s="213"/>
      <c r="U266" s="214"/>
      <c r="W266" s="365"/>
    </row>
    <row r="267" spans="1:23" ht="20.149999999999999" customHeight="1" thickTop="1" thickBot="1">
      <c r="A267" s="215" t="s">
        <v>535</v>
      </c>
      <c r="B267" s="216"/>
      <c r="C267" s="217" t="s">
        <v>162</v>
      </c>
      <c r="D267" s="218"/>
      <c r="E267" s="216"/>
      <c r="F267" s="216"/>
      <c r="G267" s="219"/>
      <c r="H267" s="220"/>
      <c r="I267" s="221"/>
      <c r="J267" s="221"/>
      <c r="K267" s="221"/>
      <c r="L267" s="221"/>
      <c r="M267" s="222"/>
      <c r="N267" s="458">
        <f t="shared" si="11"/>
        <v>0</v>
      </c>
      <c r="O267" s="461"/>
      <c r="P267" s="460">
        <f t="shared" si="12"/>
        <v>0</v>
      </c>
      <c r="Q267" s="223"/>
      <c r="R267" s="224">
        <v>339890.48647573229</v>
      </c>
      <c r="S267" s="224">
        <f t="shared" si="13"/>
        <v>0</v>
      </c>
      <c r="T267" s="224">
        <f>SUM(T144:T266)</f>
        <v>339890.48647573229</v>
      </c>
      <c r="U267" s="225"/>
      <c r="W267" s="365"/>
    </row>
    <row r="268" spans="1:23" ht="13.5" thickTop="1">
      <c r="A268" s="226"/>
      <c r="B268" s="227"/>
      <c r="C268" s="228"/>
      <c r="D268" s="229"/>
      <c r="E268" s="227"/>
      <c r="F268" s="227"/>
      <c r="G268" s="230"/>
      <c r="H268" s="231"/>
      <c r="I268" s="232"/>
      <c r="J268" s="232"/>
      <c r="K268" s="232"/>
      <c r="L268" s="233"/>
      <c r="M268" s="234"/>
      <c r="N268" s="458">
        <f t="shared" si="11"/>
        <v>0</v>
      </c>
      <c r="O268" s="147"/>
      <c r="P268" s="460">
        <f t="shared" si="12"/>
        <v>0</v>
      </c>
      <c r="Q268" s="453"/>
      <c r="R268" s="236"/>
      <c r="S268" s="235"/>
      <c r="T268" s="236"/>
      <c r="U268" s="237"/>
      <c r="W268" s="365"/>
    </row>
    <row r="269" spans="1:23">
      <c r="A269" s="201" t="s">
        <v>536</v>
      </c>
      <c r="B269" s="183" t="s">
        <v>83</v>
      </c>
      <c r="C269" s="184" t="s">
        <v>163</v>
      </c>
      <c r="D269" s="137"/>
      <c r="E269" s="52"/>
      <c r="F269" s="52"/>
      <c r="G269" s="186"/>
      <c r="H269" s="187"/>
      <c r="I269" s="187"/>
      <c r="J269" s="187"/>
      <c r="K269" s="139"/>
      <c r="L269" s="140"/>
      <c r="M269" s="141"/>
      <c r="N269" s="458">
        <f t="shared" si="11"/>
        <v>0</v>
      </c>
      <c r="O269" s="147"/>
      <c r="P269" s="460">
        <f t="shared" si="12"/>
        <v>0</v>
      </c>
      <c r="Q269" s="451"/>
      <c r="R269" s="144"/>
      <c r="S269" s="143"/>
      <c r="T269" s="144"/>
      <c r="U269" s="145"/>
      <c r="W269" s="365"/>
    </row>
    <row r="270" spans="1:23">
      <c r="A270" s="182"/>
      <c r="B270" s="52"/>
      <c r="C270" s="200"/>
      <c r="D270" s="137"/>
      <c r="E270" s="52"/>
      <c r="F270" s="52"/>
      <c r="G270" s="186"/>
      <c r="H270" s="187"/>
      <c r="I270" s="139"/>
      <c r="J270" s="139"/>
      <c r="K270" s="139"/>
      <c r="L270" s="140"/>
      <c r="M270" s="141"/>
      <c r="N270" s="458">
        <f t="shared" si="11"/>
        <v>0</v>
      </c>
      <c r="O270" s="147"/>
      <c r="P270" s="460">
        <f t="shared" si="12"/>
        <v>0</v>
      </c>
      <c r="Q270" s="451"/>
      <c r="R270" s="144"/>
      <c r="S270" s="143"/>
      <c r="T270" s="144"/>
      <c r="U270" s="145"/>
      <c r="W270" s="365"/>
    </row>
    <row r="271" spans="1:23" ht="26">
      <c r="A271" s="135"/>
      <c r="B271" s="52"/>
      <c r="C271" s="136" t="s">
        <v>90</v>
      </c>
      <c r="D271" s="137"/>
      <c r="E271" s="52"/>
      <c r="F271" s="52"/>
      <c r="G271" s="186"/>
      <c r="H271" s="187"/>
      <c r="I271" s="187"/>
      <c r="J271" s="187"/>
      <c r="K271" s="139"/>
      <c r="L271" s="140"/>
      <c r="M271" s="141"/>
      <c r="N271" s="458">
        <f t="shared" si="11"/>
        <v>0</v>
      </c>
      <c r="O271" s="147"/>
      <c r="P271" s="460">
        <f t="shared" si="12"/>
        <v>0</v>
      </c>
      <c r="Q271" s="451"/>
      <c r="R271" s="144"/>
      <c r="S271" s="143"/>
      <c r="T271" s="144"/>
      <c r="U271" s="145"/>
      <c r="W271" s="365"/>
    </row>
    <row r="272" spans="1:23">
      <c r="A272" s="182"/>
      <c r="B272" s="52"/>
      <c r="C272" s="200"/>
      <c r="D272" s="137"/>
      <c r="E272" s="52"/>
      <c r="F272" s="52"/>
      <c r="G272" s="186"/>
      <c r="H272" s="187"/>
      <c r="I272" s="139"/>
      <c r="J272" s="139"/>
      <c r="K272" s="139"/>
      <c r="L272" s="140"/>
      <c r="M272" s="141"/>
      <c r="N272" s="458">
        <f t="shared" si="11"/>
        <v>0</v>
      </c>
      <c r="O272" s="147"/>
      <c r="P272" s="460">
        <f t="shared" si="12"/>
        <v>0</v>
      </c>
      <c r="Q272" s="451"/>
      <c r="R272" s="144"/>
      <c r="S272" s="143"/>
      <c r="T272" s="144"/>
      <c r="U272" s="145"/>
      <c r="W272" s="365"/>
    </row>
    <row r="273" spans="1:23">
      <c r="A273" s="135"/>
      <c r="B273" s="52"/>
      <c r="C273" s="185" t="s">
        <v>91</v>
      </c>
      <c r="D273" s="137"/>
      <c r="E273" s="52"/>
      <c r="F273" s="52"/>
      <c r="G273" s="186"/>
      <c r="H273" s="187"/>
      <c r="I273" s="139"/>
      <c r="J273" s="139"/>
      <c r="K273" s="139"/>
      <c r="L273" s="140"/>
      <c r="M273" s="141"/>
      <c r="N273" s="458">
        <f t="shared" si="11"/>
        <v>0</v>
      </c>
      <c r="O273" s="147"/>
      <c r="P273" s="460">
        <f t="shared" si="12"/>
        <v>0</v>
      </c>
      <c r="Q273" s="451"/>
      <c r="R273" s="144"/>
      <c r="S273" s="143"/>
      <c r="T273" s="144"/>
      <c r="U273" s="145"/>
      <c r="W273" s="365"/>
    </row>
    <row r="274" spans="1:23">
      <c r="A274" s="182"/>
      <c r="B274" s="52"/>
      <c r="C274" s="200"/>
      <c r="D274" s="137"/>
      <c r="E274" s="52"/>
      <c r="F274" s="52"/>
      <c r="G274" s="186"/>
      <c r="H274" s="187"/>
      <c r="I274" s="139"/>
      <c r="J274" s="139"/>
      <c r="K274" s="139"/>
      <c r="L274" s="140"/>
      <c r="M274" s="141"/>
      <c r="N274" s="458">
        <f t="shared" si="11"/>
        <v>0</v>
      </c>
      <c r="O274" s="147"/>
      <c r="P274" s="460">
        <f t="shared" si="12"/>
        <v>0</v>
      </c>
      <c r="Q274" s="451"/>
      <c r="R274" s="144"/>
      <c r="S274" s="143"/>
      <c r="T274" s="144"/>
      <c r="U274" s="145"/>
      <c r="W274" s="365"/>
    </row>
    <row r="275" spans="1:23">
      <c r="A275" s="135"/>
      <c r="B275" s="52"/>
      <c r="C275" s="185" t="s">
        <v>92</v>
      </c>
      <c r="D275" s="137"/>
      <c r="E275" s="52"/>
      <c r="F275" s="52"/>
      <c r="G275" s="186"/>
      <c r="H275" s="187"/>
      <c r="I275" s="139"/>
      <c r="J275" s="139"/>
      <c r="K275" s="139"/>
      <c r="L275" s="140"/>
      <c r="M275" s="141"/>
      <c r="N275" s="458">
        <f t="shared" si="11"/>
        <v>0</v>
      </c>
      <c r="O275" s="147"/>
      <c r="P275" s="460">
        <f t="shared" si="12"/>
        <v>0</v>
      </c>
      <c r="Q275" s="451"/>
      <c r="R275" s="144"/>
      <c r="S275" s="143"/>
      <c r="T275" s="144"/>
      <c r="U275" s="145"/>
      <c r="W275" s="365"/>
    </row>
    <row r="276" spans="1:23">
      <c r="A276" s="182"/>
      <c r="B276" s="52"/>
      <c r="C276" s="200"/>
      <c r="D276" s="137"/>
      <c r="E276" s="52"/>
      <c r="F276" s="52"/>
      <c r="G276" s="186"/>
      <c r="H276" s="187"/>
      <c r="I276" s="187"/>
      <c r="J276" s="187"/>
      <c r="K276" s="139"/>
      <c r="L276" s="140"/>
      <c r="M276" s="141"/>
      <c r="N276" s="458">
        <f t="shared" si="11"/>
        <v>0</v>
      </c>
      <c r="O276" s="147"/>
      <c r="P276" s="460">
        <f t="shared" si="12"/>
        <v>0</v>
      </c>
      <c r="Q276" s="451"/>
      <c r="R276" s="144"/>
      <c r="S276" s="143"/>
      <c r="T276" s="144"/>
      <c r="U276" s="145"/>
      <c r="W276" s="365"/>
    </row>
    <row r="277" spans="1:23" ht="26">
      <c r="A277" s="135" t="s">
        <v>536</v>
      </c>
      <c r="B277" s="52" t="s">
        <v>1</v>
      </c>
      <c r="C277" s="136" t="s">
        <v>93</v>
      </c>
      <c r="D277" s="202">
        <v>7.2</v>
      </c>
      <c r="E277" s="52" t="s">
        <v>532</v>
      </c>
      <c r="F277" s="52">
        <v>44</v>
      </c>
      <c r="G277" s="112" t="s">
        <v>94</v>
      </c>
      <c r="H277" s="138">
        <v>20</v>
      </c>
      <c r="I277" s="139">
        <v>255</v>
      </c>
      <c r="J277" s="139">
        <v>145</v>
      </c>
      <c r="K277" s="139">
        <f>I277+J277</f>
        <v>400</v>
      </c>
      <c r="L277" s="140">
        <f>K277*D277</f>
        <v>2880</v>
      </c>
      <c r="M277" s="141">
        <f t="shared" ref="M277:M327" si="14">D277*K277*F277</f>
        <v>126720</v>
      </c>
      <c r="N277" s="458">
        <f t="shared" si="11"/>
        <v>0</v>
      </c>
      <c r="O277" s="147">
        <v>1</v>
      </c>
      <c r="P277" s="460">
        <f t="shared" si="12"/>
        <v>0</v>
      </c>
      <c r="Q277" s="451">
        <f>+'Work progress Summary'!$C$8</f>
        <v>1</v>
      </c>
      <c r="R277" s="144">
        <v>126720</v>
      </c>
      <c r="S277" s="143">
        <f t="shared" si="13"/>
        <v>0</v>
      </c>
      <c r="T277" s="144">
        <f>Q277*M277</f>
        <v>126720</v>
      </c>
      <c r="U277" s="145"/>
      <c r="W277" s="365"/>
    </row>
    <row r="278" spans="1:23">
      <c r="A278" s="182"/>
      <c r="B278" s="52"/>
      <c r="C278" s="200"/>
      <c r="D278" s="137"/>
      <c r="E278" s="52"/>
      <c r="F278" s="52"/>
      <c r="G278" s="186"/>
      <c r="H278" s="187"/>
      <c r="I278" s="187"/>
      <c r="J278" s="187"/>
      <c r="K278" s="139"/>
      <c r="L278" s="140"/>
      <c r="M278" s="141"/>
      <c r="N278" s="458">
        <f t="shared" si="11"/>
        <v>0</v>
      </c>
      <c r="O278" s="147"/>
      <c r="P278" s="460">
        <f t="shared" si="12"/>
        <v>0</v>
      </c>
      <c r="Q278" s="451"/>
      <c r="R278" s="144"/>
      <c r="S278" s="143"/>
      <c r="T278" s="144"/>
      <c r="U278" s="145"/>
      <c r="W278" s="365"/>
    </row>
    <row r="279" spans="1:23" ht="14.5">
      <c r="A279" s="135" t="s">
        <v>536</v>
      </c>
      <c r="B279" s="52" t="s">
        <v>2</v>
      </c>
      <c r="C279" s="136" t="s">
        <v>164</v>
      </c>
      <c r="D279" s="202">
        <v>2.0499999999999998</v>
      </c>
      <c r="E279" s="52" t="s">
        <v>532</v>
      </c>
      <c r="F279" s="52">
        <v>44</v>
      </c>
      <c r="G279" s="112" t="s">
        <v>96</v>
      </c>
      <c r="H279" s="138">
        <v>20</v>
      </c>
      <c r="I279" s="139">
        <v>282</v>
      </c>
      <c r="J279" s="139">
        <v>206</v>
      </c>
      <c r="K279" s="139">
        <f>I279+J279</f>
        <v>488</v>
      </c>
      <c r="L279" s="140">
        <f>K279*D279</f>
        <v>1000.3999999999999</v>
      </c>
      <c r="M279" s="141">
        <f t="shared" si="14"/>
        <v>44017.599999999991</v>
      </c>
      <c r="N279" s="458">
        <f t="shared" si="11"/>
        <v>0</v>
      </c>
      <c r="O279" s="147">
        <v>1</v>
      </c>
      <c r="P279" s="460">
        <f t="shared" si="12"/>
        <v>0</v>
      </c>
      <c r="Q279" s="451">
        <f>+'Work progress Summary'!$C$8</f>
        <v>1</v>
      </c>
      <c r="R279" s="144">
        <v>44017.599999999991</v>
      </c>
      <c r="S279" s="143">
        <f t="shared" si="13"/>
        <v>0</v>
      </c>
      <c r="T279" s="144">
        <f>Q279*M279</f>
        <v>44017.599999999991</v>
      </c>
      <c r="U279" s="145"/>
      <c r="W279" s="365"/>
    </row>
    <row r="280" spans="1:23">
      <c r="A280" s="182"/>
      <c r="B280" s="52"/>
      <c r="C280" s="200"/>
      <c r="D280" s="137"/>
      <c r="E280" s="52"/>
      <c r="F280" s="52"/>
      <c r="G280" s="186"/>
      <c r="H280" s="187"/>
      <c r="I280" s="187"/>
      <c r="J280" s="187"/>
      <c r="K280" s="139"/>
      <c r="L280" s="140"/>
      <c r="M280" s="141"/>
      <c r="N280" s="458">
        <f t="shared" si="11"/>
        <v>0</v>
      </c>
      <c r="O280" s="147"/>
      <c r="P280" s="460">
        <f t="shared" si="12"/>
        <v>0</v>
      </c>
      <c r="Q280" s="451"/>
      <c r="R280" s="144"/>
      <c r="S280" s="143"/>
      <c r="T280" s="144"/>
      <c r="U280" s="145"/>
      <c r="W280" s="365"/>
    </row>
    <row r="281" spans="1:23">
      <c r="A281" s="135" t="s">
        <v>536</v>
      </c>
      <c r="B281" s="52" t="s">
        <v>3</v>
      </c>
      <c r="C281" s="136" t="s">
        <v>165</v>
      </c>
      <c r="D281" s="202">
        <v>11.6</v>
      </c>
      <c r="E281" s="52" t="s">
        <v>533</v>
      </c>
      <c r="F281" s="52">
        <v>44</v>
      </c>
      <c r="G281" s="112" t="s">
        <v>98</v>
      </c>
      <c r="H281" s="138">
        <v>5</v>
      </c>
      <c r="I281" s="139">
        <v>0</v>
      </c>
      <c r="J281" s="139">
        <v>57</v>
      </c>
      <c r="K281" s="139">
        <f>I281+J281</f>
        <v>57</v>
      </c>
      <c r="L281" s="140">
        <f>K281*D281</f>
        <v>661.19999999999993</v>
      </c>
      <c r="M281" s="141">
        <f t="shared" si="14"/>
        <v>29092.799999999996</v>
      </c>
      <c r="N281" s="458"/>
      <c r="O281" s="147">
        <v>0.97727272727272729</v>
      </c>
      <c r="P281" s="460">
        <f t="shared" si="12"/>
        <v>0</v>
      </c>
      <c r="Q281" s="451">
        <f>'Work progress Summary'!J8</f>
        <v>0.97727272727272729</v>
      </c>
      <c r="R281" s="144">
        <v>27770.399999999998</v>
      </c>
      <c r="S281" s="143">
        <f t="shared" si="13"/>
        <v>661.19999999999709</v>
      </c>
      <c r="T281" s="144">
        <f>Q281*M281</f>
        <v>28431.599999999995</v>
      </c>
      <c r="U281" s="145"/>
      <c r="W281" s="365"/>
    </row>
    <row r="282" spans="1:23">
      <c r="A282" s="182"/>
      <c r="B282" s="52"/>
      <c r="C282" s="200"/>
      <c r="D282" s="137"/>
      <c r="E282" s="52"/>
      <c r="F282" s="52"/>
      <c r="G282" s="186"/>
      <c r="H282" s="187"/>
      <c r="I282" s="187"/>
      <c r="J282" s="187"/>
      <c r="K282" s="139"/>
      <c r="L282" s="140"/>
      <c r="M282" s="141"/>
      <c r="N282" s="458">
        <f t="shared" si="11"/>
        <v>0</v>
      </c>
      <c r="O282" s="147"/>
      <c r="P282" s="460">
        <f t="shared" si="12"/>
        <v>0</v>
      </c>
      <c r="Q282" s="451"/>
      <c r="R282" s="144"/>
      <c r="S282" s="143"/>
      <c r="T282" s="144"/>
      <c r="U282" s="145"/>
      <c r="W282" s="365"/>
    </row>
    <row r="283" spans="1:23">
      <c r="A283" s="135" t="s">
        <v>536</v>
      </c>
      <c r="B283" s="52" t="s">
        <v>4</v>
      </c>
      <c r="C283" s="185" t="s">
        <v>153</v>
      </c>
      <c r="D283" s="202">
        <v>1</v>
      </c>
      <c r="E283" s="52" t="s">
        <v>100</v>
      </c>
      <c r="F283" s="52">
        <v>44</v>
      </c>
      <c r="G283" s="112" t="s">
        <v>96</v>
      </c>
      <c r="H283" s="138">
        <v>20</v>
      </c>
      <c r="I283" s="139">
        <v>123</v>
      </c>
      <c r="J283" s="139">
        <v>48</v>
      </c>
      <c r="K283" s="139">
        <f>I283+J283</f>
        <v>171</v>
      </c>
      <c r="L283" s="140">
        <f>K283*D283</f>
        <v>171</v>
      </c>
      <c r="M283" s="141">
        <f t="shared" si="14"/>
        <v>7524</v>
      </c>
      <c r="N283" s="458">
        <f>P283*D283*F283*0.27*0.98</f>
        <v>0</v>
      </c>
      <c r="O283" s="147">
        <v>1</v>
      </c>
      <c r="P283" s="460">
        <f t="shared" si="12"/>
        <v>0</v>
      </c>
      <c r="Q283" s="451">
        <f>+'Work progress Summary'!$C$8</f>
        <v>1</v>
      </c>
      <c r="R283" s="144">
        <v>7524</v>
      </c>
      <c r="S283" s="143">
        <f t="shared" si="13"/>
        <v>0</v>
      </c>
      <c r="T283" s="144">
        <f>Q283*M283</f>
        <v>7524</v>
      </c>
      <c r="U283" s="145"/>
      <c r="W283" s="365"/>
    </row>
    <row r="284" spans="1:23">
      <c r="A284" s="182"/>
      <c r="B284" s="52"/>
      <c r="C284" s="200"/>
      <c r="D284" s="137"/>
      <c r="E284" s="52"/>
      <c r="F284" s="52"/>
      <c r="G284" s="186"/>
      <c r="H284" s="187"/>
      <c r="I284" s="187"/>
      <c r="J284" s="187"/>
      <c r="K284" s="139"/>
      <c r="L284" s="140"/>
      <c r="M284" s="141"/>
      <c r="N284" s="458">
        <f t="shared" si="11"/>
        <v>0</v>
      </c>
      <c r="O284" s="147"/>
      <c r="P284" s="460">
        <f t="shared" si="12"/>
        <v>0</v>
      </c>
      <c r="Q284" s="451"/>
      <c r="R284" s="144"/>
      <c r="S284" s="143"/>
      <c r="T284" s="144"/>
      <c r="U284" s="145"/>
      <c r="W284" s="365"/>
    </row>
    <row r="285" spans="1:23">
      <c r="A285" s="135"/>
      <c r="B285" s="52"/>
      <c r="C285" s="185" t="s">
        <v>101</v>
      </c>
      <c r="D285" s="137"/>
      <c r="E285" s="52"/>
      <c r="F285" s="52"/>
      <c r="G285" s="186"/>
      <c r="H285" s="187"/>
      <c r="I285" s="139"/>
      <c r="J285" s="139"/>
      <c r="K285" s="139"/>
      <c r="L285" s="140"/>
      <c r="M285" s="141"/>
      <c r="N285" s="458">
        <f t="shared" si="11"/>
        <v>0</v>
      </c>
      <c r="O285" s="147"/>
      <c r="P285" s="460">
        <f t="shared" si="12"/>
        <v>0</v>
      </c>
      <c r="Q285" s="451"/>
      <c r="R285" s="144"/>
      <c r="S285" s="143"/>
      <c r="T285" s="144"/>
      <c r="U285" s="145"/>
      <c r="W285" s="365"/>
    </row>
    <row r="286" spans="1:23">
      <c r="A286" s="182"/>
      <c r="B286" s="52"/>
      <c r="C286" s="200"/>
      <c r="D286" s="137"/>
      <c r="E286" s="52"/>
      <c r="F286" s="52"/>
      <c r="G286" s="186"/>
      <c r="H286" s="187"/>
      <c r="I286" s="187"/>
      <c r="J286" s="187"/>
      <c r="K286" s="139"/>
      <c r="L286" s="140"/>
      <c r="M286" s="141"/>
      <c r="N286" s="458">
        <f t="shared" ref="N286:N349" si="15">P286*D286*F286</f>
        <v>0</v>
      </c>
      <c r="O286" s="147"/>
      <c r="P286" s="460">
        <f t="shared" ref="P286:P349" si="16">Q286-O286</f>
        <v>0</v>
      </c>
      <c r="Q286" s="451"/>
      <c r="R286" s="144"/>
      <c r="S286" s="143"/>
      <c r="T286" s="144"/>
      <c r="U286" s="145"/>
      <c r="W286" s="365"/>
    </row>
    <row r="287" spans="1:23" ht="39">
      <c r="A287" s="135" t="s">
        <v>536</v>
      </c>
      <c r="B287" s="52" t="s">
        <v>5</v>
      </c>
      <c r="C287" s="136" t="s">
        <v>102</v>
      </c>
      <c r="D287" s="202">
        <v>5.45</v>
      </c>
      <c r="E287" s="52" t="s">
        <v>532</v>
      </c>
      <c r="F287" s="52">
        <v>44</v>
      </c>
      <c r="G287" s="112" t="s">
        <v>94</v>
      </c>
      <c r="H287" s="138">
        <v>20</v>
      </c>
      <c r="I287" s="139">
        <v>255</v>
      </c>
      <c r="J287" s="139">
        <v>145</v>
      </c>
      <c r="K287" s="139">
        <f>I287+J287</f>
        <v>400</v>
      </c>
      <c r="L287" s="140">
        <f>K287*D287</f>
        <v>2180</v>
      </c>
      <c r="M287" s="141">
        <f t="shared" si="14"/>
        <v>95920</v>
      </c>
      <c r="N287" s="458">
        <f t="shared" si="15"/>
        <v>0</v>
      </c>
      <c r="O287" s="147">
        <v>1</v>
      </c>
      <c r="P287" s="460">
        <f t="shared" si="16"/>
        <v>0</v>
      </c>
      <c r="Q287" s="451">
        <f>+'Work progress Summary'!$E$8</f>
        <v>1</v>
      </c>
      <c r="R287" s="144">
        <v>95920</v>
      </c>
      <c r="S287" s="143">
        <f t="shared" ref="S287:S347" si="17">T287-R287</f>
        <v>0</v>
      </c>
      <c r="T287" s="144">
        <f>Q287*M287</f>
        <v>95920</v>
      </c>
      <c r="U287" s="145"/>
      <c r="W287" s="365"/>
    </row>
    <row r="288" spans="1:23">
      <c r="A288" s="182"/>
      <c r="B288" s="52"/>
      <c r="C288" s="200"/>
      <c r="D288" s="137"/>
      <c r="E288" s="52"/>
      <c r="F288" s="52"/>
      <c r="G288" s="186"/>
      <c r="H288" s="187"/>
      <c r="I288" s="187"/>
      <c r="J288" s="187"/>
      <c r="K288" s="139"/>
      <c r="L288" s="140"/>
      <c r="M288" s="141"/>
      <c r="N288" s="458">
        <f t="shared" si="15"/>
        <v>0</v>
      </c>
      <c r="O288" s="147"/>
      <c r="P288" s="460">
        <f t="shared" si="16"/>
        <v>0</v>
      </c>
      <c r="Q288" s="451"/>
      <c r="R288" s="144"/>
      <c r="S288" s="143"/>
      <c r="T288" s="144"/>
      <c r="U288" s="145"/>
      <c r="W288" s="365"/>
    </row>
    <row r="289" spans="1:23" ht="14.5">
      <c r="A289" s="135" t="s">
        <v>536</v>
      </c>
      <c r="B289" s="52" t="s">
        <v>103</v>
      </c>
      <c r="C289" s="185" t="s">
        <v>166</v>
      </c>
      <c r="D289" s="202">
        <v>2.2000000000000002</v>
      </c>
      <c r="E289" s="52" t="s">
        <v>532</v>
      </c>
      <c r="F289" s="52">
        <v>44</v>
      </c>
      <c r="G289" s="112" t="s">
        <v>96</v>
      </c>
      <c r="H289" s="138">
        <v>20</v>
      </c>
      <c r="I289" s="139">
        <v>282</v>
      </c>
      <c r="J289" s="139">
        <v>206</v>
      </c>
      <c r="K289" s="139">
        <f>I289+J289</f>
        <v>488</v>
      </c>
      <c r="L289" s="140">
        <f>K289*D289</f>
        <v>1073.6000000000001</v>
      </c>
      <c r="M289" s="141">
        <f t="shared" si="14"/>
        <v>47238.400000000009</v>
      </c>
      <c r="N289" s="458">
        <f t="shared" si="15"/>
        <v>0</v>
      </c>
      <c r="O289" s="147">
        <v>1</v>
      </c>
      <c r="P289" s="460">
        <f t="shared" si="16"/>
        <v>0</v>
      </c>
      <c r="Q289" s="451">
        <f>+'Work progress Summary'!$E$8</f>
        <v>1</v>
      </c>
      <c r="R289" s="144">
        <v>47238.400000000009</v>
      </c>
      <c r="S289" s="143">
        <f t="shared" si="17"/>
        <v>0</v>
      </c>
      <c r="T289" s="144">
        <f>Q289*M289</f>
        <v>47238.400000000009</v>
      </c>
      <c r="U289" s="145"/>
      <c r="W289" s="365"/>
    </row>
    <row r="290" spans="1:23">
      <c r="A290" s="182"/>
      <c r="B290" s="52"/>
      <c r="C290" s="200"/>
      <c r="D290" s="137"/>
      <c r="E290" s="52"/>
      <c r="F290" s="52"/>
      <c r="G290" s="186"/>
      <c r="H290" s="187"/>
      <c r="I290" s="187"/>
      <c r="J290" s="187"/>
      <c r="K290" s="139"/>
      <c r="L290" s="140"/>
      <c r="M290" s="141"/>
      <c r="N290" s="458">
        <f t="shared" si="15"/>
        <v>0</v>
      </c>
      <c r="O290" s="147"/>
      <c r="P290" s="460">
        <f t="shared" si="16"/>
        <v>0</v>
      </c>
      <c r="Q290" s="451"/>
      <c r="R290" s="144"/>
      <c r="S290" s="143"/>
      <c r="T290" s="144"/>
      <c r="U290" s="145"/>
      <c r="W290" s="365"/>
    </row>
    <row r="291" spans="1:23" ht="14.5">
      <c r="A291" s="135" t="s">
        <v>536</v>
      </c>
      <c r="B291" s="52" t="s">
        <v>105</v>
      </c>
      <c r="C291" s="136" t="s">
        <v>167</v>
      </c>
      <c r="D291" s="202">
        <v>3.3</v>
      </c>
      <c r="E291" s="52" t="s">
        <v>532</v>
      </c>
      <c r="F291" s="52">
        <v>44</v>
      </c>
      <c r="G291" s="112" t="s">
        <v>96</v>
      </c>
      <c r="H291" s="138">
        <v>20</v>
      </c>
      <c r="I291" s="139">
        <v>282</v>
      </c>
      <c r="J291" s="139">
        <v>206</v>
      </c>
      <c r="K291" s="139">
        <f>I291+J291</f>
        <v>488</v>
      </c>
      <c r="L291" s="140">
        <f>K291*D291</f>
        <v>1610.3999999999999</v>
      </c>
      <c r="M291" s="141">
        <f t="shared" si="14"/>
        <v>70857.599999999991</v>
      </c>
      <c r="N291" s="458">
        <f t="shared" si="15"/>
        <v>0</v>
      </c>
      <c r="O291" s="147">
        <v>1</v>
      </c>
      <c r="P291" s="460">
        <f t="shared" si="16"/>
        <v>0</v>
      </c>
      <c r="Q291" s="451">
        <f>+'Work progress Summary'!$E$8</f>
        <v>1</v>
      </c>
      <c r="R291" s="144">
        <v>70857.599999999991</v>
      </c>
      <c r="S291" s="143">
        <f t="shared" si="17"/>
        <v>0</v>
      </c>
      <c r="T291" s="144">
        <f>Q291*M291</f>
        <v>70857.599999999991</v>
      </c>
      <c r="U291" s="145"/>
      <c r="W291" s="365"/>
    </row>
    <row r="292" spans="1:23">
      <c r="A292" s="182"/>
      <c r="B292" s="52"/>
      <c r="C292" s="200"/>
      <c r="D292" s="137"/>
      <c r="E292" s="52"/>
      <c r="F292" s="52"/>
      <c r="G292" s="186"/>
      <c r="H292" s="187"/>
      <c r="I292" s="187"/>
      <c r="J292" s="187"/>
      <c r="K292" s="139"/>
      <c r="L292" s="140"/>
      <c r="M292" s="141"/>
      <c r="N292" s="458">
        <f t="shared" si="15"/>
        <v>0</v>
      </c>
      <c r="O292" s="147"/>
      <c r="P292" s="460">
        <f t="shared" si="16"/>
        <v>0</v>
      </c>
      <c r="Q292" s="451"/>
      <c r="R292" s="144"/>
      <c r="S292" s="143"/>
      <c r="T292" s="144"/>
      <c r="U292" s="145"/>
      <c r="W292" s="365"/>
    </row>
    <row r="293" spans="1:23">
      <c r="A293" s="135" t="s">
        <v>536</v>
      </c>
      <c r="B293" s="52" t="s">
        <v>107</v>
      </c>
      <c r="C293" s="136" t="s">
        <v>165</v>
      </c>
      <c r="D293" s="202">
        <v>20.100000000000001</v>
      </c>
      <c r="E293" s="52" t="s">
        <v>533</v>
      </c>
      <c r="F293" s="52">
        <v>44</v>
      </c>
      <c r="G293" s="112" t="s">
        <v>98</v>
      </c>
      <c r="H293" s="138">
        <v>5</v>
      </c>
      <c r="I293" s="139">
        <v>0</v>
      </c>
      <c r="J293" s="139">
        <v>57</v>
      </c>
      <c r="K293" s="139">
        <f>I293+J293</f>
        <v>57</v>
      </c>
      <c r="L293" s="140">
        <f>K293*D293</f>
        <v>1145.7</v>
      </c>
      <c r="M293" s="141">
        <f t="shared" si="14"/>
        <v>50410.8</v>
      </c>
      <c r="N293" s="458"/>
      <c r="O293" s="147">
        <v>0.97727272727272729</v>
      </c>
      <c r="P293" s="460">
        <f t="shared" si="16"/>
        <v>0</v>
      </c>
      <c r="Q293" s="451">
        <f>'Work progress Summary'!L8</f>
        <v>0.97727272727272729</v>
      </c>
      <c r="R293" s="144">
        <v>46973.7</v>
      </c>
      <c r="S293" s="143">
        <f t="shared" si="17"/>
        <v>2291.4000000000087</v>
      </c>
      <c r="T293" s="144">
        <f>Q293*M293</f>
        <v>49265.100000000006</v>
      </c>
      <c r="U293" s="145"/>
      <c r="W293" s="365"/>
    </row>
    <row r="294" spans="1:23">
      <c r="A294" s="182"/>
      <c r="B294" s="52"/>
      <c r="C294" s="200"/>
      <c r="D294" s="137"/>
      <c r="E294" s="52"/>
      <c r="F294" s="52"/>
      <c r="G294" s="186"/>
      <c r="H294" s="187"/>
      <c r="I294" s="187"/>
      <c r="J294" s="187"/>
      <c r="K294" s="139"/>
      <c r="L294" s="140"/>
      <c r="M294" s="141"/>
      <c r="N294" s="458">
        <f t="shared" si="15"/>
        <v>0</v>
      </c>
      <c r="O294" s="147"/>
      <c r="P294" s="460">
        <f t="shared" si="16"/>
        <v>0</v>
      </c>
      <c r="Q294" s="451"/>
      <c r="R294" s="144"/>
      <c r="S294" s="143"/>
      <c r="T294" s="144"/>
      <c r="U294" s="145"/>
      <c r="W294" s="365"/>
    </row>
    <row r="295" spans="1:23">
      <c r="A295" s="135" t="s">
        <v>536</v>
      </c>
      <c r="B295" s="52" t="s">
        <v>108</v>
      </c>
      <c r="C295" s="136" t="s">
        <v>165</v>
      </c>
      <c r="D295" s="202">
        <v>17.600000000000001</v>
      </c>
      <c r="E295" s="52" t="s">
        <v>533</v>
      </c>
      <c r="F295" s="52">
        <v>44</v>
      </c>
      <c r="G295" s="112" t="s">
        <v>98</v>
      </c>
      <c r="H295" s="138">
        <v>5</v>
      </c>
      <c r="I295" s="139">
        <v>0</v>
      </c>
      <c r="J295" s="139">
        <v>57</v>
      </c>
      <c r="K295" s="139">
        <f>I295+J295</f>
        <v>57</v>
      </c>
      <c r="L295" s="140">
        <f>K295*D295</f>
        <v>1003.2</v>
      </c>
      <c r="M295" s="141">
        <f t="shared" si="14"/>
        <v>44140.800000000003</v>
      </c>
      <c r="N295" s="458"/>
      <c r="O295" s="147">
        <v>0.97727272727272729</v>
      </c>
      <c r="P295" s="460">
        <f t="shared" si="16"/>
        <v>0</v>
      </c>
      <c r="Q295" s="451">
        <f>'Work progress Summary'!L8</f>
        <v>0.97727272727272729</v>
      </c>
      <c r="R295" s="144">
        <v>41131.199999999997</v>
      </c>
      <c r="S295" s="143">
        <f t="shared" si="17"/>
        <v>2006.4000000000087</v>
      </c>
      <c r="T295" s="144">
        <f>Q295*M295</f>
        <v>43137.600000000006</v>
      </c>
      <c r="U295" s="145"/>
      <c r="W295" s="365"/>
    </row>
    <row r="296" spans="1:23">
      <c r="A296" s="182"/>
      <c r="B296" s="52"/>
      <c r="C296" s="200"/>
      <c r="D296" s="137"/>
      <c r="E296" s="52"/>
      <c r="F296" s="52"/>
      <c r="G296" s="186"/>
      <c r="H296" s="187"/>
      <c r="I296" s="187"/>
      <c r="J296" s="187"/>
      <c r="K296" s="139"/>
      <c r="L296" s="140"/>
      <c r="M296" s="141"/>
      <c r="N296" s="458">
        <f t="shared" si="15"/>
        <v>0</v>
      </c>
      <c r="O296" s="147"/>
      <c r="P296" s="460">
        <f t="shared" si="16"/>
        <v>0</v>
      </c>
      <c r="Q296" s="451"/>
      <c r="R296" s="144"/>
      <c r="S296" s="143"/>
      <c r="T296" s="144"/>
      <c r="U296" s="145"/>
      <c r="W296" s="365"/>
    </row>
    <row r="297" spans="1:23" ht="26">
      <c r="A297" s="135" t="s">
        <v>536</v>
      </c>
      <c r="B297" s="52" t="s">
        <v>109</v>
      </c>
      <c r="C297" s="136" t="s">
        <v>168</v>
      </c>
      <c r="D297" s="202">
        <v>1.1000000000000001</v>
      </c>
      <c r="E297" s="52" t="s">
        <v>533</v>
      </c>
      <c r="F297" s="52">
        <v>44</v>
      </c>
      <c r="G297" s="112" t="s">
        <v>96</v>
      </c>
      <c r="H297" s="138">
        <v>20</v>
      </c>
      <c r="I297" s="139">
        <v>158</v>
      </c>
      <c r="J297" s="139">
        <v>64</v>
      </c>
      <c r="K297" s="139">
        <f>I297+J297</f>
        <v>222</v>
      </c>
      <c r="L297" s="140">
        <f>K297*D297</f>
        <v>244.20000000000002</v>
      </c>
      <c r="M297" s="141">
        <f t="shared" si="14"/>
        <v>10744.800000000001</v>
      </c>
      <c r="N297" s="458">
        <f>P297*D297*F297*0.31*1.115</f>
        <v>0</v>
      </c>
      <c r="O297" s="147">
        <v>1</v>
      </c>
      <c r="P297" s="460">
        <f t="shared" si="16"/>
        <v>0</v>
      </c>
      <c r="Q297" s="451">
        <f>+'Work progress Summary'!$E$8</f>
        <v>1</v>
      </c>
      <c r="R297" s="144">
        <v>10744.800000000001</v>
      </c>
      <c r="S297" s="143">
        <f t="shared" si="17"/>
        <v>0</v>
      </c>
      <c r="T297" s="144">
        <f>Q297*M297</f>
        <v>10744.800000000001</v>
      </c>
      <c r="U297" s="145"/>
      <c r="W297" s="365"/>
    </row>
    <row r="298" spans="1:23">
      <c r="A298" s="182"/>
      <c r="B298" s="52"/>
      <c r="C298" s="200"/>
      <c r="D298" s="137"/>
      <c r="E298" s="52"/>
      <c r="F298" s="52"/>
      <c r="G298" s="186"/>
      <c r="H298" s="187"/>
      <c r="I298" s="187"/>
      <c r="J298" s="187"/>
      <c r="K298" s="139"/>
      <c r="L298" s="140"/>
      <c r="M298" s="141"/>
      <c r="N298" s="458">
        <f t="shared" si="15"/>
        <v>0</v>
      </c>
      <c r="O298" s="147"/>
      <c r="P298" s="460">
        <f t="shared" si="16"/>
        <v>0</v>
      </c>
      <c r="Q298" s="451"/>
      <c r="R298" s="144"/>
      <c r="S298" s="143"/>
      <c r="T298" s="144"/>
      <c r="U298" s="145"/>
      <c r="W298" s="365"/>
    </row>
    <row r="299" spans="1:23">
      <c r="A299" s="135"/>
      <c r="B299" s="52"/>
      <c r="C299" s="185" t="s">
        <v>111</v>
      </c>
      <c r="D299" s="137"/>
      <c r="E299" s="52"/>
      <c r="F299" s="52"/>
      <c r="G299" s="186"/>
      <c r="H299" s="187"/>
      <c r="I299" s="139"/>
      <c r="J299" s="139"/>
      <c r="K299" s="139"/>
      <c r="L299" s="140"/>
      <c r="M299" s="141"/>
      <c r="N299" s="458">
        <f t="shared" si="15"/>
        <v>0</v>
      </c>
      <c r="O299" s="147"/>
      <c r="P299" s="460">
        <f t="shared" si="16"/>
        <v>0</v>
      </c>
      <c r="Q299" s="451"/>
      <c r="R299" s="144"/>
      <c r="S299" s="143"/>
      <c r="T299" s="144"/>
      <c r="U299" s="145"/>
      <c r="W299" s="365"/>
    </row>
    <row r="300" spans="1:23">
      <c r="A300" s="182"/>
      <c r="B300" s="52"/>
      <c r="C300" s="200"/>
      <c r="D300" s="137"/>
      <c r="E300" s="52"/>
      <c r="F300" s="52"/>
      <c r="G300" s="186"/>
      <c r="H300" s="187"/>
      <c r="I300" s="187"/>
      <c r="J300" s="187"/>
      <c r="K300" s="139"/>
      <c r="L300" s="140"/>
      <c r="M300" s="141"/>
      <c r="N300" s="458">
        <f t="shared" si="15"/>
        <v>0</v>
      </c>
      <c r="O300" s="147"/>
      <c r="P300" s="460">
        <f t="shared" si="16"/>
        <v>0</v>
      </c>
      <c r="Q300" s="451"/>
      <c r="R300" s="144"/>
      <c r="S300" s="143"/>
      <c r="T300" s="144"/>
      <c r="U300" s="145"/>
      <c r="W300" s="365"/>
    </row>
    <row r="301" spans="1:23" ht="26">
      <c r="A301" s="135" t="s">
        <v>536</v>
      </c>
      <c r="B301" s="52" t="s">
        <v>112</v>
      </c>
      <c r="C301" s="136" t="s">
        <v>93</v>
      </c>
      <c r="D301" s="202">
        <v>4.7</v>
      </c>
      <c r="E301" s="52" t="s">
        <v>532</v>
      </c>
      <c r="F301" s="52">
        <v>44</v>
      </c>
      <c r="G301" s="112" t="s">
        <v>94</v>
      </c>
      <c r="H301" s="138">
        <v>20</v>
      </c>
      <c r="I301" s="139">
        <v>255</v>
      </c>
      <c r="J301" s="139">
        <v>145</v>
      </c>
      <c r="K301" s="139">
        <f>I301+J301</f>
        <v>400</v>
      </c>
      <c r="L301" s="140">
        <f>K301*D301</f>
        <v>1880</v>
      </c>
      <c r="M301" s="141">
        <f t="shared" si="14"/>
        <v>82720</v>
      </c>
      <c r="N301" s="458">
        <f t="shared" si="15"/>
        <v>0</v>
      </c>
      <c r="O301" s="147">
        <v>1</v>
      </c>
      <c r="P301" s="460">
        <f t="shared" si="16"/>
        <v>0</v>
      </c>
      <c r="Q301" s="451">
        <f>+'Work progress Summary'!$F$8</f>
        <v>1</v>
      </c>
      <c r="R301" s="144">
        <v>82720</v>
      </c>
      <c r="S301" s="143">
        <f t="shared" si="17"/>
        <v>0</v>
      </c>
      <c r="T301" s="144">
        <f>Q301*M301</f>
        <v>82720</v>
      </c>
      <c r="U301" s="145"/>
      <c r="W301" s="365"/>
    </row>
    <row r="302" spans="1:23">
      <c r="A302" s="182"/>
      <c r="B302" s="52"/>
      <c r="C302" s="200"/>
      <c r="D302" s="137"/>
      <c r="E302" s="52"/>
      <c r="F302" s="52"/>
      <c r="G302" s="186"/>
      <c r="H302" s="187"/>
      <c r="I302" s="187"/>
      <c r="J302" s="187"/>
      <c r="K302" s="139"/>
      <c r="L302" s="140"/>
      <c r="M302" s="141"/>
      <c r="N302" s="458">
        <f t="shared" si="15"/>
        <v>0</v>
      </c>
      <c r="O302" s="147"/>
      <c r="P302" s="460">
        <f t="shared" si="16"/>
        <v>0</v>
      </c>
      <c r="Q302" s="451"/>
      <c r="R302" s="144"/>
      <c r="S302" s="143"/>
      <c r="T302" s="144"/>
      <c r="U302" s="145"/>
      <c r="W302" s="365"/>
    </row>
    <row r="303" spans="1:23" ht="14.5">
      <c r="A303" s="135" t="s">
        <v>536</v>
      </c>
      <c r="B303" s="52" t="s">
        <v>113</v>
      </c>
      <c r="C303" s="136" t="s">
        <v>169</v>
      </c>
      <c r="D303" s="202">
        <v>1.55</v>
      </c>
      <c r="E303" s="52" t="s">
        <v>532</v>
      </c>
      <c r="F303" s="52">
        <v>44</v>
      </c>
      <c r="G303" s="112" t="s">
        <v>96</v>
      </c>
      <c r="H303" s="138">
        <v>20</v>
      </c>
      <c r="I303" s="139">
        <v>282</v>
      </c>
      <c r="J303" s="139">
        <v>206</v>
      </c>
      <c r="K303" s="139">
        <f>I303+J303</f>
        <v>488</v>
      </c>
      <c r="L303" s="140">
        <f>K303*D303</f>
        <v>756.4</v>
      </c>
      <c r="M303" s="141">
        <f t="shared" si="14"/>
        <v>33281.599999999999</v>
      </c>
      <c r="N303" s="458">
        <f t="shared" si="15"/>
        <v>0</v>
      </c>
      <c r="O303" s="147">
        <v>1</v>
      </c>
      <c r="P303" s="460">
        <f t="shared" si="16"/>
        <v>0</v>
      </c>
      <c r="Q303" s="451">
        <f>+'Work progress Summary'!$F$8</f>
        <v>1</v>
      </c>
      <c r="R303" s="144">
        <v>33281.599999999999</v>
      </c>
      <c r="S303" s="143">
        <f t="shared" si="17"/>
        <v>0</v>
      </c>
      <c r="T303" s="144">
        <f>Q303*M303</f>
        <v>33281.599999999999</v>
      </c>
      <c r="U303" s="145"/>
      <c r="W303" s="365"/>
    </row>
    <row r="304" spans="1:23">
      <c r="A304" s="182"/>
      <c r="B304" s="52"/>
      <c r="C304" s="200"/>
      <c r="D304" s="137"/>
      <c r="E304" s="52"/>
      <c r="F304" s="52"/>
      <c r="G304" s="186"/>
      <c r="H304" s="187"/>
      <c r="I304" s="187"/>
      <c r="J304" s="187"/>
      <c r="K304" s="139"/>
      <c r="L304" s="140"/>
      <c r="M304" s="141"/>
      <c r="N304" s="458">
        <f t="shared" si="15"/>
        <v>0</v>
      </c>
      <c r="O304" s="147"/>
      <c r="P304" s="460">
        <f t="shared" si="16"/>
        <v>0</v>
      </c>
      <c r="Q304" s="451"/>
      <c r="R304" s="144"/>
      <c r="S304" s="143"/>
      <c r="T304" s="144"/>
      <c r="U304" s="145"/>
      <c r="W304" s="365"/>
    </row>
    <row r="305" spans="1:23">
      <c r="A305" s="135" t="s">
        <v>536</v>
      </c>
      <c r="B305" s="52" t="s">
        <v>115</v>
      </c>
      <c r="C305" s="136" t="s">
        <v>165</v>
      </c>
      <c r="D305" s="202">
        <v>9.6999999999999993</v>
      </c>
      <c r="E305" s="52" t="s">
        <v>533</v>
      </c>
      <c r="F305" s="52">
        <v>44</v>
      </c>
      <c r="G305" s="112" t="s">
        <v>98</v>
      </c>
      <c r="H305" s="138">
        <v>5</v>
      </c>
      <c r="I305" s="139">
        <v>0</v>
      </c>
      <c r="J305" s="139">
        <v>57</v>
      </c>
      <c r="K305" s="139">
        <f>I305+J305</f>
        <v>57</v>
      </c>
      <c r="L305" s="140">
        <f>K305*D305</f>
        <v>552.9</v>
      </c>
      <c r="M305" s="141">
        <f t="shared" si="14"/>
        <v>24327.599999999999</v>
      </c>
      <c r="N305" s="458"/>
      <c r="O305" s="147">
        <v>0.97727272727272729</v>
      </c>
      <c r="P305" s="460">
        <f t="shared" si="16"/>
        <v>0</v>
      </c>
      <c r="Q305" s="451">
        <f>'Work progress Summary'!M8</f>
        <v>0.97727272727272729</v>
      </c>
      <c r="R305" s="144">
        <v>22668.899999999998</v>
      </c>
      <c r="S305" s="143">
        <f t="shared" si="17"/>
        <v>1105.8000000000029</v>
      </c>
      <c r="T305" s="144">
        <f>Q305*M305</f>
        <v>23774.7</v>
      </c>
      <c r="U305" s="145"/>
      <c r="W305" s="365"/>
    </row>
    <row r="306" spans="1:23">
      <c r="A306" s="182"/>
      <c r="B306" s="52"/>
      <c r="C306" s="200"/>
      <c r="D306" s="137"/>
      <c r="E306" s="52"/>
      <c r="F306" s="52"/>
      <c r="G306" s="186"/>
      <c r="H306" s="187"/>
      <c r="I306" s="139"/>
      <c r="J306" s="139"/>
      <c r="K306" s="139"/>
      <c r="L306" s="140"/>
      <c r="M306" s="141"/>
      <c r="N306" s="458">
        <f t="shared" si="15"/>
        <v>0</v>
      </c>
      <c r="O306" s="147"/>
      <c r="P306" s="460">
        <f t="shared" si="16"/>
        <v>0</v>
      </c>
      <c r="Q306" s="451"/>
      <c r="R306" s="144"/>
      <c r="S306" s="143"/>
      <c r="T306" s="144"/>
      <c r="U306" s="145"/>
      <c r="W306" s="365"/>
    </row>
    <row r="307" spans="1:23" ht="26">
      <c r="A307" s="135" t="s">
        <v>536</v>
      </c>
      <c r="B307" s="52"/>
      <c r="C307" s="136" t="s">
        <v>170</v>
      </c>
      <c r="D307" s="202">
        <v>1</v>
      </c>
      <c r="E307" s="52" t="s">
        <v>533</v>
      </c>
      <c r="F307" s="52">
        <v>44</v>
      </c>
      <c r="G307" s="112" t="s">
        <v>96</v>
      </c>
      <c r="H307" s="138">
        <v>20</v>
      </c>
      <c r="I307" s="139">
        <v>132</v>
      </c>
      <c r="J307" s="139">
        <v>53</v>
      </c>
      <c r="K307" s="139">
        <f>I307+J307</f>
        <v>185</v>
      </c>
      <c r="L307" s="140">
        <f>K307*D307</f>
        <v>185</v>
      </c>
      <c r="M307" s="141">
        <f t="shared" si="14"/>
        <v>8140</v>
      </c>
      <c r="N307" s="458">
        <f>P307*D307*F307*0.3*0.945</f>
        <v>0</v>
      </c>
      <c r="O307" s="147">
        <v>1</v>
      </c>
      <c r="P307" s="460">
        <f t="shared" si="16"/>
        <v>0</v>
      </c>
      <c r="Q307" s="451">
        <f>+'Work progress Summary'!$F$8</f>
        <v>1</v>
      </c>
      <c r="R307" s="144">
        <v>8140</v>
      </c>
      <c r="S307" s="143">
        <f t="shared" si="17"/>
        <v>0</v>
      </c>
      <c r="T307" s="144">
        <f>Q307*M307</f>
        <v>8140</v>
      </c>
      <c r="U307" s="145"/>
      <c r="W307" s="365"/>
    </row>
    <row r="308" spans="1:23">
      <c r="A308" s="182"/>
      <c r="B308" s="52"/>
      <c r="C308" s="200"/>
      <c r="D308" s="137"/>
      <c r="E308" s="52"/>
      <c r="F308" s="52"/>
      <c r="G308" s="186"/>
      <c r="H308" s="187"/>
      <c r="I308" s="187"/>
      <c r="J308" s="187"/>
      <c r="K308" s="139"/>
      <c r="L308" s="140"/>
      <c r="M308" s="141"/>
      <c r="N308" s="458">
        <f t="shared" si="15"/>
        <v>0</v>
      </c>
      <c r="O308" s="147"/>
      <c r="P308" s="460">
        <f t="shared" si="16"/>
        <v>0</v>
      </c>
      <c r="Q308" s="451"/>
      <c r="R308" s="144"/>
      <c r="S308" s="143"/>
      <c r="T308" s="144"/>
      <c r="U308" s="145"/>
      <c r="W308" s="365"/>
    </row>
    <row r="309" spans="1:23">
      <c r="A309" s="135"/>
      <c r="B309" s="52"/>
      <c r="C309" s="185" t="s">
        <v>118</v>
      </c>
      <c r="D309" s="137"/>
      <c r="E309" s="52"/>
      <c r="F309" s="52"/>
      <c r="G309" s="186"/>
      <c r="H309" s="187"/>
      <c r="I309" s="139"/>
      <c r="J309" s="139"/>
      <c r="K309" s="139"/>
      <c r="L309" s="140"/>
      <c r="M309" s="141"/>
      <c r="N309" s="458">
        <f t="shared" si="15"/>
        <v>0</v>
      </c>
      <c r="O309" s="147"/>
      <c r="P309" s="460">
        <f t="shared" si="16"/>
        <v>0</v>
      </c>
      <c r="Q309" s="451"/>
      <c r="R309" s="144"/>
      <c r="S309" s="143"/>
      <c r="T309" s="144"/>
      <c r="U309" s="145"/>
      <c r="W309" s="365"/>
    </row>
    <row r="310" spans="1:23">
      <c r="A310" s="182"/>
      <c r="B310" s="52"/>
      <c r="C310" s="200"/>
      <c r="D310" s="137"/>
      <c r="E310" s="52"/>
      <c r="F310" s="52"/>
      <c r="G310" s="186"/>
      <c r="H310" s="187"/>
      <c r="I310" s="187"/>
      <c r="J310" s="187"/>
      <c r="K310" s="139"/>
      <c r="L310" s="140"/>
      <c r="M310" s="141"/>
      <c r="N310" s="458">
        <f t="shared" si="15"/>
        <v>0</v>
      </c>
      <c r="O310" s="147"/>
      <c r="P310" s="460">
        <f t="shared" si="16"/>
        <v>0</v>
      </c>
      <c r="Q310" s="451"/>
      <c r="R310" s="144"/>
      <c r="S310" s="143"/>
      <c r="T310" s="144"/>
      <c r="U310" s="145"/>
      <c r="W310" s="365"/>
    </row>
    <row r="311" spans="1:23" ht="26">
      <c r="A311" s="135" t="s">
        <v>536</v>
      </c>
      <c r="B311" s="52" t="s">
        <v>2</v>
      </c>
      <c r="C311" s="185" t="s">
        <v>119</v>
      </c>
      <c r="D311" s="202">
        <v>2.2000000000000002</v>
      </c>
      <c r="E311" s="52" t="s">
        <v>532</v>
      </c>
      <c r="F311" s="52">
        <v>44</v>
      </c>
      <c r="G311" s="112" t="s">
        <v>94</v>
      </c>
      <c r="H311" s="138">
        <v>20</v>
      </c>
      <c r="I311" s="139">
        <v>255</v>
      </c>
      <c r="J311" s="139">
        <v>145</v>
      </c>
      <c r="K311" s="139">
        <f>I311+J311</f>
        <v>400</v>
      </c>
      <c r="L311" s="140">
        <f>K311*D311</f>
        <v>880.00000000000011</v>
      </c>
      <c r="M311" s="141">
        <f t="shared" si="14"/>
        <v>38720.000000000007</v>
      </c>
      <c r="N311" s="458">
        <f t="shared" si="15"/>
        <v>0</v>
      </c>
      <c r="O311" s="147">
        <v>1</v>
      </c>
      <c r="P311" s="460">
        <f t="shared" si="16"/>
        <v>0</v>
      </c>
      <c r="Q311" s="451">
        <f>+'Work progress Summary'!$G$8</f>
        <v>1</v>
      </c>
      <c r="R311" s="144">
        <v>38720.000000000007</v>
      </c>
      <c r="S311" s="143">
        <f t="shared" si="17"/>
        <v>0</v>
      </c>
      <c r="T311" s="144">
        <f>Q311*M311</f>
        <v>38720.000000000007</v>
      </c>
      <c r="U311" s="145"/>
      <c r="W311" s="365"/>
    </row>
    <row r="312" spans="1:23">
      <c r="A312" s="182"/>
      <c r="B312" s="52"/>
      <c r="C312" s="200"/>
      <c r="D312" s="137"/>
      <c r="E312" s="52"/>
      <c r="F312" s="52"/>
      <c r="G312" s="186"/>
      <c r="H312" s="187"/>
      <c r="I312" s="187"/>
      <c r="J312" s="187"/>
      <c r="K312" s="139"/>
      <c r="L312" s="140"/>
      <c r="M312" s="141"/>
      <c r="N312" s="458">
        <f t="shared" si="15"/>
        <v>0</v>
      </c>
      <c r="O312" s="147"/>
      <c r="P312" s="460">
        <f t="shared" si="16"/>
        <v>0</v>
      </c>
      <c r="Q312" s="451"/>
      <c r="R312" s="144"/>
      <c r="S312" s="143"/>
      <c r="T312" s="144"/>
      <c r="U312" s="145"/>
      <c r="W312" s="365"/>
    </row>
    <row r="313" spans="1:23" ht="26">
      <c r="A313" s="135" t="s">
        <v>536</v>
      </c>
      <c r="B313" s="52" t="s">
        <v>3</v>
      </c>
      <c r="C313" s="136" t="s">
        <v>171</v>
      </c>
      <c r="D313" s="202">
        <v>1</v>
      </c>
      <c r="E313" s="52" t="s">
        <v>100</v>
      </c>
      <c r="F313" s="52">
        <v>44</v>
      </c>
      <c r="G313" s="112" t="s">
        <v>96</v>
      </c>
      <c r="H313" s="138">
        <v>20</v>
      </c>
      <c r="I313" s="139">
        <v>107</v>
      </c>
      <c r="J313" s="139">
        <v>43</v>
      </c>
      <c r="K313" s="139">
        <f>I313+J313</f>
        <v>150</v>
      </c>
      <c r="L313" s="140">
        <f>K313*D313</f>
        <v>150</v>
      </c>
      <c r="M313" s="141">
        <f t="shared" si="14"/>
        <v>6600</v>
      </c>
      <c r="N313" s="458">
        <f>P313*D313*F313*0.235*0.83</f>
        <v>0</v>
      </c>
      <c r="O313" s="147">
        <v>1</v>
      </c>
      <c r="P313" s="460">
        <f t="shared" si="16"/>
        <v>0</v>
      </c>
      <c r="Q313" s="451">
        <f>+'Work progress Summary'!$G$8</f>
        <v>1</v>
      </c>
      <c r="R313" s="144">
        <v>6600</v>
      </c>
      <c r="S313" s="143">
        <f t="shared" si="17"/>
        <v>0</v>
      </c>
      <c r="T313" s="144">
        <f>Q313*M313</f>
        <v>6600</v>
      </c>
      <c r="U313" s="145"/>
      <c r="W313" s="365"/>
    </row>
    <row r="314" spans="1:23">
      <c r="A314" s="182"/>
      <c r="B314" s="52"/>
      <c r="C314" s="200"/>
      <c r="D314" s="137"/>
      <c r="E314" s="52"/>
      <c r="F314" s="52"/>
      <c r="G314" s="186"/>
      <c r="H314" s="187"/>
      <c r="I314" s="139"/>
      <c r="J314" s="139"/>
      <c r="K314" s="139"/>
      <c r="L314" s="140"/>
      <c r="M314" s="141"/>
      <c r="N314" s="458">
        <f t="shared" si="15"/>
        <v>0</v>
      </c>
      <c r="O314" s="147"/>
      <c r="P314" s="460">
        <f t="shared" si="16"/>
        <v>0</v>
      </c>
      <c r="Q314" s="451"/>
      <c r="R314" s="144"/>
      <c r="S314" s="143"/>
      <c r="T314" s="144"/>
      <c r="U314" s="145"/>
      <c r="W314" s="365"/>
    </row>
    <row r="315" spans="1:23">
      <c r="A315" s="135"/>
      <c r="B315" s="52"/>
      <c r="C315" s="185" t="s">
        <v>121</v>
      </c>
      <c r="D315" s="137"/>
      <c r="E315" s="52"/>
      <c r="F315" s="52"/>
      <c r="G315" s="186"/>
      <c r="H315" s="187"/>
      <c r="I315" s="139"/>
      <c r="J315" s="139"/>
      <c r="K315" s="139"/>
      <c r="L315" s="140"/>
      <c r="M315" s="141"/>
      <c r="N315" s="458">
        <f t="shared" si="15"/>
        <v>0</v>
      </c>
      <c r="O315" s="147"/>
      <c r="P315" s="460">
        <f t="shared" si="16"/>
        <v>0</v>
      </c>
      <c r="Q315" s="451"/>
      <c r="R315" s="144"/>
      <c r="S315" s="143"/>
      <c r="T315" s="144"/>
      <c r="U315" s="145"/>
      <c r="W315" s="365"/>
    </row>
    <row r="316" spans="1:23">
      <c r="A316" s="182"/>
      <c r="B316" s="52"/>
      <c r="C316" s="200"/>
      <c r="D316" s="137"/>
      <c r="E316" s="52"/>
      <c r="F316" s="52"/>
      <c r="G316" s="186"/>
      <c r="H316" s="187"/>
      <c r="I316" s="187"/>
      <c r="J316" s="187"/>
      <c r="K316" s="139"/>
      <c r="L316" s="140"/>
      <c r="M316" s="141"/>
      <c r="N316" s="458">
        <f t="shared" si="15"/>
        <v>0</v>
      </c>
      <c r="O316" s="147"/>
      <c r="P316" s="460">
        <f t="shared" si="16"/>
        <v>0</v>
      </c>
      <c r="Q316" s="451"/>
      <c r="R316" s="144"/>
      <c r="S316" s="143"/>
      <c r="T316" s="144"/>
      <c r="U316" s="145"/>
      <c r="W316" s="365"/>
    </row>
    <row r="317" spans="1:23" ht="26">
      <c r="A317" s="135" t="s">
        <v>536</v>
      </c>
      <c r="B317" s="52" t="s">
        <v>4</v>
      </c>
      <c r="C317" s="136" t="s">
        <v>93</v>
      </c>
      <c r="D317" s="202">
        <v>0.6</v>
      </c>
      <c r="E317" s="52" t="s">
        <v>532</v>
      </c>
      <c r="F317" s="52">
        <v>44</v>
      </c>
      <c r="G317" s="112" t="s">
        <v>94</v>
      </c>
      <c r="H317" s="138">
        <v>20</v>
      </c>
      <c r="I317" s="139">
        <v>255</v>
      </c>
      <c r="J317" s="139">
        <v>145</v>
      </c>
      <c r="K317" s="139">
        <f>I317+J317</f>
        <v>400</v>
      </c>
      <c r="L317" s="140">
        <f>K317*D317</f>
        <v>240</v>
      </c>
      <c r="M317" s="141">
        <f t="shared" si="14"/>
        <v>10560</v>
      </c>
      <c r="N317" s="458">
        <f t="shared" si="15"/>
        <v>0</v>
      </c>
      <c r="O317" s="147">
        <v>1</v>
      </c>
      <c r="P317" s="460">
        <f t="shared" si="16"/>
        <v>0</v>
      </c>
      <c r="Q317" s="451">
        <f>+'Work progress Summary'!$H$8</f>
        <v>1</v>
      </c>
      <c r="R317" s="144">
        <v>10560</v>
      </c>
      <c r="S317" s="143">
        <f t="shared" si="17"/>
        <v>0</v>
      </c>
      <c r="T317" s="144">
        <f>Q317*M317</f>
        <v>10560</v>
      </c>
      <c r="U317" s="145"/>
      <c r="W317" s="365"/>
    </row>
    <row r="318" spans="1:23">
      <c r="A318" s="182"/>
      <c r="B318" s="52"/>
      <c r="C318" s="200"/>
      <c r="D318" s="137"/>
      <c r="E318" s="52"/>
      <c r="F318" s="52"/>
      <c r="G318" s="186"/>
      <c r="H318" s="187"/>
      <c r="I318" s="139"/>
      <c r="J318" s="139"/>
      <c r="K318" s="139"/>
      <c r="L318" s="140"/>
      <c r="M318" s="141"/>
      <c r="N318" s="458">
        <f t="shared" si="15"/>
        <v>0</v>
      </c>
      <c r="O318" s="147"/>
      <c r="P318" s="460">
        <f t="shared" si="16"/>
        <v>0</v>
      </c>
      <c r="Q318" s="451"/>
      <c r="R318" s="144"/>
      <c r="S318" s="143"/>
      <c r="T318" s="144"/>
      <c r="U318" s="145"/>
      <c r="W318" s="365"/>
    </row>
    <row r="319" spans="1:23" ht="14.5">
      <c r="A319" s="135" t="s">
        <v>536</v>
      </c>
      <c r="B319" s="52" t="s">
        <v>5</v>
      </c>
      <c r="C319" s="136" t="s">
        <v>172</v>
      </c>
      <c r="D319" s="202">
        <v>0.45</v>
      </c>
      <c r="E319" s="52" t="s">
        <v>532</v>
      </c>
      <c r="F319" s="52">
        <v>44</v>
      </c>
      <c r="G319" s="112" t="s">
        <v>96</v>
      </c>
      <c r="H319" s="138">
        <v>20</v>
      </c>
      <c r="I319" s="139">
        <v>282</v>
      </c>
      <c r="J319" s="139">
        <v>206</v>
      </c>
      <c r="K319" s="139">
        <f>I319+J319</f>
        <v>488</v>
      </c>
      <c r="L319" s="140">
        <f>K319*D319</f>
        <v>219.6</v>
      </c>
      <c r="M319" s="141">
        <f t="shared" si="14"/>
        <v>9662.4</v>
      </c>
      <c r="N319" s="458">
        <f t="shared" si="15"/>
        <v>0</v>
      </c>
      <c r="O319" s="147">
        <v>1</v>
      </c>
      <c r="P319" s="460">
        <f t="shared" si="16"/>
        <v>0</v>
      </c>
      <c r="Q319" s="451">
        <f>+'Work progress Summary'!$H$8</f>
        <v>1</v>
      </c>
      <c r="R319" s="144">
        <v>9662.4</v>
      </c>
      <c r="S319" s="143">
        <f t="shared" si="17"/>
        <v>0</v>
      </c>
      <c r="T319" s="144">
        <f>Q319*M319</f>
        <v>9662.4</v>
      </c>
      <c r="U319" s="145"/>
      <c r="W319" s="365"/>
    </row>
    <row r="320" spans="1:23">
      <c r="A320" s="182"/>
      <c r="B320" s="52"/>
      <c r="C320" s="200"/>
      <c r="D320" s="137"/>
      <c r="E320" s="52"/>
      <c r="F320" s="52"/>
      <c r="G320" s="186"/>
      <c r="H320" s="187"/>
      <c r="I320" s="139"/>
      <c r="J320" s="139"/>
      <c r="K320" s="139"/>
      <c r="L320" s="140"/>
      <c r="M320" s="141"/>
      <c r="N320" s="458">
        <f t="shared" si="15"/>
        <v>0</v>
      </c>
      <c r="O320" s="147"/>
      <c r="P320" s="460">
        <f t="shared" si="16"/>
        <v>0</v>
      </c>
      <c r="Q320" s="451"/>
      <c r="R320" s="144"/>
      <c r="S320" s="143"/>
      <c r="T320" s="144"/>
      <c r="U320" s="145"/>
      <c r="W320" s="365"/>
    </row>
    <row r="321" spans="1:23">
      <c r="A321" s="135" t="s">
        <v>536</v>
      </c>
      <c r="B321" s="52" t="s">
        <v>103</v>
      </c>
      <c r="C321" s="136" t="s">
        <v>165</v>
      </c>
      <c r="D321" s="202">
        <v>3</v>
      </c>
      <c r="E321" s="52" t="s">
        <v>533</v>
      </c>
      <c r="F321" s="52">
        <v>44</v>
      </c>
      <c r="G321" s="112" t="s">
        <v>98</v>
      </c>
      <c r="H321" s="138">
        <v>5</v>
      </c>
      <c r="I321" s="139">
        <v>0</v>
      </c>
      <c r="J321" s="139">
        <v>57</v>
      </c>
      <c r="K321" s="139">
        <f>I321+J321</f>
        <v>57</v>
      </c>
      <c r="L321" s="140">
        <f>K321*D321</f>
        <v>171</v>
      </c>
      <c r="M321" s="141">
        <f t="shared" si="14"/>
        <v>7524</v>
      </c>
      <c r="N321" s="458"/>
      <c r="O321" s="147">
        <v>0.97727272727272729</v>
      </c>
      <c r="P321" s="460">
        <f t="shared" si="16"/>
        <v>0</v>
      </c>
      <c r="Q321" s="451">
        <f>'Work progress Summary'!N8</f>
        <v>0.97727272727272729</v>
      </c>
      <c r="R321" s="144">
        <v>7011</v>
      </c>
      <c r="S321" s="143">
        <f t="shared" si="17"/>
        <v>342</v>
      </c>
      <c r="T321" s="144">
        <f>Q321*M321</f>
        <v>7353</v>
      </c>
      <c r="U321" s="145"/>
      <c r="W321" s="365"/>
    </row>
    <row r="322" spans="1:23">
      <c r="A322" s="182"/>
      <c r="B322" s="52"/>
      <c r="C322" s="200"/>
      <c r="D322" s="137"/>
      <c r="E322" s="52"/>
      <c r="F322" s="52"/>
      <c r="G322" s="186"/>
      <c r="H322" s="187"/>
      <c r="I322" s="139"/>
      <c r="J322" s="139"/>
      <c r="K322" s="139"/>
      <c r="L322" s="140"/>
      <c r="M322" s="141"/>
      <c r="N322" s="458">
        <f t="shared" si="15"/>
        <v>0</v>
      </c>
      <c r="O322" s="147"/>
      <c r="P322" s="460">
        <f t="shared" si="16"/>
        <v>0</v>
      </c>
      <c r="Q322" s="451"/>
      <c r="R322" s="144"/>
      <c r="S322" s="143"/>
      <c r="T322" s="144"/>
      <c r="U322" s="145"/>
      <c r="W322" s="365"/>
    </row>
    <row r="323" spans="1:23" ht="26">
      <c r="A323" s="135" t="s">
        <v>536</v>
      </c>
      <c r="B323" s="52"/>
      <c r="C323" s="136" t="s">
        <v>173</v>
      </c>
      <c r="D323" s="202">
        <v>1</v>
      </c>
      <c r="E323" s="52" t="s">
        <v>100</v>
      </c>
      <c r="F323" s="52">
        <v>44</v>
      </c>
      <c r="G323" s="112" t="s">
        <v>96</v>
      </c>
      <c r="H323" s="138">
        <v>20</v>
      </c>
      <c r="I323" s="139">
        <v>98</v>
      </c>
      <c r="J323" s="139">
        <v>37</v>
      </c>
      <c r="K323" s="139">
        <f>I323+J323</f>
        <v>135</v>
      </c>
      <c r="L323" s="140">
        <f>K323*D323</f>
        <v>135</v>
      </c>
      <c r="M323" s="141">
        <f t="shared" si="14"/>
        <v>5940</v>
      </c>
      <c r="N323" s="458">
        <f>P323*D323*F323*0.235*0.83</f>
        <v>0</v>
      </c>
      <c r="O323" s="147">
        <v>1</v>
      </c>
      <c r="P323" s="460">
        <f t="shared" si="16"/>
        <v>0</v>
      </c>
      <c r="Q323" s="451">
        <f>+'Work progress Summary'!$H$8</f>
        <v>1</v>
      </c>
      <c r="R323" s="144">
        <v>5940</v>
      </c>
      <c r="S323" s="143">
        <f t="shared" si="17"/>
        <v>0</v>
      </c>
      <c r="T323" s="144">
        <f>Q323*M323</f>
        <v>5940</v>
      </c>
      <c r="U323" s="145"/>
      <c r="W323" s="365"/>
    </row>
    <row r="324" spans="1:23">
      <c r="A324" s="182"/>
      <c r="B324" s="52"/>
      <c r="C324" s="200"/>
      <c r="D324" s="137"/>
      <c r="E324" s="52"/>
      <c r="F324" s="52"/>
      <c r="G324" s="186"/>
      <c r="H324" s="187"/>
      <c r="I324" s="187"/>
      <c r="J324" s="187"/>
      <c r="K324" s="139"/>
      <c r="L324" s="140"/>
      <c r="M324" s="141"/>
      <c r="N324" s="458">
        <f t="shared" si="15"/>
        <v>0</v>
      </c>
      <c r="O324" s="147"/>
      <c r="P324" s="460">
        <f t="shared" si="16"/>
        <v>0</v>
      </c>
      <c r="Q324" s="451"/>
      <c r="R324" s="144"/>
      <c r="S324" s="143"/>
      <c r="T324" s="144"/>
      <c r="U324" s="145"/>
      <c r="W324" s="365"/>
    </row>
    <row r="325" spans="1:23">
      <c r="A325" s="135"/>
      <c r="B325" s="52"/>
      <c r="C325" s="185" t="s">
        <v>124</v>
      </c>
      <c r="D325" s="137"/>
      <c r="E325" s="52"/>
      <c r="F325" s="52"/>
      <c r="G325" s="186"/>
      <c r="H325" s="187"/>
      <c r="I325" s="187"/>
      <c r="J325" s="187"/>
      <c r="K325" s="139"/>
      <c r="L325" s="140"/>
      <c r="M325" s="141"/>
      <c r="N325" s="458">
        <f t="shared" si="15"/>
        <v>0</v>
      </c>
      <c r="O325" s="147"/>
      <c r="P325" s="460">
        <f t="shared" si="16"/>
        <v>0</v>
      </c>
      <c r="Q325" s="451"/>
      <c r="R325" s="144"/>
      <c r="S325" s="143"/>
      <c r="T325" s="144"/>
      <c r="U325" s="145"/>
      <c r="W325" s="365"/>
    </row>
    <row r="326" spans="1:23">
      <c r="A326" s="182"/>
      <c r="B326" s="52"/>
      <c r="C326" s="200"/>
      <c r="D326" s="137"/>
      <c r="E326" s="52"/>
      <c r="F326" s="52"/>
      <c r="G326" s="186"/>
      <c r="H326" s="187"/>
      <c r="I326" s="187"/>
      <c r="J326" s="187"/>
      <c r="K326" s="139"/>
      <c r="L326" s="140"/>
      <c r="M326" s="141"/>
      <c r="N326" s="458">
        <f t="shared" si="15"/>
        <v>0</v>
      </c>
      <c r="O326" s="147"/>
      <c r="P326" s="460">
        <f t="shared" si="16"/>
        <v>0</v>
      </c>
      <c r="Q326" s="451"/>
      <c r="R326" s="144"/>
      <c r="S326" s="143"/>
      <c r="T326" s="144"/>
      <c r="U326" s="145"/>
      <c r="W326" s="365"/>
    </row>
    <row r="327" spans="1:23" ht="26">
      <c r="A327" s="135" t="s">
        <v>536</v>
      </c>
      <c r="B327" s="52" t="s">
        <v>107</v>
      </c>
      <c r="C327" s="136" t="s">
        <v>125</v>
      </c>
      <c r="D327" s="202">
        <v>10.35</v>
      </c>
      <c r="E327" s="52" t="s">
        <v>532</v>
      </c>
      <c r="F327" s="52">
        <v>44</v>
      </c>
      <c r="G327" s="112" t="s">
        <v>126</v>
      </c>
      <c r="H327" s="138">
        <v>20</v>
      </c>
      <c r="I327" s="139">
        <v>50</v>
      </c>
      <c r="J327" s="139">
        <v>100</v>
      </c>
      <c r="K327" s="139">
        <f>I327+J327</f>
        <v>150</v>
      </c>
      <c r="L327" s="140">
        <f>K327*D327</f>
        <v>1552.5</v>
      </c>
      <c r="M327" s="141">
        <f t="shared" si="14"/>
        <v>68310</v>
      </c>
      <c r="N327" s="458">
        <f t="shared" si="15"/>
        <v>0</v>
      </c>
      <c r="O327" s="147">
        <v>1</v>
      </c>
      <c r="P327" s="460">
        <f t="shared" si="16"/>
        <v>0</v>
      </c>
      <c r="Q327" s="451">
        <f>+'Work progress Summary'!$I$8</f>
        <v>1</v>
      </c>
      <c r="R327" s="144">
        <v>68310</v>
      </c>
      <c r="S327" s="143">
        <f t="shared" si="17"/>
        <v>0</v>
      </c>
      <c r="T327" s="144">
        <f>Q327*M327</f>
        <v>68310</v>
      </c>
      <c r="U327" s="145"/>
      <c r="W327" s="365"/>
    </row>
    <row r="328" spans="1:23">
      <c r="A328" s="182"/>
      <c r="B328" s="52"/>
      <c r="C328" s="200"/>
      <c r="D328" s="137"/>
      <c r="E328" s="52"/>
      <c r="F328" s="52"/>
      <c r="G328" s="186"/>
      <c r="H328" s="187"/>
      <c r="I328" s="187"/>
      <c r="J328" s="187"/>
      <c r="K328" s="139"/>
      <c r="L328" s="140"/>
      <c r="M328" s="141"/>
      <c r="N328" s="458">
        <f t="shared" si="15"/>
        <v>0</v>
      </c>
      <c r="O328" s="147"/>
      <c r="P328" s="460">
        <f t="shared" si="16"/>
        <v>0</v>
      </c>
      <c r="Q328" s="451"/>
      <c r="R328" s="144"/>
      <c r="S328" s="143"/>
      <c r="T328" s="144"/>
      <c r="U328" s="145"/>
      <c r="W328" s="365"/>
    </row>
    <row r="329" spans="1:23">
      <c r="A329" s="135"/>
      <c r="B329" s="183" t="s">
        <v>83</v>
      </c>
      <c r="C329" s="200" t="s">
        <v>127</v>
      </c>
      <c r="D329" s="137"/>
      <c r="E329" s="52"/>
      <c r="F329" s="52"/>
      <c r="G329" s="186"/>
      <c r="H329" s="187"/>
      <c r="I329" s="139"/>
      <c r="J329" s="139"/>
      <c r="K329" s="139"/>
      <c r="L329" s="140"/>
      <c r="M329" s="141"/>
      <c r="N329" s="458">
        <f t="shared" si="15"/>
        <v>0</v>
      </c>
      <c r="O329" s="147"/>
      <c r="P329" s="460">
        <f t="shared" si="16"/>
        <v>0</v>
      </c>
      <c r="Q329" s="451"/>
      <c r="R329" s="144"/>
      <c r="S329" s="143"/>
      <c r="T329" s="144"/>
      <c r="U329" s="145"/>
      <c r="W329" s="365"/>
    </row>
    <row r="330" spans="1:23">
      <c r="A330" s="182"/>
      <c r="B330" s="52"/>
      <c r="C330" s="200"/>
      <c r="D330" s="137"/>
      <c r="E330" s="52"/>
      <c r="F330" s="52"/>
      <c r="G330" s="186"/>
      <c r="H330" s="187"/>
      <c r="I330" s="187"/>
      <c r="J330" s="187"/>
      <c r="K330" s="139"/>
      <c r="L330" s="140"/>
      <c r="M330" s="141"/>
      <c r="N330" s="458">
        <f t="shared" si="15"/>
        <v>0</v>
      </c>
      <c r="O330" s="147"/>
      <c r="P330" s="460">
        <f t="shared" si="16"/>
        <v>0</v>
      </c>
      <c r="Q330" s="451"/>
      <c r="R330" s="144"/>
      <c r="S330" s="143"/>
      <c r="T330" s="144"/>
      <c r="U330" s="145"/>
      <c r="W330" s="365"/>
    </row>
    <row r="331" spans="1:23">
      <c r="A331" s="135"/>
      <c r="B331" s="183" t="s">
        <v>83</v>
      </c>
      <c r="C331" s="200" t="s">
        <v>111</v>
      </c>
      <c r="D331" s="137"/>
      <c r="E331" s="52"/>
      <c r="F331" s="52"/>
      <c r="G331" s="186"/>
      <c r="H331" s="187"/>
      <c r="I331" s="139"/>
      <c r="J331" s="139"/>
      <c r="K331" s="139"/>
      <c r="L331" s="140"/>
      <c r="M331" s="141"/>
      <c r="N331" s="458">
        <f t="shared" si="15"/>
        <v>0</v>
      </c>
      <c r="O331" s="147"/>
      <c r="P331" s="460">
        <f t="shared" si="16"/>
        <v>0</v>
      </c>
      <c r="Q331" s="451"/>
      <c r="R331" s="144"/>
      <c r="S331" s="143"/>
      <c r="T331" s="144"/>
      <c r="U331" s="145"/>
      <c r="W331" s="365"/>
    </row>
    <row r="332" spans="1:23">
      <c r="A332" s="182"/>
      <c r="B332" s="52"/>
      <c r="C332" s="200"/>
      <c r="D332" s="137"/>
      <c r="E332" s="52"/>
      <c r="F332" s="52"/>
      <c r="G332" s="186"/>
      <c r="H332" s="187"/>
      <c r="I332" s="187"/>
      <c r="J332" s="187"/>
      <c r="K332" s="139"/>
      <c r="L332" s="140"/>
      <c r="M332" s="141"/>
      <c r="N332" s="458">
        <f t="shared" si="15"/>
        <v>0</v>
      </c>
      <c r="O332" s="147"/>
      <c r="P332" s="460">
        <f t="shared" si="16"/>
        <v>0</v>
      </c>
      <c r="Q332" s="451"/>
      <c r="R332" s="144"/>
      <c r="S332" s="143"/>
      <c r="T332" s="144"/>
      <c r="U332" s="145"/>
      <c r="W332" s="365"/>
    </row>
    <row r="333" spans="1:23" ht="39">
      <c r="A333" s="135" t="s">
        <v>536</v>
      </c>
      <c r="B333" s="52" t="s">
        <v>108</v>
      </c>
      <c r="C333" s="136" t="s">
        <v>132</v>
      </c>
      <c r="D333" s="202">
        <v>14.9</v>
      </c>
      <c r="E333" s="52" t="s">
        <v>532</v>
      </c>
      <c r="F333" s="52">
        <v>44</v>
      </c>
      <c r="G333" s="112" t="s">
        <v>131</v>
      </c>
      <c r="H333" s="138">
        <v>20</v>
      </c>
      <c r="I333" s="139">
        <v>406</v>
      </c>
      <c r="J333" s="139">
        <v>222</v>
      </c>
      <c r="K333" s="139">
        <f>I333+J333</f>
        <v>628</v>
      </c>
      <c r="L333" s="140">
        <f>K333*D333</f>
        <v>9357.2000000000007</v>
      </c>
      <c r="M333" s="141">
        <f t="shared" ref="M333:M393" si="18">D333*K333*F333</f>
        <v>411716.80000000005</v>
      </c>
      <c r="N333" s="458">
        <f t="shared" si="15"/>
        <v>0</v>
      </c>
      <c r="O333" s="147">
        <v>1</v>
      </c>
      <c r="P333" s="460">
        <f t="shared" si="16"/>
        <v>0</v>
      </c>
      <c r="Q333" s="451">
        <f>+'Work progress Summary'!O8</f>
        <v>1</v>
      </c>
      <c r="R333" s="144">
        <v>411716.80000000005</v>
      </c>
      <c r="S333" s="143">
        <f t="shared" si="17"/>
        <v>0</v>
      </c>
      <c r="T333" s="144">
        <f>Q333*M333</f>
        <v>411716.80000000005</v>
      </c>
      <c r="U333" s="145"/>
      <c r="W333" s="365"/>
    </row>
    <row r="334" spans="1:23">
      <c r="A334" s="182"/>
      <c r="B334" s="52"/>
      <c r="C334" s="200"/>
      <c r="D334" s="137"/>
      <c r="E334" s="52"/>
      <c r="F334" s="52"/>
      <c r="G334" s="186"/>
      <c r="H334" s="187"/>
      <c r="I334" s="187"/>
      <c r="J334" s="187"/>
      <c r="K334" s="139"/>
      <c r="L334" s="140"/>
      <c r="M334" s="141"/>
      <c r="N334" s="458">
        <f t="shared" si="15"/>
        <v>0</v>
      </c>
      <c r="O334" s="147"/>
      <c r="P334" s="460">
        <f t="shared" si="16"/>
        <v>0</v>
      </c>
      <c r="Q334" s="451"/>
      <c r="R334" s="144"/>
      <c r="S334" s="143"/>
      <c r="T334" s="144"/>
      <c r="U334" s="145"/>
      <c r="W334" s="365"/>
    </row>
    <row r="335" spans="1:23" ht="26">
      <c r="A335" s="135" t="s">
        <v>536</v>
      </c>
      <c r="B335" s="52" t="s">
        <v>109</v>
      </c>
      <c r="C335" s="136" t="s">
        <v>128</v>
      </c>
      <c r="D335" s="202">
        <v>4.7</v>
      </c>
      <c r="E335" s="52" t="s">
        <v>533</v>
      </c>
      <c r="F335" s="52">
        <v>44</v>
      </c>
      <c r="G335" s="112" t="s">
        <v>96</v>
      </c>
      <c r="H335" s="138">
        <v>20</v>
      </c>
      <c r="I335" s="139">
        <v>86</v>
      </c>
      <c r="J335" s="139">
        <v>48</v>
      </c>
      <c r="K335" s="139">
        <f>I335+J335</f>
        <v>134</v>
      </c>
      <c r="L335" s="140">
        <f>K335*D335</f>
        <v>629.80000000000007</v>
      </c>
      <c r="M335" s="141">
        <f t="shared" si="18"/>
        <v>27711.200000000004</v>
      </c>
      <c r="N335" s="458">
        <f>P335*D335*F335*0.2</f>
        <v>0</v>
      </c>
      <c r="O335" s="147">
        <v>1</v>
      </c>
      <c r="P335" s="460">
        <f t="shared" si="16"/>
        <v>0</v>
      </c>
      <c r="Q335" s="451">
        <f>+'Work progress Summary'!R8</f>
        <v>1</v>
      </c>
      <c r="R335" s="144">
        <v>27711.200000000004</v>
      </c>
      <c r="S335" s="143">
        <f t="shared" si="17"/>
        <v>0</v>
      </c>
      <c r="T335" s="144">
        <f>Q335*M335</f>
        <v>27711.200000000004</v>
      </c>
      <c r="U335" s="145"/>
      <c r="W335" s="365"/>
    </row>
    <row r="336" spans="1:23">
      <c r="A336" s="182"/>
      <c r="B336" s="52"/>
      <c r="C336" s="200"/>
      <c r="D336" s="137"/>
      <c r="E336" s="52"/>
      <c r="F336" s="52"/>
      <c r="G336" s="186"/>
      <c r="H336" s="187"/>
      <c r="I336" s="187"/>
      <c r="J336" s="187"/>
      <c r="K336" s="139"/>
      <c r="L336" s="140"/>
      <c r="M336" s="141"/>
      <c r="N336" s="458">
        <f t="shared" si="15"/>
        <v>0</v>
      </c>
      <c r="O336" s="147"/>
      <c r="P336" s="460">
        <f t="shared" si="16"/>
        <v>0</v>
      </c>
      <c r="Q336" s="451"/>
      <c r="R336" s="144"/>
      <c r="S336" s="143"/>
      <c r="T336" s="144"/>
      <c r="U336" s="145"/>
      <c r="W336" s="365"/>
    </row>
    <row r="337" spans="1:23">
      <c r="A337" s="135"/>
      <c r="B337" s="183" t="s">
        <v>83</v>
      </c>
      <c r="C337" s="200" t="s">
        <v>118</v>
      </c>
      <c r="D337" s="137"/>
      <c r="E337" s="52"/>
      <c r="F337" s="52"/>
      <c r="G337" s="186"/>
      <c r="H337" s="187"/>
      <c r="I337" s="139"/>
      <c r="J337" s="139"/>
      <c r="K337" s="139"/>
      <c r="L337" s="140"/>
      <c r="M337" s="141"/>
      <c r="N337" s="458">
        <f t="shared" si="15"/>
        <v>0</v>
      </c>
      <c r="O337" s="147"/>
      <c r="P337" s="460">
        <f t="shared" si="16"/>
        <v>0</v>
      </c>
      <c r="Q337" s="451"/>
      <c r="R337" s="144"/>
      <c r="S337" s="143"/>
      <c r="T337" s="144"/>
      <c r="U337" s="145"/>
      <c r="W337" s="365"/>
    </row>
    <row r="338" spans="1:23">
      <c r="A338" s="182"/>
      <c r="B338" s="52"/>
      <c r="C338" s="200"/>
      <c r="D338" s="137"/>
      <c r="E338" s="52"/>
      <c r="F338" s="52"/>
      <c r="G338" s="186"/>
      <c r="H338" s="187"/>
      <c r="I338" s="187"/>
      <c r="J338" s="187"/>
      <c r="K338" s="139"/>
      <c r="L338" s="140"/>
      <c r="M338" s="141"/>
      <c r="N338" s="458">
        <f t="shared" si="15"/>
        <v>0</v>
      </c>
      <c r="O338" s="147"/>
      <c r="P338" s="460">
        <f t="shared" si="16"/>
        <v>0</v>
      </c>
      <c r="Q338" s="451"/>
      <c r="R338" s="144"/>
      <c r="S338" s="143"/>
      <c r="T338" s="144"/>
      <c r="U338" s="145"/>
      <c r="W338" s="365"/>
    </row>
    <row r="339" spans="1:23" ht="39">
      <c r="A339" s="135" t="s">
        <v>536</v>
      </c>
      <c r="B339" s="52" t="s">
        <v>112</v>
      </c>
      <c r="C339" s="136" t="s">
        <v>132</v>
      </c>
      <c r="D339" s="202">
        <v>12.65</v>
      </c>
      <c r="E339" s="52" t="s">
        <v>532</v>
      </c>
      <c r="F339" s="52">
        <v>44</v>
      </c>
      <c r="G339" s="112" t="s">
        <v>131</v>
      </c>
      <c r="H339" s="138">
        <v>20</v>
      </c>
      <c r="I339" s="139">
        <v>406</v>
      </c>
      <c r="J339" s="139">
        <v>222</v>
      </c>
      <c r="K339" s="139">
        <f>I339+J339</f>
        <v>628</v>
      </c>
      <c r="L339" s="140">
        <f>K339*D339</f>
        <v>7944.2</v>
      </c>
      <c r="M339" s="141">
        <f t="shared" si="18"/>
        <v>349544.8</v>
      </c>
      <c r="N339" s="458">
        <f t="shared" si="15"/>
        <v>0</v>
      </c>
      <c r="O339" s="147">
        <v>1</v>
      </c>
      <c r="P339" s="460">
        <f t="shared" si="16"/>
        <v>0</v>
      </c>
      <c r="Q339" s="451">
        <f>+'Work progress Summary'!P8</f>
        <v>1</v>
      </c>
      <c r="R339" s="144">
        <v>349544.8</v>
      </c>
      <c r="S339" s="143">
        <f t="shared" si="17"/>
        <v>0</v>
      </c>
      <c r="T339" s="144">
        <f>Q339*M339</f>
        <v>349544.8</v>
      </c>
      <c r="U339" s="145"/>
      <c r="W339" s="365"/>
    </row>
    <row r="340" spans="1:23">
      <c r="A340" s="182"/>
      <c r="B340" s="52"/>
      <c r="C340" s="200"/>
      <c r="D340" s="137"/>
      <c r="E340" s="52"/>
      <c r="F340" s="52"/>
      <c r="G340" s="186"/>
      <c r="H340" s="187"/>
      <c r="I340" s="187"/>
      <c r="J340" s="187"/>
      <c r="K340" s="139"/>
      <c r="L340" s="140"/>
      <c r="M340" s="141"/>
      <c r="N340" s="458">
        <f t="shared" si="15"/>
        <v>0</v>
      </c>
      <c r="O340" s="147"/>
      <c r="P340" s="460">
        <f t="shared" si="16"/>
        <v>0</v>
      </c>
      <c r="Q340" s="451"/>
      <c r="R340" s="144"/>
      <c r="S340" s="143"/>
      <c r="T340" s="144"/>
      <c r="U340" s="145"/>
      <c r="W340" s="365"/>
    </row>
    <row r="341" spans="1:23" ht="26">
      <c r="A341" s="135" t="s">
        <v>536</v>
      </c>
      <c r="B341" s="52" t="s">
        <v>113</v>
      </c>
      <c r="C341" s="136" t="s">
        <v>174</v>
      </c>
      <c r="D341" s="202">
        <v>5.55</v>
      </c>
      <c r="E341" s="52" t="s">
        <v>533</v>
      </c>
      <c r="F341" s="52">
        <v>44</v>
      </c>
      <c r="G341" s="112" t="s">
        <v>96</v>
      </c>
      <c r="H341" s="138">
        <v>20</v>
      </c>
      <c r="I341" s="139">
        <v>79</v>
      </c>
      <c r="J341" s="139">
        <v>43</v>
      </c>
      <c r="K341" s="139">
        <f>I341+J341</f>
        <v>122</v>
      </c>
      <c r="L341" s="140">
        <f>K341*D341</f>
        <v>677.1</v>
      </c>
      <c r="M341" s="141">
        <f t="shared" si="18"/>
        <v>29792.400000000001</v>
      </c>
      <c r="N341" s="458">
        <f>P341*D341*F341*0.18</f>
        <v>0</v>
      </c>
      <c r="O341" s="147">
        <v>1</v>
      </c>
      <c r="P341" s="460">
        <f t="shared" si="16"/>
        <v>0</v>
      </c>
      <c r="Q341" s="451">
        <f>+'Work progress Summary'!S8</f>
        <v>1</v>
      </c>
      <c r="R341" s="144">
        <v>29792.400000000001</v>
      </c>
      <c r="S341" s="143">
        <f t="shared" si="17"/>
        <v>0</v>
      </c>
      <c r="T341" s="144">
        <f>Q341*M341</f>
        <v>29792.400000000001</v>
      </c>
      <c r="U341" s="145"/>
      <c r="W341" s="365"/>
    </row>
    <row r="342" spans="1:23">
      <c r="A342" s="182"/>
      <c r="B342" s="52"/>
      <c r="C342" s="200"/>
      <c r="D342" s="137"/>
      <c r="E342" s="52"/>
      <c r="F342" s="52"/>
      <c r="G342" s="186"/>
      <c r="H342" s="187"/>
      <c r="I342" s="187"/>
      <c r="J342" s="187"/>
      <c r="K342" s="139"/>
      <c r="L342" s="140"/>
      <c r="M342" s="141"/>
      <c r="N342" s="458">
        <f t="shared" si="15"/>
        <v>0</v>
      </c>
      <c r="O342" s="147"/>
      <c r="P342" s="460">
        <f t="shared" si="16"/>
        <v>0</v>
      </c>
      <c r="Q342" s="451"/>
      <c r="R342" s="144"/>
      <c r="S342" s="143"/>
      <c r="T342" s="144"/>
      <c r="U342" s="145"/>
      <c r="W342" s="365"/>
    </row>
    <row r="343" spans="1:23">
      <c r="A343" s="135"/>
      <c r="B343" s="183" t="s">
        <v>83</v>
      </c>
      <c r="C343" s="200" t="s">
        <v>121</v>
      </c>
      <c r="D343" s="137"/>
      <c r="E343" s="52"/>
      <c r="F343" s="52"/>
      <c r="G343" s="186"/>
      <c r="H343" s="187"/>
      <c r="I343" s="139"/>
      <c r="J343" s="139"/>
      <c r="K343" s="139"/>
      <c r="L343" s="140"/>
      <c r="M343" s="141"/>
      <c r="N343" s="458">
        <f t="shared" si="15"/>
        <v>0</v>
      </c>
      <c r="O343" s="147"/>
      <c r="P343" s="460">
        <f t="shared" si="16"/>
        <v>0</v>
      </c>
      <c r="Q343" s="451"/>
      <c r="R343" s="144"/>
      <c r="S343" s="143"/>
      <c r="T343" s="144"/>
      <c r="U343" s="145"/>
      <c r="W343" s="365"/>
    </row>
    <row r="344" spans="1:23">
      <c r="A344" s="182"/>
      <c r="B344" s="52"/>
      <c r="C344" s="200"/>
      <c r="D344" s="137"/>
      <c r="E344" s="52"/>
      <c r="F344" s="52"/>
      <c r="G344" s="186"/>
      <c r="H344" s="187"/>
      <c r="I344" s="187"/>
      <c r="J344" s="187"/>
      <c r="K344" s="139"/>
      <c r="L344" s="140"/>
      <c r="M344" s="141"/>
      <c r="N344" s="458">
        <f t="shared" si="15"/>
        <v>0</v>
      </c>
      <c r="O344" s="147"/>
      <c r="P344" s="460">
        <f t="shared" si="16"/>
        <v>0</v>
      </c>
      <c r="Q344" s="451"/>
      <c r="R344" s="144"/>
      <c r="S344" s="143"/>
      <c r="T344" s="144"/>
      <c r="U344" s="145"/>
      <c r="W344" s="365"/>
    </row>
    <row r="345" spans="1:23" ht="39">
      <c r="A345" s="135" t="s">
        <v>536</v>
      </c>
      <c r="B345" s="52" t="s">
        <v>1</v>
      </c>
      <c r="C345" s="136" t="s">
        <v>132</v>
      </c>
      <c r="D345" s="202">
        <v>3.35</v>
      </c>
      <c r="E345" s="52" t="s">
        <v>532</v>
      </c>
      <c r="F345" s="52">
        <v>44</v>
      </c>
      <c r="G345" s="112" t="s">
        <v>131</v>
      </c>
      <c r="H345" s="138">
        <v>20</v>
      </c>
      <c r="I345" s="139">
        <v>406</v>
      </c>
      <c r="J345" s="139">
        <v>222</v>
      </c>
      <c r="K345" s="139">
        <f>I345+J345</f>
        <v>628</v>
      </c>
      <c r="L345" s="140">
        <f>K345*D345</f>
        <v>2103.8000000000002</v>
      </c>
      <c r="M345" s="141">
        <f t="shared" si="18"/>
        <v>92567.200000000012</v>
      </c>
      <c r="N345" s="458">
        <f t="shared" si="15"/>
        <v>0</v>
      </c>
      <c r="O345" s="147">
        <v>1</v>
      </c>
      <c r="P345" s="460">
        <f t="shared" si="16"/>
        <v>0</v>
      </c>
      <c r="Q345" s="451">
        <f>+'Work progress Summary'!Q8</f>
        <v>1</v>
      </c>
      <c r="R345" s="144">
        <v>92567.200000000012</v>
      </c>
      <c r="S345" s="143">
        <f t="shared" si="17"/>
        <v>0</v>
      </c>
      <c r="T345" s="144">
        <f>Q345*M345</f>
        <v>92567.200000000012</v>
      </c>
      <c r="U345" s="145"/>
      <c r="W345" s="365"/>
    </row>
    <row r="346" spans="1:23">
      <c r="A346" s="182"/>
      <c r="B346" s="52"/>
      <c r="C346" s="200"/>
      <c r="D346" s="137"/>
      <c r="E346" s="52"/>
      <c r="F346" s="52"/>
      <c r="G346" s="186"/>
      <c r="H346" s="187"/>
      <c r="I346" s="187"/>
      <c r="J346" s="187"/>
      <c r="K346" s="139"/>
      <c r="L346" s="140"/>
      <c r="M346" s="141"/>
      <c r="N346" s="458">
        <f t="shared" si="15"/>
        <v>0</v>
      </c>
      <c r="O346" s="147"/>
      <c r="P346" s="460">
        <f t="shared" si="16"/>
        <v>0</v>
      </c>
      <c r="Q346" s="451"/>
      <c r="R346" s="144"/>
      <c r="S346" s="143"/>
      <c r="T346" s="144"/>
      <c r="U346" s="145"/>
      <c r="W346" s="365"/>
    </row>
    <row r="347" spans="1:23" ht="26">
      <c r="A347" s="135" t="s">
        <v>536</v>
      </c>
      <c r="B347" s="52" t="s">
        <v>2</v>
      </c>
      <c r="C347" s="136" t="s">
        <v>133</v>
      </c>
      <c r="D347" s="202">
        <v>3.1</v>
      </c>
      <c r="E347" s="52" t="s">
        <v>533</v>
      </c>
      <c r="F347" s="52">
        <v>44</v>
      </c>
      <c r="G347" s="112" t="s">
        <v>96</v>
      </c>
      <c r="H347" s="138">
        <v>20</v>
      </c>
      <c r="I347" s="139">
        <v>79</v>
      </c>
      <c r="J347" s="139">
        <v>43</v>
      </c>
      <c r="K347" s="139">
        <f>I347+J347</f>
        <v>122</v>
      </c>
      <c r="L347" s="140">
        <f>K347*D347</f>
        <v>378.2</v>
      </c>
      <c r="M347" s="141">
        <f t="shared" si="18"/>
        <v>16640.8</v>
      </c>
      <c r="N347" s="458">
        <f>P347*D347*F347*0.18</f>
        <v>0</v>
      </c>
      <c r="O347" s="147">
        <v>1</v>
      </c>
      <c r="P347" s="460">
        <f t="shared" si="16"/>
        <v>0</v>
      </c>
      <c r="Q347" s="451">
        <f>+'Work progress Summary'!T8</f>
        <v>1</v>
      </c>
      <c r="R347" s="144">
        <v>16640.8</v>
      </c>
      <c r="S347" s="143">
        <f t="shared" si="17"/>
        <v>0</v>
      </c>
      <c r="T347" s="144">
        <f>Q347*M347</f>
        <v>16640.8</v>
      </c>
      <c r="U347" s="145"/>
      <c r="W347" s="365"/>
    </row>
    <row r="348" spans="1:23">
      <c r="A348" s="182"/>
      <c r="B348" s="52"/>
      <c r="C348" s="200"/>
      <c r="D348" s="137"/>
      <c r="E348" s="52"/>
      <c r="F348" s="52"/>
      <c r="G348" s="186"/>
      <c r="H348" s="187"/>
      <c r="I348" s="187"/>
      <c r="J348" s="187"/>
      <c r="K348" s="139"/>
      <c r="L348" s="140"/>
      <c r="M348" s="141"/>
      <c r="N348" s="458">
        <f t="shared" si="15"/>
        <v>0</v>
      </c>
      <c r="O348" s="147"/>
      <c r="P348" s="460">
        <f t="shared" si="16"/>
        <v>0</v>
      </c>
      <c r="Q348" s="451"/>
      <c r="R348" s="144"/>
      <c r="S348" s="143"/>
      <c r="T348" s="144"/>
      <c r="U348" s="145"/>
      <c r="W348" s="365"/>
    </row>
    <row r="349" spans="1:23">
      <c r="A349" s="135"/>
      <c r="B349" s="183" t="s">
        <v>83</v>
      </c>
      <c r="C349" s="200" t="s">
        <v>134</v>
      </c>
      <c r="D349" s="137"/>
      <c r="E349" s="52"/>
      <c r="F349" s="52"/>
      <c r="G349" s="186"/>
      <c r="H349" s="187"/>
      <c r="I349" s="139"/>
      <c r="J349" s="139"/>
      <c r="K349" s="139"/>
      <c r="L349" s="140"/>
      <c r="M349" s="141"/>
      <c r="N349" s="458">
        <f t="shared" si="15"/>
        <v>0</v>
      </c>
      <c r="O349" s="147"/>
      <c r="P349" s="460">
        <f t="shared" si="16"/>
        <v>0</v>
      </c>
      <c r="Q349" s="451"/>
      <c r="R349" s="144"/>
      <c r="S349" s="143"/>
      <c r="T349" s="144"/>
      <c r="U349" s="145"/>
      <c r="W349" s="365"/>
    </row>
    <row r="350" spans="1:23">
      <c r="A350" s="182"/>
      <c r="B350" s="52"/>
      <c r="C350" s="200"/>
      <c r="D350" s="137"/>
      <c r="E350" s="52"/>
      <c r="F350" s="52"/>
      <c r="G350" s="186"/>
      <c r="H350" s="187"/>
      <c r="I350" s="187"/>
      <c r="J350" s="187"/>
      <c r="K350" s="139"/>
      <c r="L350" s="140"/>
      <c r="M350" s="141"/>
      <c r="N350" s="458">
        <f t="shared" ref="N350:N413" si="19">P350*D350*F350</f>
        <v>0</v>
      </c>
      <c r="O350" s="147"/>
      <c r="P350" s="460">
        <f t="shared" ref="P350:P413" si="20">Q350-O350</f>
        <v>0</v>
      </c>
      <c r="Q350" s="451"/>
      <c r="R350" s="144"/>
      <c r="S350" s="143"/>
      <c r="T350" s="144"/>
      <c r="U350" s="145"/>
      <c r="W350" s="365"/>
    </row>
    <row r="351" spans="1:23" ht="26">
      <c r="A351" s="135"/>
      <c r="B351" s="52"/>
      <c r="C351" s="136" t="s">
        <v>135</v>
      </c>
      <c r="D351" s="202"/>
      <c r="E351" s="52"/>
      <c r="F351" s="52"/>
      <c r="G351" s="186"/>
      <c r="H351" s="187"/>
      <c r="I351" s="139"/>
      <c r="J351" s="139"/>
      <c r="K351" s="139"/>
      <c r="L351" s="140"/>
      <c r="M351" s="141"/>
      <c r="N351" s="458">
        <f t="shared" si="19"/>
        <v>0</v>
      </c>
      <c r="O351" s="147"/>
      <c r="P351" s="460">
        <f t="shared" si="20"/>
        <v>0</v>
      </c>
      <c r="Q351" s="451"/>
      <c r="R351" s="144"/>
      <c r="S351" s="143"/>
      <c r="T351" s="144"/>
      <c r="U351" s="145"/>
      <c r="W351" s="365"/>
    </row>
    <row r="352" spans="1:23">
      <c r="A352" s="182"/>
      <c r="B352" s="52"/>
      <c r="C352" s="200"/>
      <c r="D352" s="137"/>
      <c r="E352" s="52"/>
      <c r="F352" s="52"/>
      <c r="G352" s="186"/>
      <c r="H352" s="187"/>
      <c r="I352" s="187"/>
      <c r="J352" s="187"/>
      <c r="K352" s="139"/>
      <c r="L352" s="140"/>
      <c r="M352" s="141"/>
      <c r="N352" s="458">
        <f t="shared" si="19"/>
        <v>0</v>
      </c>
      <c r="O352" s="147"/>
      <c r="P352" s="460">
        <f t="shared" si="20"/>
        <v>0</v>
      </c>
      <c r="Q352" s="451"/>
      <c r="R352" s="144"/>
      <c r="S352" s="143"/>
      <c r="T352" s="144"/>
      <c r="U352" s="145"/>
      <c r="W352" s="365"/>
    </row>
    <row r="353" spans="1:23">
      <c r="A353" s="135" t="s">
        <v>536</v>
      </c>
      <c r="B353" s="52" t="s">
        <v>3</v>
      </c>
      <c r="C353" s="185" t="s">
        <v>136</v>
      </c>
      <c r="D353" s="202">
        <v>1</v>
      </c>
      <c r="E353" s="52" t="s">
        <v>100</v>
      </c>
      <c r="F353" s="52">
        <v>44</v>
      </c>
      <c r="G353" s="112" t="s">
        <v>96</v>
      </c>
      <c r="H353" s="138">
        <v>20</v>
      </c>
      <c r="I353" s="139">
        <v>815</v>
      </c>
      <c r="J353" s="139">
        <v>407</v>
      </c>
      <c r="K353" s="139">
        <f>I353+J353</f>
        <v>1222</v>
      </c>
      <c r="L353" s="140">
        <f>K353*D353</f>
        <v>1222</v>
      </c>
      <c r="M353" s="141">
        <f t="shared" si="18"/>
        <v>53768</v>
      </c>
      <c r="N353" s="458">
        <f t="shared" si="19"/>
        <v>0</v>
      </c>
      <c r="O353" s="147">
        <v>0.93181818181818177</v>
      </c>
      <c r="P353" s="460">
        <f t="shared" si="20"/>
        <v>0</v>
      </c>
      <c r="Q353" s="451">
        <f>+'Work progress Summary'!V8</f>
        <v>0.93181818181818177</v>
      </c>
      <c r="R353" s="144">
        <v>48880</v>
      </c>
      <c r="S353" s="143">
        <f t="shared" ref="S353:S411" si="21">T353-R353</f>
        <v>1222</v>
      </c>
      <c r="T353" s="144">
        <f>Q353*M353</f>
        <v>50102</v>
      </c>
      <c r="U353" s="145"/>
      <c r="W353" s="365"/>
    </row>
    <row r="354" spans="1:23">
      <c r="A354" s="182"/>
      <c r="B354" s="52"/>
      <c r="C354" s="200"/>
      <c r="D354" s="137"/>
      <c r="E354" s="52"/>
      <c r="F354" s="52"/>
      <c r="G354" s="186"/>
      <c r="H354" s="187"/>
      <c r="I354" s="139"/>
      <c r="J354" s="139"/>
      <c r="K354" s="139"/>
      <c r="L354" s="140"/>
      <c r="M354" s="141"/>
      <c r="N354" s="458">
        <f t="shared" si="19"/>
        <v>0</v>
      </c>
      <c r="O354" s="147"/>
      <c r="P354" s="460">
        <f t="shared" si="20"/>
        <v>0</v>
      </c>
      <c r="Q354" s="451"/>
      <c r="R354" s="144"/>
      <c r="S354" s="143"/>
      <c r="T354" s="144"/>
      <c r="U354" s="145"/>
      <c r="W354" s="365"/>
    </row>
    <row r="355" spans="1:23">
      <c r="A355" s="135" t="s">
        <v>536</v>
      </c>
      <c r="B355" s="52" t="s">
        <v>4</v>
      </c>
      <c r="C355" s="185" t="s">
        <v>175</v>
      </c>
      <c r="D355" s="202">
        <v>1</v>
      </c>
      <c r="E355" s="52" t="s">
        <v>100</v>
      </c>
      <c r="F355" s="52">
        <v>44</v>
      </c>
      <c r="G355" s="112" t="s">
        <v>96</v>
      </c>
      <c r="H355" s="138">
        <v>20</v>
      </c>
      <c r="I355" s="139">
        <v>699</v>
      </c>
      <c r="J355" s="139">
        <v>329</v>
      </c>
      <c r="K355" s="139">
        <f>I355+J355</f>
        <v>1028</v>
      </c>
      <c r="L355" s="140">
        <f>K355*D355</f>
        <v>1028</v>
      </c>
      <c r="M355" s="141">
        <f t="shared" si="18"/>
        <v>45232</v>
      </c>
      <c r="N355" s="458">
        <f t="shared" si="19"/>
        <v>0.99999999999999911</v>
      </c>
      <c r="O355" s="147">
        <v>0.90909090909090906</v>
      </c>
      <c r="P355" s="460">
        <f t="shared" si="20"/>
        <v>2.2727272727272707E-2</v>
      </c>
      <c r="Q355" s="451">
        <f>+'Work progress Summary'!W8</f>
        <v>0.93181818181818177</v>
      </c>
      <c r="R355" s="144">
        <v>41120</v>
      </c>
      <c r="S355" s="143">
        <f t="shared" si="21"/>
        <v>1028</v>
      </c>
      <c r="T355" s="144">
        <f>Q355*M355</f>
        <v>42148</v>
      </c>
      <c r="U355" s="145"/>
      <c r="W355" s="365"/>
    </row>
    <row r="356" spans="1:23">
      <c r="A356" s="182"/>
      <c r="B356" s="52"/>
      <c r="C356" s="200"/>
      <c r="D356" s="137"/>
      <c r="E356" s="52"/>
      <c r="F356" s="52"/>
      <c r="G356" s="186"/>
      <c r="H356" s="187"/>
      <c r="I356" s="187"/>
      <c r="J356" s="187"/>
      <c r="K356" s="139"/>
      <c r="L356" s="140"/>
      <c r="M356" s="141"/>
      <c r="N356" s="458">
        <f t="shared" si="19"/>
        <v>0</v>
      </c>
      <c r="O356" s="147"/>
      <c r="P356" s="460">
        <f t="shared" si="20"/>
        <v>0</v>
      </c>
      <c r="Q356" s="451"/>
      <c r="R356" s="144"/>
      <c r="S356" s="143"/>
      <c r="T356" s="144"/>
      <c r="U356" s="145"/>
      <c r="W356" s="365"/>
    </row>
    <row r="357" spans="1:23">
      <c r="A357" s="135" t="s">
        <v>536</v>
      </c>
      <c r="B357" s="52" t="s">
        <v>5</v>
      </c>
      <c r="C357" s="185" t="s">
        <v>138</v>
      </c>
      <c r="D357" s="137">
        <v>2</v>
      </c>
      <c r="E357" s="52" t="s">
        <v>100</v>
      </c>
      <c r="F357" s="52">
        <v>44</v>
      </c>
      <c r="G357" s="112" t="s">
        <v>96</v>
      </c>
      <c r="H357" s="138">
        <v>20</v>
      </c>
      <c r="I357" s="139">
        <v>660</v>
      </c>
      <c r="J357" s="139">
        <v>304</v>
      </c>
      <c r="K357" s="139">
        <f>I357+J357</f>
        <v>964</v>
      </c>
      <c r="L357" s="140">
        <f>K357*D357</f>
        <v>1928</v>
      </c>
      <c r="M357" s="141">
        <f t="shared" si="18"/>
        <v>84832</v>
      </c>
      <c r="N357" s="458">
        <f t="shared" si="19"/>
        <v>0</v>
      </c>
      <c r="O357" s="147">
        <v>0.95454545454545459</v>
      </c>
      <c r="P357" s="460">
        <f t="shared" si="20"/>
        <v>0</v>
      </c>
      <c r="Q357" s="451">
        <f>+'Work progress Summary'!X8</f>
        <v>0.95454545454545459</v>
      </c>
      <c r="R357" s="144">
        <v>77120</v>
      </c>
      <c r="S357" s="143">
        <f t="shared" si="21"/>
        <v>3856</v>
      </c>
      <c r="T357" s="144">
        <f>Q357*M357</f>
        <v>80976</v>
      </c>
      <c r="U357" s="145"/>
      <c r="W357" s="365"/>
    </row>
    <row r="358" spans="1:23">
      <c r="A358" s="182"/>
      <c r="B358" s="52"/>
      <c r="C358" s="200"/>
      <c r="D358" s="137"/>
      <c r="E358" s="52"/>
      <c r="F358" s="52"/>
      <c r="G358" s="186"/>
      <c r="H358" s="187"/>
      <c r="I358" s="187"/>
      <c r="J358" s="187"/>
      <c r="K358" s="139"/>
      <c r="L358" s="140"/>
      <c r="M358" s="141"/>
      <c r="N358" s="458">
        <f t="shared" si="19"/>
        <v>0</v>
      </c>
      <c r="O358" s="147"/>
      <c r="P358" s="460">
        <f t="shared" si="20"/>
        <v>0</v>
      </c>
      <c r="Q358" s="451"/>
      <c r="R358" s="144"/>
      <c r="S358" s="143"/>
      <c r="T358" s="144"/>
      <c r="U358" s="145"/>
      <c r="W358" s="365"/>
    </row>
    <row r="359" spans="1:23">
      <c r="A359" s="135"/>
      <c r="B359" s="183" t="s">
        <v>83</v>
      </c>
      <c r="C359" s="200" t="s">
        <v>139</v>
      </c>
      <c r="D359" s="202"/>
      <c r="E359" s="52"/>
      <c r="F359" s="52"/>
      <c r="G359" s="186"/>
      <c r="H359" s="187"/>
      <c r="I359" s="139"/>
      <c r="J359" s="139"/>
      <c r="K359" s="139"/>
      <c r="L359" s="140"/>
      <c r="M359" s="141"/>
      <c r="N359" s="458">
        <f t="shared" si="19"/>
        <v>0</v>
      </c>
      <c r="O359" s="147"/>
      <c r="P359" s="460">
        <f t="shared" si="20"/>
        <v>0</v>
      </c>
      <c r="Q359" s="451"/>
      <c r="R359" s="144"/>
      <c r="S359" s="143"/>
      <c r="T359" s="144"/>
      <c r="U359" s="145"/>
      <c r="W359" s="365"/>
    </row>
    <row r="360" spans="1:23">
      <c r="A360" s="182"/>
      <c r="B360" s="52"/>
      <c r="C360" s="200"/>
      <c r="D360" s="137"/>
      <c r="E360" s="52"/>
      <c r="F360" s="52"/>
      <c r="G360" s="186"/>
      <c r="H360" s="187"/>
      <c r="I360" s="187"/>
      <c r="J360" s="187"/>
      <c r="K360" s="139"/>
      <c r="L360" s="140"/>
      <c r="M360" s="141"/>
      <c r="N360" s="458">
        <f t="shared" si="19"/>
        <v>0</v>
      </c>
      <c r="O360" s="147"/>
      <c r="P360" s="460">
        <f t="shared" si="20"/>
        <v>0</v>
      </c>
      <c r="Q360" s="451"/>
      <c r="R360" s="144"/>
      <c r="S360" s="143"/>
      <c r="T360" s="144"/>
      <c r="U360" s="145"/>
      <c r="W360" s="365"/>
    </row>
    <row r="361" spans="1:23">
      <c r="A361" s="135"/>
      <c r="B361" s="183" t="s">
        <v>83</v>
      </c>
      <c r="C361" s="200" t="s">
        <v>92</v>
      </c>
      <c r="D361" s="137"/>
      <c r="E361" s="52"/>
      <c r="F361" s="52"/>
      <c r="G361" s="186"/>
      <c r="H361" s="187"/>
      <c r="I361" s="187"/>
      <c r="J361" s="187"/>
      <c r="K361" s="139"/>
      <c r="L361" s="140"/>
      <c r="M361" s="141"/>
      <c r="N361" s="458">
        <f t="shared" si="19"/>
        <v>0</v>
      </c>
      <c r="O361" s="147"/>
      <c r="P361" s="460">
        <f t="shared" si="20"/>
        <v>0</v>
      </c>
      <c r="Q361" s="451"/>
      <c r="R361" s="144"/>
      <c r="S361" s="143"/>
      <c r="T361" s="144"/>
      <c r="U361" s="145"/>
      <c r="W361" s="365"/>
    </row>
    <row r="362" spans="1:23">
      <c r="A362" s="182"/>
      <c r="B362" s="52"/>
      <c r="C362" s="200"/>
      <c r="D362" s="137"/>
      <c r="E362" s="52"/>
      <c r="F362" s="52"/>
      <c r="G362" s="186"/>
      <c r="H362" s="187"/>
      <c r="I362" s="139"/>
      <c r="J362" s="139"/>
      <c r="K362" s="139"/>
      <c r="L362" s="140"/>
      <c r="M362" s="141"/>
      <c r="N362" s="458">
        <f t="shared" si="19"/>
        <v>0</v>
      </c>
      <c r="O362" s="147"/>
      <c r="P362" s="460">
        <f t="shared" si="20"/>
        <v>0</v>
      </c>
      <c r="Q362" s="451"/>
      <c r="R362" s="144"/>
      <c r="S362" s="143"/>
      <c r="T362" s="144"/>
      <c r="U362" s="145"/>
      <c r="W362" s="365"/>
    </row>
    <row r="363" spans="1:23" ht="39">
      <c r="A363" s="135" t="s">
        <v>536</v>
      </c>
      <c r="B363" s="52" t="s">
        <v>103</v>
      </c>
      <c r="C363" s="136" t="s">
        <v>147</v>
      </c>
      <c r="D363" s="202">
        <v>1</v>
      </c>
      <c r="E363" s="52" t="s">
        <v>100</v>
      </c>
      <c r="F363" s="52">
        <v>44</v>
      </c>
      <c r="G363" s="112" t="s">
        <v>96</v>
      </c>
      <c r="H363" s="138">
        <v>20</v>
      </c>
      <c r="I363" s="139">
        <v>118</v>
      </c>
      <c r="J363" s="139">
        <v>59</v>
      </c>
      <c r="K363" s="139">
        <f>I363+J363</f>
        <v>177</v>
      </c>
      <c r="L363" s="140">
        <f>K363*D363</f>
        <v>177</v>
      </c>
      <c r="M363" s="141">
        <f t="shared" si="18"/>
        <v>7788</v>
      </c>
      <c r="N363" s="458">
        <f t="shared" si="19"/>
        <v>6</v>
      </c>
      <c r="O363" s="147">
        <v>0.77272727272727271</v>
      </c>
      <c r="P363" s="460">
        <f t="shared" si="20"/>
        <v>0.13636363636363635</v>
      </c>
      <c r="Q363" s="451">
        <f>+'Work progress Summary'!AA8</f>
        <v>0.90909090909090906</v>
      </c>
      <c r="R363" s="144">
        <v>6195</v>
      </c>
      <c r="S363" s="143">
        <f t="shared" si="21"/>
        <v>885</v>
      </c>
      <c r="T363" s="144">
        <f>Q363*M363</f>
        <v>7080</v>
      </c>
      <c r="U363" s="145"/>
      <c r="W363" s="365"/>
    </row>
    <row r="364" spans="1:23">
      <c r="A364" s="182"/>
      <c r="B364" s="52"/>
      <c r="C364" s="200"/>
      <c r="D364" s="137"/>
      <c r="E364" s="52"/>
      <c r="F364" s="52"/>
      <c r="G364" s="186"/>
      <c r="H364" s="187"/>
      <c r="I364" s="187"/>
      <c r="J364" s="187"/>
      <c r="K364" s="139"/>
      <c r="L364" s="140"/>
      <c r="M364" s="141"/>
      <c r="N364" s="458">
        <f t="shared" si="19"/>
        <v>0</v>
      </c>
      <c r="O364" s="147"/>
      <c r="P364" s="460">
        <f t="shared" si="20"/>
        <v>0</v>
      </c>
      <c r="Q364" s="451"/>
      <c r="R364" s="144"/>
      <c r="S364" s="143"/>
      <c r="T364" s="144"/>
      <c r="U364" s="145"/>
      <c r="W364" s="365"/>
    </row>
    <row r="365" spans="1:23" ht="39">
      <c r="A365" s="135" t="s">
        <v>536</v>
      </c>
      <c r="B365" s="52" t="s">
        <v>105</v>
      </c>
      <c r="C365" s="136" t="s">
        <v>176</v>
      </c>
      <c r="D365" s="137">
        <v>1</v>
      </c>
      <c r="E365" s="52" t="s">
        <v>100</v>
      </c>
      <c r="F365" s="52">
        <v>44</v>
      </c>
      <c r="G365" s="112" t="s">
        <v>96</v>
      </c>
      <c r="H365" s="138">
        <v>20</v>
      </c>
      <c r="I365" s="139">
        <v>217</v>
      </c>
      <c r="J365" s="139">
        <v>108</v>
      </c>
      <c r="K365" s="139">
        <f>I365+J365</f>
        <v>325</v>
      </c>
      <c r="L365" s="140">
        <f>K365*D365</f>
        <v>325</v>
      </c>
      <c r="M365" s="141">
        <f t="shared" si="18"/>
        <v>14300</v>
      </c>
      <c r="N365" s="458">
        <f>P365*D365*F365*((0.68*0.615)+(0.68*0.04))</f>
        <v>0.89079999999999926</v>
      </c>
      <c r="O365" s="147">
        <v>0.95454545454545459</v>
      </c>
      <c r="P365" s="460">
        <f t="shared" si="20"/>
        <v>4.5454545454545414E-2</v>
      </c>
      <c r="Q365" s="451">
        <f>+'Work progress Summary'!Z8</f>
        <v>1</v>
      </c>
      <c r="R365" s="144">
        <v>13000</v>
      </c>
      <c r="S365" s="143">
        <f t="shared" si="21"/>
        <v>1300</v>
      </c>
      <c r="T365" s="144">
        <f>Q365*M365</f>
        <v>14300</v>
      </c>
      <c r="U365" s="145"/>
      <c r="W365" s="365"/>
    </row>
    <row r="366" spans="1:23">
      <c r="A366" s="182"/>
      <c r="B366" s="52"/>
      <c r="C366" s="200"/>
      <c r="D366" s="137"/>
      <c r="E366" s="52"/>
      <c r="F366" s="52"/>
      <c r="G366" s="186"/>
      <c r="H366" s="187"/>
      <c r="I366" s="139"/>
      <c r="J366" s="139"/>
      <c r="K366" s="139"/>
      <c r="L366" s="140"/>
      <c r="M366" s="141"/>
      <c r="N366" s="458">
        <f t="shared" si="19"/>
        <v>0</v>
      </c>
      <c r="O366" s="147"/>
      <c r="P366" s="460">
        <f t="shared" si="20"/>
        <v>0</v>
      </c>
      <c r="Q366" s="451"/>
      <c r="R366" s="144"/>
      <c r="S366" s="143"/>
      <c r="T366" s="144"/>
      <c r="U366" s="145"/>
      <c r="W366" s="365"/>
    </row>
    <row r="367" spans="1:23">
      <c r="A367" s="135"/>
      <c r="B367" s="183" t="s">
        <v>83</v>
      </c>
      <c r="C367" s="200" t="s">
        <v>121</v>
      </c>
      <c r="D367" s="202"/>
      <c r="E367" s="52"/>
      <c r="F367" s="52"/>
      <c r="G367" s="186"/>
      <c r="H367" s="187"/>
      <c r="I367" s="139"/>
      <c r="J367" s="139"/>
      <c r="K367" s="139"/>
      <c r="L367" s="140"/>
      <c r="M367" s="141"/>
      <c r="N367" s="458">
        <f t="shared" si="19"/>
        <v>0</v>
      </c>
      <c r="O367" s="147"/>
      <c r="P367" s="460">
        <f t="shared" si="20"/>
        <v>0</v>
      </c>
      <c r="Q367" s="451"/>
      <c r="R367" s="144"/>
      <c r="S367" s="143"/>
      <c r="T367" s="144"/>
      <c r="U367" s="145"/>
      <c r="W367" s="365"/>
    </row>
    <row r="368" spans="1:23">
      <c r="A368" s="182"/>
      <c r="B368" s="52"/>
      <c r="C368" s="200"/>
      <c r="D368" s="137"/>
      <c r="E368" s="52"/>
      <c r="F368" s="52"/>
      <c r="G368" s="186"/>
      <c r="H368" s="187"/>
      <c r="I368" s="139"/>
      <c r="J368" s="139"/>
      <c r="K368" s="139"/>
      <c r="L368" s="140"/>
      <c r="M368" s="141"/>
      <c r="N368" s="458">
        <f t="shared" si="19"/>
        <v>0</v>
      </c>
      <c r="O368" s="147"/>
      <c r="P368" s="460">
        <f t="shared" si="20"/>
        <v>0</v>
      </c>
      <c r="Q368" s="451"/>
      <c r="R368" s="144"/>
      <c r="S368" s="143"/>
      <c r="T368" s="144"/>
      <c r="U368" s="145"/>
      <c r="W368" s="365"/>
    </row>
    <row r="369" spans="1:23" ht="26">
      <c r="A369" s="135" t="s">
        <v>536</v>
      </c>
      <c r="B369" s="52" t="s">
        <v>107</v>
      </c>
      <c r="C369" s="136" t="s">
        <v>177</v>
      </c>
      <c r="D369" s="137">
        <v>1</v>
      </c>
      <c r="E369" s="52" t="s">
        <v>100</v>
      </c>
      <c r="F369" s="52">
        <v>44</v>
      </c>
      <c r="G369" s="112" t="s">
        <v>131</v>
      </c>
      <c r="H369" s="138">
        <v>20</v>
      </c>
      <c r="I369" s="139">
        <v>110</v>
      </c>
      <c r="J369" s="139">
        <v>55</v>
      </c>
      <c r="K369" s="139">
        <f>I369+J369</f>
        <v>165</v>
      </c>
      <c r="L369" s="140">
        <f>K369*D369</f>
        <v>165</v>
      </c>
      <c r="M369" s="141">
        <f t="shared" si="18"/>
        <v>7260</v>
      </c>
      <c r="N369" s="458">
        <f>P369*D369*F369*0.245*0.95</f>
        <v>0</v>
      </c>
      <c r="O369" s="147">
        <v>1</v>
      </c>
      <c r="P369" s="460">
        <f t="shared" si="20"/>
        <v>0</v>
      </c>
      <c r="Q369" s="451">
        <f>+'Work progress Summary'!AG8</f>
        <v>1</v>
      </c>
      <c r="R369" s="144">
        <v>7260</v>
      </c>
      <c r="S369" s="143">
        <f t="shared" si="21"/>
        <v>0</v>
      </c>
      <c r="T369" s="144">
        <f>Q369*M369</f>
        <v>7260</v>
      </c>
      <c r="U369" s="145"/>
      <c r="W369" s="365"/>
    </row>
    <row r="370" spans="1:23">
      <c r="A370" s="182"/>
      <c r="B370" s="52"/>
      <c r="C370" s="200"/>
      <c r="D370" s="137"/>
      <c r="E370" s="52"/>
      <c r="F370" s="52"/>
      <c r="G370" s="186"/>
      <c r="H370" s="187"/>
      <c r="I370" s="139"/>
      <c r="J370" s="139"/>
      <c r="K370" s="139"/>
      <c r="L370" s="140"/>
      <c r="M370" s="141"/>
      <c r="N370" s="458">
        <f t="shared" si="19"/>
        <v>0</v>
      </c>
      <c r="O370" s="147"/>
      <c r="P370" s="460">
        <f t="shared" si="20"/>
        <v>0</v>
      </c>
      <c r="Q370" s="451"/>
      <c r="R370" s="144"/>
      <c r="S370" s="143"/>
      <c r="T370" s="144"/>
      <c r="U370" s="145"/>
      <c r="W370" s="365"/>
    </row>
    <row r="371" spans="1:23" ht="26">
      <c r="A371" s="135" t="s">
        <v>536</v>
      </c>
      <c r="B371" s="52" t="s">
        <v>108</v>
      </c>
      <c r="C371" s="136" t="s">
        <v>146</v>
      </c>
      <c r="D371" s="202">
        <v>1</v>
      </c>
      <c r="E371" s="52" t="s">
        <v>100</v>
      </c>
      <c r="F371" s="52">
        <v>44</v>
      </c>
      <c r="G371" s="112" t="s">
        <v>131</v>
      </c>
      <c r="H371" s="138">
        <v>20</v>
      </c>
      <c r="I371" s="139">
        <v>25</v>
      </c>
      <c r="J371" s="139">
        <v>5</v>
      </c>
      <c r="K371" s="139">
        <f>I371+J371</f>
        <v>30</v>
      </c>
      <c r="L371" s="140">
        <f>K371*D371</f>
        <v>30</v>
      </c>
      <c r="M371" s="141">
        <f t="shared" si="18"/>
        <v>1320</v>
      </c>
      <c r="N371" s="458">
        <f>P371*D371*F371*0.12*0.2</f>
        <v>0</v>
      </c>
      <c r="O371" s="147">
        <v>1</v>
      </c>
      <c r="P371" s="460">
        <f t="shared" si="20"/>
        <v>0</v>
      </c>
      <c r="Q371" s="451">
        <f>+'Work progress Summary'!AD8</f>
        <v>1</v>
      </c>
      <c r="R371" s="144">
        <v>1320</v>
      </c>
      <c r="S371" s="143">
        <f t="shared" si="21"/>
        <v>0</v>
      </c>
      <c r="T371" s="144">
        <f>Q371*M371</f>
        <v>1320</v>
      </c>
      <c r="U371" s="145"/>
      <c r="W371" s="365"/>
    </row>
    <row r="372" spans="1:23">
      <c r="A372" s="182"/>
      <c r="B372" s="52"/>
      <c r="C372" s="200"/>
      <c r="D372" s="137"/>
      <c r="E372" s="52"/>
      <c r="F372" s="52"/>
      <c r="G372" s="186"/>
      <c r="H372" s="187"/>
      <c r="I372" s="139"/>
      <c r="J372" s="139"/>
      <c r="K372" s="139"/>
      <c r="L372" s="140"/>
      <c r="M372" s="141"/>
      <c r="N372" s="458">
        <f t="shared" si="19"/>
        <v>0</v>
      </c>
      <c r="O372" s="147"/>
      <c r="P372" s="460">
        <f t="shared" si="20"/>
        <v>0</v>
      </c>
      <c r="Q372" s="451"/>
      <c r="R372" s="144"/>
      <c r="S372" s="143"/>
      <c r="T372" s="144"/>
      <c r="U372" s="145"/>
      <c r="W372" s="365"/>
    </row>
    <row r="373" spans="1:23">
      <c r="A373" s="135"/>
      <c r="B373" s="183" t="s">
        <v>83</v>
      </c>
      <c r="C373" s="200" t="s">
        <v>118</v>
      </c>
      <c r="D373" s="137"/>
      <c r="E373" s="52"/>
      <c r="F373" s="52"/>
      <c r="G373" s="186"/>
      <c r="H373" s="187"/>
      <c r="I373" s="139"/>
      <c r="J373" s="139"/>
      <c r="K373" s="139"/>
      <c r="L373" s="140"/>
      <c r="M373" s="141"/>
      <c r="N373" s="458">
        <f t="shared" si="19"/>
        <v>0</v>
      </c>
      <c r="O373" s="147"/>
      <c r="P373" s="460">
        <f t="shared" si="20"/>
        <v>0</v>
      </c>
      <c r="Q373" s="451"/>
      <c r="R373" s="144"/>
      <c r="S373" s="143"/>
      <c r="T373" s="144"/>
      <c r="U373" s="145"/>
      <c r="W373" s="365"/>
    </row>
    <row r="374" spans="1:23">
      <c r="A374" s="182"/>
      <c r="B374" s="52"/>
      <c r="C374" s="200"/>
      <c r="D374" s="137"/>
      <c r="E374" s="52"/>
      <c r="F374" s="52"/>
      <c r="G374" s="186"/>
      <c r="H374" s="187"/>
      <c r="I374" s="187"/>
      <c r="J374" s="187"/>
      <c r="K374" s="139"/>
      <c r="L374" s="140"/>
      <c r="M374" s="141"/>
      <c r="N374" s="458">
        <f t="shared" si="19"/>
        <v>0</v>
      </c>
      <c r="O374" s="147"/>
      <c r="P374" s="460">
        <f t="shared" si="20"/>
        <v>0</v>
      </c>
      <c r="Q374" s="451"/>
      <c r="R374" s="144"/>
      <c r="S374" s="143"/>
      <c r="T374" s="144"/>
      <c r="U374" s="145"/>
      <c r="W374" s="365"/>
    </row>
    <row r="375" spans="1:23" ht="52">
      <c r="A375" s="135" t="s">
        <v>536</v>
      </c>
      <c r="B375" s="52" t="s">
        <v>109</v>
      </c>
      <c r="C375" s="136" t="s">
        <v>178</v>
      </c>
      <c r="D375" s="202">
        <v>1</v>
      </c>
      <c r="E375" s="52" t="s">
        <v>100</v>
      </c>
      <c r="F375" s="52">
        <v>44</v>
      </c>
      <c r="G375" s="112" t="s">
        <v>131</v>
      </c>
      <c r="H375" s="138">
        <v>20</v>
      </c>
      <c r="I375" s="139">
        <v>726</v>
      </c>
      <c r="J375" s="139">
        <v>355</v>
      </c>
      <c r="K375" s="139">
        <f>I375+J375</f>
        <v>1081</v>
      </c>
      <c r="L375" s="140">
        <f>K375*D375</f>
        <v>1081</v>
      </c>
      <c r="M375" s="141">
        <f t="shared" si="18"/>
        <v>47564</v>
      </c>
      <c r="N375" s="458">
        <f>P375*D375*F375*0.25*2*(0.74+0.975)</f>
        <v>0</v>
      </c>
      <c r="O375" s="147">
        <v>1</v>
      </c>
      <c r="P375" s="460">
        <f t="shared" si="20"/>
        <v>0</v>
      </c>
      <c r="Q375" s="451">
        <f>+'Work progress Summary'!AC8</f>
        <v>1</v>
      </c>
      <c r="R375" s="144">
        <v>47564</v>
      </c>
      <c r="S375" s="143">
        <f t="shared" si="21"/>
        <v>0</v>
      </c>
      <c r="T375" s="144">
        <f>Q375*M375</f>
        <v>47564</v>
      </c>
      <c r="U375" s="145"/>
      <c r="W375" s="365"/>
    </row>
    <row r="376" spans="1:23">
      <c r="A376" s="182"/>
      <c r="B376" s="52"/>
      <c r="C376" s="200"/>
      <c r="D376" s="137"/>
      <c r="E376" s="52"/>
      <c r="F376" s="52"/>
      <c r="G376" s="186"/>
      <c r="H376" s="187"/>
      <c r="I376" s="187"/>
      <c r="J376" s="187"/>
      <c r="K376" s="139"/>
      <c r="L376" s="140"/>
      <c r="M376" s="141"/>
      <c r="N376" s="458">
        <f t="shared" si="19"/>
        <v>0</v>
      </c>
      <c r="O376" s="147"/>
      <c r="P376" s="460">
        <f t="shared" si="20"/>
        <v>0</v>
      </c>
      <c r="Q376" s="451"/>
      <c r="R376" s="144"/>
      <c r="S376" s="143"/>
      <c r="T376" s="144"/>
      <c r="U376" s="145"/>
      <c r="W376" s="365"/>
    </row>
    <row r="377" spans="1:23" ht="39">
      <c r="A377" s="135" t="s">
        <v>536</v>
      </c>
      <c r="B377" s="52" t="s">
        <v>1</v>
      </c>
      <c r="C377" s="136" t="s">
        <v>179</v>
      </c>
      <c r="D377" s="202">
        <v>1</v>
      </c>
      <c r="E377" s="52" t="s">
        <v>100</v>
      </c>
      <c r="F377" s="52">
        <v>44</v>
      </c>
      <c r="G377" s="112" t="s">
        <v>131</v>
      </c>
      <c r="H377" s="138">
        <v>20</v>
      </c>
      <c r="I377" s="139">
        <v>278</v>
      </c>
      <c r="J377" s="139">
        <v>119</v>
      </c>
      <c r="K377" s="139">
        <f>I377+J377</f>
        <v>397</v>
      </c>
      <c r="L377" s="140">
        <f>K377*D377</f>
        <v>397</v>
      </c>
      <c r="M377" s="141">
        <f t="shared" si="18"/>
        <v>17468</v>
      </c>
      <c r="N377" s="458">
        <f t="shared" si="19"/>
        <v>0</v>
      </c>
      <c r="O377" s="147">
        <v>1</v>
      </c>
      <c r="P377" s="460">
        <f t="shared" si="20"/>
        <v>0</v>
      </c>
      <c r="Q377" s="451">
        <f>+'Work progress Summary'!AF8</f>
        <v>1</v>
      </c>
      <c r="R377" s="144">
        <v>17468</v>
      </c>
      <c r="S377" s="143">
        <f t="shared" si="21"/>
        <v>0</v>
      </c>
      <c r="T377" s="144">
        <f>Q377*M377</f>
        <v>17468</v>
      </c>
      <c r="U377" s="145"/>
      <c r="W377" s="365"/>
    </row>
    <row r="378" spans="1:23">
      <c r="A378" s="182"/>
      <c r="B378" s="52"/>
      <c r="C378" s="200"/>
      <c r="D378" s="137"/>
      <c r="E378" s="52"/>
      <c r="F378" s="52"/>
      <c r="G378" s="186"/>
      <c r="H378" s="187"/>
      <c r="I378" s="187"/>
      <c r="J378" s="187"/>
      <c r="K378" s="139"/>
      <c r="L378" s="140"/>
      <c r="M378" s="141"/>
      <c r="N378" s="458">
        <f t="shared" si="19"/>
        <v>0</v>
      </c>
      <c r="O378" s="147"/>
      <c r="P378" s="460">
        <f t="shared" si="20"/>
        <v>0</v>
      </c>
      <c r="Q378" s="451"/>
      <c r="R378" s="144"/>
      <c r="S378" s="143"/>
      <c r="T378" s="144"/>
      <c r="U378" s="145"/>
      <c r="W378" s="365"/>
    </row>
    <row r="379" spans="1:23" ht="52">
      <c r="A379" s="135" t="s">
        <v>536</v>
      </c>
      <c r="B379" s="52" t="s">
        <v>2</v>
      </c>
      <c r="C379" s="136" t="s">
        <v>144</v>
      </c>
      <c r="D379" s="137">
        <v>2</v>
      </c>
      <c r="E379" s="52" t="s">
        <v>100</v>
      </c>
      <c r="F379" s="52">
        <v>44</v>
      </c>
      <c r="G379" s="112" t="s">
        <v>131</v>
      </c>
      <c r="H379" s="138">
        <v>20</v>
      </c>
      <c r="I379" s="139">
        <v>44</v>
      </c>
      <c r="J379" s="139">
        <v>12</v>
      </c>
      <c r="K379" s="139">
        <f>I379+J379</f>
        <v>56</v>
      </c>
      <c r="L379" s="140">
        <f>K379*D379</f>
        <v>112</v>
      </c>
      <c r="M379" s="141">
        <f t="shared" si="18"/>
        <v>4928</v>
      </c>
      <c r="N379" s="458">
        <f t="shared" si="19"/>
        <v>0</v>
      </c>
      <c r="O379" s="147">
        <v>1</v>
      </c>
      <c r="P379" s="460">
        <f t="shared" si="20"/>
        <v>0</v>
      </c>
      <c r="Q379" s="451">
        <f>+Q377</f>
        <v>1</v>
      </c>
      <c r="R379" s="144">
        <v>4928</v>
      </c>
      <c r="S379" s="143">
        <f t="shared" si="21"/>
        <v>0</v>
      </c>
      <c r="T379" s="144">
        <f>Q379*M379</f>
        <v>4928</v>
      </c>
      <c r="U379" s="145"/>
      <c r="W379" s="365"/>
    </row>
    <row r="380" spans="1:23">
      <c r="A380" s="182"/>
      <c r="B380" s="52"/>
      <c r="C380" s="200"/>
      <c r="D380" s="137"/>
      <c r="E380" s="52"/>
      <c r="F380" s="52"/>
      <c r="G380" s="186"/>
      <c r="H380" s="187"/>
      <c r="I380" s="187"/>
      <c r="J380" s="187"/>
      <c r="K380" s="139"/>
      <c r="L380" s="140"/>
      <c r="M380" s="141"/>
      <c r="N380" s="458">
        <f t="shared" si="19"/>
        <v>0</v>
      </c>
      <c r="O380" s="147"/>
      <c r="P380" s="460">
        <f t="shared" si="20"/>
        <v>0</v>
      </c>
      <c r="Q380" s="451"/>
      <c r="R380" s="144"/>
      <c r="S380" s="143"/>
      <c r="T380" s="144"/>
      <c r="U380" s="145"/>
      <c r="W380" s="365"/>
    </row>
    <row r="381" spans="1:23">
      <c r="A381" s="135"/>
      <c r="B381" s="183" t="s">
        <v>83</v>
      </c>
      <c r="C381" s="200" t="s">
        <v>111</v>
      </c>
      <c r="D381" s="202"/>
      <c r="E381" s="52"/>
      <c r="F381" s="52"/>
      <c r="G381" s="186"/>
      <c r="H381" s="187"/>
      <c r="I381" s="139"/>
      <c r="J381" s="139"/>
      <c r="K381" s="139"/>
      <c r="L381" s="140"/>
      <c r="M381" s="141"/>
      <c r="N381" s="458">
        <f t="shared" si="19"/>
        <v>0</v>
      </c>
      <c r="O381" s="147"/>
      <c r="P381" s="460">
        <f t="shared" si="20"/>
        <v>0</v>
      </c>
      <c r="Q381" s="451"/>
      <c r="R381" s="144"/>
      <c r="S381" s="143"/>
      <c r="T381" s="144"/>
      <c r="U381" s="145"/>
      <c r="W381" s="365"/>
    </row>
    <row r="382" spans="1:23">
      <c r="A382" s="182"/>
      <c r="B382" s="52"/>
      <c r="C382" s="200"/>
      <c r="D382" s="137"/>
      <c r="E382" s="52"/>
      <c r="F382" s="52"/>
      <c r="G382" s="186"/>
      <c r="H382" s="187"/>
      <c r="I382" s="187"/>
      <c r="J382" s="187"/>
      <c r="K382" s="139"/>
      <c r="L382" s="140"/>
      <c r="M382" s="141"/>
      <c r="N382" s="458">
        <f t="shared" si="19"/>
        <v>0</v>
      </c>
      <c r="O382" s="147"/>
      <c r="P382" s="460">
        <f t="shared" si="20"/>
        <v>0</v>
      </c>
      <c r="Q382" s="451"/>
      <c r="R382" s="144"/>
      <c r="S382" s="143"/>
      <c r="T382" s="144"/>
      <c r="U382" s="145"/>
      <c r="W382" s="365"/>
    </row>
    <row r="383" spans="1:23" ht="78">
      <c r="A383" s="135" t="s">
        <v>536</v>
      </c>
      <c r="B383" s="52" t="s">
        <v>3</v>
      </c>
      <c r="C383" s="136" t="s">
        <v>141</v>
      </c>
      <c r="D383" s="202">
        <v>1</v>
      </c>
      <c r="E383" s="52" t="s">
        <v>100</v>
      </c>
      <c r="F383" s="52">
        <v>44</v>
      </c>
      <c r="G383" s="112" t="s">
        <v>131</v>
      </c>
      <c r="H383" s="138">
        <v>20</v>
      </c>
      <c r="I383" s="139">
        <v>1437</v>
      </c>
      <c r="J383" s="139">
        <v>642</v>
      </c>
      <c r="K383" s="139">
        <f>I383+J383</f>
        <v>2079</v>
      </c>
      <c r="L383" s="140">
        <f>K383*D383</f>
        <v>2079</v>
      </c>
      <c r="M383" s="141">
        <f t="shared" si="18"/>
        <v>91476</v>
      </c>
      <c r="N383" s="458">
        <f t="shared" si="19"/>
        <v>0</v>
      </c>
      <c r="O383" s="147">
        <v>1</v>
      </c>
      <c r="P383" s="460">
        <f t="shared" si="20"/>
        <v>0</v>
      </c>
      <c r="Q383" s="451">
        <f>+'Work progress Summary'!AB8</f>
        <v>1</v>
      </c>
      <c r="R383" s="144">
        <v>89397</v>
      </c>
      <c r="S383" s="143">
        <f t="shared" si="21"/>
        <v>2079</v>
      </c>
      <c r="T383" s="144">
        <f>Q383*M383</f>
        <v>91476</v>
      </c>
      <c r="U383" s="145"/>
      <c r="W383" s="365"/>
    </row>
    <row r="384" spans="1:23">
      <c r="A384" s="182"/>
      <c r="B384" s="52"/>
      <c r="C384" s="200"/>
      <c r="D384" s="137"/>
      <c r="E384" s="52"/>
      <c r="F384" s="52"/>
      <c r="G384" s="186"/>
      <c r="H384" s="187"/>
      <c r="I384" s="187"/>
      <c r="J384" s="187"/>
      <c r="K384" s="139"/>
      <c r="L384" s="140"/>
      <c r="M384" s="141"/>
      <c r="N384" s="458">
        <f t="shared" si="19"/>
        <v>0</v>
      </c>
      <c r="O384" s="147"/>
      <c r="P384" s="460">
        <f t="shared" si="20"/>
        <v>0</v>
      </c>
      <c r="Q384" s="451"/>
      <c r="R384" s="144"/>
      <c r="S384" s="143"/>
      <c r="T384" s="144"/>
      <c r="U384" s="145"/>
      <c r="W384" s="365"/>
    </row>
    <row r="385" spans="1:23">
      <c r="A385" s="135"/>
      <c r="B385" s="183" t="s">
        <v>83</v>
      </c>
      <c r="C385" s="200" t="s">
        <v>180</v>
      </c>
      <c r="D385" s="137"/>
      <c r="E385" s="52"/>
      <c r="F385" s="52"/>
      <c r="G385" s="186"/>
      <c r="H385" s="187"/>
      <c r="I385" s="187"/>
      <c r="J385" s="187"/>
      <c r="K385" s="139"/>
      <c r="L385" s="140"/>
      <c r="M385" s="141"/>
      <c r="N385" s="458">
        <f t="shared" si="19"/>
        <v>0</v>
      </c>
      <c r="O385" s="147"/>
      <c r="P385" s="460">
        <f t="shared" si="20"/>
        <v>0</v>
      </c>
      <c r="Q385" s="451"/>
      <c r="R385" s="144"/>
      <c r="S385" s="143"/>
      <c r="T385" s="144"/>
      <c r="U385" s="145"/>
      <c r="W385" s="365"/>
    </row>
    <row r="386" spans="1:23">
      <c r="A386" s="182"/>
      <c r="B386" s="52"/>
      <c r="C386" s="200"/>
      <c r="D386" s="137"/>
      <c r="E386" s="52"/>
      <c r="F386" s="52"/>
      <c r="G386" s="186"/>
      <c r="H386" s="187"/>
      <c r="I386" s="187"/>
      <c r="J386" s="187"/>
      <c r="K386" s="139"/>
      <c r="L386" s="140"/>
      <c r="M386" s="141"/>
      <c r="N386" s="458">
        <f t="shared" si="19"/>
        <v>0</v>
      </c>
      <c r="O386" s="147"/>
      <c r="P386" s="460">
        <f t="shared" si="20"/>
        <v>0</v>
      </c>
      <c r="Q386" s="451"/>
      <c r="R386" s="144"/>
      <c r="S386" s="143"/>
      <c r="T386" s="144"/>
      <c r="U386" s="145"/>
      <c r="W386" s="365"/>
    </row>
    <row r="387" spans="1:23" ht="65">
      <c r="A387" s="135" t="s">
        <v>536</v>
      </c>
      <c r="B387" s="52" t="s">
        <v>4</v>
      </c>
      <c r="C387" s="136" t="s">
        <v>181</v>
      </c>
      <c r="D387" s="202">
        <v>1</v>
      </c>
      <c r="E387" s="52" t="s">
        <v>100</v>
      </c>
      <c r="F387" s="52">
        <v>44</v>
      </c>
      <c r="G387" s="112" t="s">
        <v>131</v>
      </c>
      <c r="H387" s="138">
        <v>20</v>
      </c>
      <c r="I387" s="139">
        <v>893</v>
      </c>
      <c r="J387" s="139">
        <v>359</v>
      </c>
      <c r="K387" s="139">
        <f>I387+J387</f>
        <v>1252</v>
      </c>
      <c r="L387" s="140">
        <f>K387*D387</f>
        <v>1252</v>
      </c>
      <c r="M387" s="141">
        <f t="shared" si="18"/>
        <v>55088</v>
      </c>
      <c r="N387" s="458">
        <f>P387*D387*F387*0.15*2*(1.05+1.895)</f>
        <v>0</v>
      </c>
      <c r="O387" s="147">
        <v>1</v>
      </c>
      <c r="P387" s="460">
        <f t="shared" si="20"/>
        <v>0</v>
      </c>
      <c r="Q387" s="451">
        <f>+'Work progress Summary'!AE8</f>
        <v>1</v>
      </c>
      <c r="R387" s="144">
        <v>52584</v>
      </c>
      <c r="S387" s="143">
        <f t="shared" si="21"/>
        <v>2504</v>
      </c>
      <c r="T387" s="144">
        <f>Q387*M387</f>
        <v>55088</v>
      </c>
      <c r="U387" s="145"/>
      <c r="W387" s="365"/>
    </row>
    <row r="388" spans="1:23">
      <c r="A388" s="182"/>
      <c r="B388" s="52"/>
      <c r="C388" s="200"/>
      <c r="D388" s="137"/>
      <c r="E388" s="52"/>
      <c r="F388" s="52"/>
      <c r="G388" s="186"/>
      <c r="H388" s="187"/>
      <c r="I388" s="187"/>
      <c r="J388" s="187"/>
      <c r="K388" s="139"/>
      <c r="L388" s="140"/>
      <c r="M388" s="141"/>
      <c r="N388" s="458">
        <f t="shared" si="19"/>
        <v>0</v>
      </c>
      <c r="O388" s="147"/>
      <c r="P388" s="460">
        <f t="shared" si="20"/>
        <v>0</v>
      </c>
      <c r="Q388" s="451"/>
      <c r="R388" s="144"/>
      <c r="S388" s="143"/>
      <c r="T388" s="144"/>
      <c r="U388" s="145"/>
      <c r="W388" s="365"/>
    </row>
    <row r="389" spans="1:23">
      <c r="A389" s="135"/>
      <c r="B389" s="183" t="s">
        <v>83</v>
      </c>
      <c r="C389" s="200" t="s">
        <v>148</v>
      </c>
      <c r="D389" s="202"/>
      <c r="E389" s="52"/>
      <c r="F389" s="52"/>
      <c r="G389" s="186"/>
      <c r="H389" s="187"/>
      <c r="I389" s="139"/>
      <c r="J389" s="139"/>
      <c r="K389" s="139"/>
      <c r="L389" s="140"/>
      <c r="M389" s="141"/>
      <c r="N389" s="458">
        <f t="shared" si="19"/>
        <v>0</v>
      </c>
      <c r="O389" s="147"/>
      <c r="P389" s="460">
        <f t="shared" si="20"/>
        <v>0</v>
      </c>
      <c r="Q389" s="451"/>
      <c r="R389" s="144"/>
      <c r="S389" s="143"/>
      <c r="T389" s="144"/>
      <c r="U389" s="145"/>
      <c r="W389" s="365"/>
    </row>
    <row r="390" spans="1:23">
      <c r="A390" s="182"/>
      <c r="B390" s="52"/>
      <c r="C390" s="200"/>
      <c r="D390" s="137"/>
      <c r="E390" s="52"/>
      <c r="F390" s="52"/>
      <c r="G390" s="186"/>
      <c r="H390" s="187"/>
      <c r="I390" s="187"/>
      <c r="J390" s="187"/>
      <c r="K390" s="139"/>
      <c r="L390" s="140"/>
      <c r="M390" s="141"/>
      <c r="N390" s="458">
        <f t="shared" si="19"/>
        <v>0</v>
      </c>
      <c r="O390" s="147"/>
      <c r="P390" s="460">
        <f t="shared" si="20"/>
        <v>0</v>
      </c>
      <c r="Q390" s="451"/>
      <c r="R390" s="144"/>
      <c r="S390" s="143"/>
      <c r="T390" s="144"/>
      <c r="U390" s="145"/>
      <c r="W390" s="365"/>
    </row>
    <row r="391" spans="1:23" ht="26">
      <c r="A391" s="135" t="s">
        <v>536</v>
      </c>
      <c r="B391" s="52"/>
      <c r="C391" s="136" t="s">
        <v>149</v>
      </c>
      <c r="D391" s="137">
        <v>89</v>
      </c>
      <c r="E391" s="52" t="s">
        <v>532</v>
      </c>
      <c r="F391" s="52">
        <v>44</v>
      </c>
      <c r="G391" s="112"/>
      <c r="H391" s="138"/>
      <c r="I391" s="139">
        <v>0</v>
      </c>
      <c r="J391" s="139">
        <v>8</v>
      </c>
      <c r="K391" s="139">
        <f>I391+J391</f>
        <v>8</v>
      </c>
      <c r="L391" s="140">
        <f>K391*D391</f>
        <v>712</v>
      </c>
      <c r="M391" s="141">
        <f t="shared" si="18"/>
        <v>31328</v>
      </c>
      <c r="N391" s="458"/>
      <c r="O391" s="147">
        <v>0.99193747130348553</v>
      </c>
      <c r="P391" s="460">
        <f t="shared" si="20"/>
        <v>1.2560455212901056E-3</v>
      </c>
      <c r="Q391" s="451">
        <f>SUM(T277:T387)/SUM(M277:M387)</f>
        <v>0.99319351682477564</v>
      </c>
      <c r="R391" s="144">
        <v>30837.873138302166</v>
      </c>
      <c r="S391" s="143">
        <f t="shared" si="21"/>
        <v>276.89335678440693</v>
      </c>
      <c r="T391" s="144">
        <f>Q391*M391</f>
        <v>31114.766495086573</v>
      </c>
      <c r="U391" s="145"/>
      <c r="W391" s="365"/>
    </row>
    <row r="392" spans="1:23">
      <c r="A392" s="182"/>
      <c r="B392" s="52"/>
      <c r="C392" s="200"/>
      <c r="D392" s="137"/>
      <c r="E392" s="52"/>
      <c r="F392" s="52"/>
      <c r="G392" s="186"/>
      <c r="H392" s="187"/>
      <c r="I392" s="187"/>
      <c r="J392" s="187"/>
      <c r="K392" s="139"/>
      <c r="L392" s="140"/>
      <c r="M392" s="141"/>
      <c r="N392" s="458">
        <f t="shared" si="19"/>
        <v>0</v>
      </c>
      <c r="O392" s="147"/>
      <c r="P392" s="460">
        <f t="shared" si="20"/>
        <v>0</v>
      </c>
      <c r="Q392" s="451"/>
      <c r="R392" s="144"/>
      <c r="S392" s="143"/>
      <c r="T392" s="144"/>
      <c r="U392" s="145"/>
      <c r="W392" s="365"/>
    </row>
    <row r="393" spans="1:23" ht="26">
      <c r="A393" s="135" t="s">
        <v>536</v>
      </c>
      <c r="B393" s="52"/>
      <c r="C393" s="136" t="s">
        <v>150</v>
      </c>
      <c r="D393" s="137">
        <v>40</v>
      </c>
      <c r="E393" s="52" t="s">
        <v>532</v>
      </c>
      <c r="F393" s="52">
        <v>44</v>
      </c>
      <c r="G393" s="112"/>
      <c r="H393" s="138"/>
      <c r="I393" s="139">
        <v>0</v>
      </c>
      <c r="J393" s="139">
        <v>8</v>
      </c>
      <c r="K393" s="139">
        <f>I393+J393</f>
        <v>8</v>
      </c>
      <c r="L393" s="140">
        <f>K393*D393</f>
        <v>320</v>
      </c>
      <c r="M393" s="141">
        <f t="shared" si="18"/>
        <v>14080</v>
      </c>
      <c r="N393" s="458"/>
      <c r="O393" s="147">
        <v>0.99193747130348553</v>
      </c>
      <c r="P393" s="460">
        <f t="shared" si="20"/>
        <v>1.2560455212901056E-3</v>
      </c>
      <c r="Q393" s="451">
        <f>Q391</f>
        <v>0.99319351682477564</v>
      </c>
      <c r="R393" s="144">
        <v>13859.718264405468</v>
      </c>
      <c r="S393" s="143">
        <f t="shared" si="21"/>
        <v>124.44645248737288</v>
      </c>
      <c r="T393" s="144">
        <f>Q393*M393</f>
        <v>13984.164716892841</v>
      </c>
      <c r="U393" s="145"/>
      <c r="W393" s="365"/>
    </row>
    <row r="394" spans="1:23" ht="13.5" thickBot="1">
      <c r="A394" s="182"/>
      <c r="B394" s="52"/>
      <c r="C394" s="200"/>
      <c r="D394" s="137"/>
      <c r="E394" s="52"/>
      <c r="F394" s="52"/>
      <c r="G394" s="186"/>
      <c r="H394" s="187"/>
      <c r="I394" s="187"/>
      <c r="J394" s="187"/>
      <c r="K394" s="139"/>
      <c r="L394" s="140"/>
      <c r="M394" s="141"/>
      <c r="N394" s="458">
        <f t="shared" si="19"/>
        <v>0</v>
      </c>
      <c r="O394" s="147"/>
      <c r="P394" s="460">
        <f t="shared" si="20"/>
        <v>0</v>
      </c>
      <c r="Q394" s="452"/>
      <c r="R394" s="213"/>
      <c r="S394" s="212"/>
      <c r="T394" s="213"/>
      <c r="U394" s="214"/>
      <c r="W394" s="365"/>
    </row>
    <row r="395" spans="1:23" ht="20.149999999999999" customHeight="1" thickTop="1" thickBot="1">
      <c r="A395" s="215" t="s">
        <v>536</v>
      </c>
      <c r="B395" s="216"/>
      <c r="C395" s="217" t="s">
        <v>182</v>
      </c>
      <c r="D395" s="218"/>
      <c r="E395" s="216"/>
      <c r="F395" s="216"/>
      <c r="G395" s="219"/>
      <c r="H395" s="220"/>
      <c r="I395" s="221"/>
      <c r="J395" s="221"/>
      <c r="K395" s="221"/>
      <c r="L395" s="221"/>
      <c r="M395" s="222"/>
      <c r="N395" s="458">
        <f t="shared" si="19"/>
        <v>0</v>
      </c>
      <c r="O395" s="461"/>
      <c r="P395" s="460">
        <f t="shared" si="20"/>
        <v>0</v>
      </c>
      <c r="Q395" s="223"/>
      <c r="R395" s="224">
        <v>2192018.3914027074</v>
      </c>
      <c r="S395" s="224">
        <f>SUM(S268:S394)</f>
        <v>19682.139809271797</v>
      </c>
      <c r="T395" s="224">
        <f>SUM(T268:T394)</f>
        <v>2211700.5312119792</v>
      </c>
      <c r="U395" s="225"/>
      <c r="W395" s="365"/>
    </row>
    <row r="396" spans="1:23" ht="13.5" thickTop="1">
      <c r="A396" s="226"/>
      <c r="B396" s="227"/>
      <c r="C396" s="228"/>
      <c r="D396" s="229"/>
      <c r="E396" s="227"/>
      <c r="F396" s="227"/>
      <c r="G396" s="230"/>
      <c r="H396" s="231"/>
      <c r="I396" s="232"/>
      <c r="J396" s="232"/>
      <c r="K396" s="232"/>
      <c r="L396" s="233"/>
      <c r="M396" s="234"/>
      <c r="N396" s="458">
        <f t="shared" si="19"/>
        <v>0</v>
      </c>
      <c r="O396" s="147"/>
      <c r="P396" s="460">
        <f t="shared" si="20"/>
        <v>0</v>
      </c>
      <c r="Q396" s="453"/>
      <c r="R396" s="236"/>
      <c r="S396" s="235"/>
      <c r="T396" s="236"/>
      <c r="U396" s="237"/>
      <c r="W396" s="365"/>
    </row>
    <row r="397" spans="1:23">
      <c r="A397" s="201" t="s">
        <v>537</v>
      </c>
      <c r="B397" s="183" t="s">
        <v>83</v>
      </c>
      <c r="C397" s="184" t="s">
        <v>183</v>
      </c>
      <c r="D397" s="137"/>
      <c r="E397" s="52"/>
      <c r="F397" s="52"/>
      <c r="G397" s="186"/>
      <c r="H397" s="187"/>
      <c r="I397" s="139"/>
      <c r="J397" s="139"/>
      <c r="K397" s="139"/>
      <c r="L397" s="140"/>
      <c r="M397" s="141"/>
      <c r="N397" s="458">
        <f t="shared" si="19"/>
        <v>0</v>
      </c>
      <c r="O397" s="147"/>
      <c r="P397" s="460">
        <f t="shared" si="20"/>
        <v>0</v>
      </c>
      <c r="Q397" s="451"/>
      <c r="R397" s="144"/>
      <c r="S397" s="143"/>
      <c r="T397" s="144"/>
      <c r="U397" s="145"/>
      <c r="W397" s="365"/>
    </row>
    <row r="398" spans="1:23">
      <c r="A398" s="182"/>
      <c r="B398" s="52"/>
      <c r="C398" s="200"/>
      <c r="D398" s="137"/>
      <c r="E398" s="52"/>
      <c r="F398" s="52"/>
      <c r="G398" s="186"/>
      <c r="H398" s="187"/>
      <c r="I398" s="187"/>
      <c r="J398" s="187"/>
      <c r="K398" s="139"/>
      <c r="L398" s="140"/>
      <c r="M398" s="141"/>
      <c r="N398" s="458">
        <f t="shared" si="19"/>
        <v>0</v>
      </c>
      <c r="O398" s="147"/>
      <c r="P398" s="460">
        <f t="shared" si="20"/>
        <v>0</v>
      </c>
      <c r="Q398" s="451"/>
      <c r="R398" s="144"/>
      <c r="S398" s="143"/>
      <c r="T398" s="144"/>
      <c r="U398" s="145"/>
      <c r="W398" s="365"/>
    </row>
    <row r="399" spans="1:23" ht="26">
      <c r="A399" s="135"/>
      <c r="B399" s="183"/>
      <c r="C399" s="136" t="s">
        <v>90</v>
      </c>
      <c r="D399" s="137"/>
      <c r="E399" s="52"/>
      <c r="F399" s="52"/>
      <c r="G399" s="186"/>
      <c r="H399" s="187"/>
      <c r="I399" s="139"/>
      <c r="J399" s="139"/>
      <c r="K399" s="139"/>
      <c r="L399" s="140"/>
      <c r="M399" s="141"/>
      <c r="N399" s="458">
        <f t="shared" si="19"/>
        <v>0</v>
      </c>
      <c r="O399" s="147"/>
      <c r="P399" s="460">
        <f t="shared" si="20"/>
        <v>0</v>
      </c>
      <c r="Q399" s="451"/>
      <c r="R399" s="144"/>
      <c r="S399" s="143"/>
      <c r="T399" s="144"/>
      <c r="U399" s="145"/>
      <c r="W399" s="365"/>
    </row>
    <row r="400" spans="1:23">
      <c r="A400" s="182"/>
      <c r="B400" s="52"/>
      <c r="C400" s="200"/>
      <c r="D400" s="137"/>
      <c r="E400" s="52"/>
      <c r="F400" s="52"/>
      <c r="G400" s="186"/>
      <c r="H400" s="187"/>
      <c r="I400" s="187"/>
      <c r="J400" s="187"/>
      <c r="K400" s="139"/>
      <c r="L400" s="140"/>
      <c r="M400" s="141"/>
      <c r="N400" s="458">
        <f t="shared" si="19"/>
        <v>0</v>
      </c>
      <c r="O400" s="147"/>
      <c r="P400" s="460">
        <f t="shared" si="20"/>
        <v>0</v>
      </c>
      <c r="Q400" s="451"/>
      <c r="R400" s="144"/>
      <c r="S400" s="143"/>
      <c r="T400" s="144"/>
      <c r="U400" s="145"/>
      <c r="W400" s="365"/>
    </row>
    <row r="401" spans="1:23">
      <c r="A401" s="135"/>
      <c r="B401" s="52"/>
      <c r="C401" s="185" t="s">
        <v>91</v>
      </c>
      <c r="D401" s="202"/>
      <c r="E401" s="52"/>
      <c r="F401" s="52"/>
      <c r="G401" s="186"/>
      <c r="H401" s="187"/>
      <c r="I401" s="139"/>
      <c r="J401" s="139"/>
      <c r="K401" s="139"/>
      <c r="L401" s="140"/>
      <c r="M401" s="141"/>
      <c r="N401" s="458">
        <f t="shared" si="19"/>
        <v>0</v>
      </c>
      <c r="O401" s="147"/>
      <c r="P401" s="460">
        <f t="shared" si="20"/>
        <v>0</v>
      </c>
      <c r="Q401" s="451"/>
      <c r="R401" s="144"/>
      <c r="S401" s="143"/>
      <c r="T401" s="144"/>
      <c r="U401" s="145"/>
      <c r="W401" s="365"/>
    </row>
    <row r="402" spans="1:23">
      <c r="A402" s="182"/>
      <c r="B402" s="52"/>
      <c r="C402" s="200"/>
      <c r="D402" s="137"/>
      <c r="E402" s="52"/>
      <c r="F402" s="52"/>
      <c r="G402" s="186"/>
      <c r="H402" s="187"/>
      <c r="I402" s="187"/>
      <c r="J402" s="187"/>
      <c r="K402" s="139"/>
      <c r="L402" s="140"/>
      <c r="M402" s="141"/>
      <c r="N402" s="458">
        <f t="shared" si="19"/>
        <v>0</v>
      </c>
      <c r="O402" s="147"/>
      <c r="P402" s="460">
        <f t="shared" si="20"/>
        <v>0</v>
      </c>
      <c r="Q402" s="451"/>
      <c r="R402" s="144"/>
      <c r="S402" s="143"/>
      <c r="T402" s="144"/>
      <c r="U402" s="145"/>
      <c r="W402" s="365"/>
    </row>
    <row r="403" spans="1:23">
      <c r="A403" s="135"/>
      <c r="B403" s="52"/>
      <c r="C403" s="185" t="s">
        <v>92</v>
      </c>
      <c r="D403" s="202"/>
      <c r="E403" s="52"/>
      <c r="F403" s="52"/>
      <c r="G403" s="186"/>
      <c r="H403" s="187"/>
      <c r="I403" s="139"/>
      <c r="J403" s="139"/>
      <c r="K403" s="139"/>
      <c r="L403" s="140"/>
      <c r="M403" s="141"/>
      <c r="N403" s="458">
        <f t="shared" si="19"/>
        <v>0</v>
      </c>
      <c r="O403" s="147"/>
      <c r="P403" s="460">
        <f t="shared" si="20"/>
        <v>0</v>
      </c>
      <c r="Q403" s="451"/>
      <c r="R403" s="144"/>
      <c r="S403" s="143"/>
      <c r="T403" s="144"/>
      <c r="U403" s="145"/>
      <c r="W403" s="365"/>
    </row>
    <row r="404" spans="1:23">
      <c r="A404" s="182"/>
      <c r="B404" s="52"/>
      <c r="C404" s="200"/>
      <c r="D404" s="137"/>
      <c r="E404" s="52"/>
      <c r="F404" s="52"/>
      <c r="G404" s="186"/>
      <c r="H404" s="187"/>
      <c r="I404" s="139"/>
      <c r="J404" s="139"/>
      <c r="K404" s="139"/>
      <c r="L404" s="140"/>
      <c r="M404" s="141"/>
      <c r="N404" s="458">
        <f t="shared" si="19"/>
        <v>0</v>
      </c>
      <c r="O404" s="147"/>
      <c r="P404" s="460">
        <f t="shared" si="20"/>
        <v>0</v>
      </c>
      <c r="Q404" s="451"/>
      <c r="R404" s="144"/>
      <c r="S404" s="143"/>
      <c r="T404" s="144"/>
      <c r="U404" s="145"/>
      <c r="W404" s="365"/>
    </row>
    <row r="405" spans="1:23" ht="26">
      <c r="A405" s="135" t="s">
        <v>537</v>
      </c>
      <c r="B405" s="52" t="s">
        <v>1</v>
      </c>
      <c r="C405" s="136" t="s">
        <v>93</v>
      </c>
      <c r="D405" s="202">
        <v>7</v>
      </c>
      <c r="E405" s="52" t="s">
        <v>532</v>
      </c>
      <c r="F405" s="52">
        <v>27</v>
      </c>
      <c r="G405" s="112" t="s">
        <v>94</v>
      </c>
      <c r="H405" s="138">
        <v>20</v>
      </c>
      <c r="I405" s="139">
        <v>255</v>
      </c>
      <c r="J405" s="139">
        <v>145</v>
      </c>
      <c r="K405" s="139">
        <f>I405+J405</f>
        <v>400</v>
      </c>
      <c r="L405" s="140">
        <f>K405*D405</f>
        <v>2800</v>
      </c>
      <c r="M405" s="141">
        <f t="shared" ref="M405:M455" si="22">D405*K405*F405</f>
        <v>75600</v>
      </c>
      <c r="N405" s="458">
        <f t="shared" si="19"/>
        <v>0</v>
      </c>
      <c r="O405" s="147">
        <v>1</v>
      </c>
      <c r="P405" s="460">
        <f t="shared" si="20"/>
        <v>0</v>
      </c>
      <c r="Q405" s="451">
        <f>+'Work progress Summary'!$C$9</f>
        <v>1</v>
      </c>
      <c r="R405" s="144">
        <v>75600</v>
      </c>
      <c r="S405" s="143">
        <f t="shared" si="21"/>
        <v>0</v>
      </c>
      <c r="T405" s="144">
        <f>Q405*M405</f>
        <v>75600</v>
      </c>
      <c r="U405" s="145"/>
      <c r="W405" s="365"/>
    </row>
    <row r="406" spans="1:23">
      <c r="A406" s="182"/>
      <c r="B406" s="52"/>
      <c r="C406" s="200"/>
      <c r="D406" s="137"/>
      <c r="E406" s="52"/>
      <c r="F406" s="52"/>
      <c r="G406" s="186"/>
      <c r="H406" s="187"/>
      <c r="I406" s="187"/>
      <c r="J406" s="187"/>
      <c r="K406" s="139"/>
      <c r="L406" s="140"/>
      <c r="M406" s="141"/>
      <c r="N406" s="458">
        <f t="shared" si="19"/>
        <v>0</v>
      </c>
      <c r="O406" s="147"/>
      <c r="P406" s="460">
        <f t="shared" si="20"/>
        <v>0</v>
      </c>
      <c r="Q406" s="451"/>
      <c r="R406" s="144"/>
      <c r="S406" s="143"/>
      <c r="T406" s="144"/>
      <c r="U406" s="145"/>
      <c r="W406" s="365"/>
    </row>
    <row r="407" spans="1:23" ht="14.5">
      <c r="A407" s="135" t="s">
        <v>537</v>
      </c>
      <c r="B407" s="52" t="s">
        <v>2</v>
      </c>
      <c r="C407" s="136" t="s">
        <v>184</v>
      </c>
      <c r="D407" s="202">
        <v>2.0499999999999998</v>
      </c>
      <c r="E407" s="52" t="s">
        <v>532</v>
      </c>
      <c r="F407" s="52">
        <v>27</v>
      </c>
      <c r="G407" s="112" t="s">
        <v>96</v>
      </c>
      <c r="H407" s="138">
        <v>20</v>
      </c>
      <c r="I407" s="139">
        <v>282</v>
      </c>
      <c r="J407" s="139">
        <v>206</v>
      </c>
      <c r="K407" s="139">
        <f>I407+J407</f>
        <v>488</v>
      </c>
      <c r="L407" s="140">
        <f>K407*D407</f>
        <v>1000.3999999999999</v>
      </c>
      <c r="M407" s="141">
        <f t="shared" si="22"/>
        <v>27010.799999999996</v>
      </c>
      <c r="N407" s="458">
        <f t="shared" si="19"/>
        <v>0</v>
      </c>
      <c r="O407" s="147">
        <v>1</v>
      </c>
      <c r="P407" s="460">
        <f t="shared" si="20"/>
        <v>0</v>
      </c>
      <c r="Q407" s="451">
        <f>+'Work progress Summary'!$C$9</f>
        <v>1</v>
      </c>
      <c r="R407" s="144">
        <v>27010.799999999996</v>
      </c>
      <c r="S407" s="143">
        <f t="shared" si="21"/>
        <v>0</v>
      </c>
      <c r="T407" s="144">
        <f>Q407*M407</f>
        <v>27010.799999999996</v>
      </c>
      <c r="U407" s="145"/>
      <c r="W407" s="365"/>
    </row>
    <row r="408" spans="1:23">
      <c r="A408" s="182"/>
      <c r="B408" s="52"/>
      <c r="C408" s="200"/>
      <c r="D408" s="137"/>
      <c r="E408" s="52"/>
      <c r="F408" s="52"/>
      <c r="G408" s="186"/>
      <c r="H408" s="187"/>
      <c r="I408" s="187"/>
      <c r="J408" s="187"/>
      <c r="K408" s="139"/>
      <c r="L408" s="140"/>
      <c r="M408" s="141"/>
      <c r="N408" s="458">
        <f t="shared" si="19"/>
        <v>0</v>
      </c>
      <c r="O408" s="147"/>
      <c r="P408" s="460">
        <f t="shared" si="20"/>
        <v>0</v>
      </c>
      <c r="Q408" s="451"/>
      <c r="R408" s="144"/>
      <c r="S408" s="143"/>
      <c r="T408" s="144"/>
      <c r="U408" s="145"/>
      <c r="W408" s="365"/>
    </row>
    <row r="409" spans="1:23">
      <c r="A409" s="135" t="s">
        <v>537</v>
      </c>
      <c r="B409" s="52" t="s">
        <v>3</v>
      </c>
      <c r="C409" s="136" t="s">
        <v>97</v>
      </c>
      <c r="D409" s="137">
        <v>11.6</v>
      </c>
      <c r="E409" s="52" t="s">
        <v>533</v>
      </c>
      <c r="F409" s="52">
        <v>27</v>
      </c>
      <c r="G409" s="112" t="s">
        <v>98</v>
      </c>
      <c r="H409" s="138">
        <v>5</v>
      </c>
      <c r="I409" s="139">
        <v>0</v>
      </c>
      <c r="J409" s="139">
        <v>57</v>
      </c>
      <c r="K409" s="139">
        <f>I409+J409</f>
        <v>57</v>
      </c>
      <c r="L409" s="140">
        <f>K409*D409</f>
        <v>661.19999999999993</v>
      </c>
      <c r="M409" s="141">
        <f t="shared" si="22"/>
        <v>17852.399999999998</v>
      </c>
      <c r="N409" s="458"/>
      <c r="O409" s="147">
        <v>0.88888888888888884</v>
      </c>
      <c r="P409" s="460">
        <f t="shared" si="20"/>
        <v>0.11111111111111116</v>
      </c>
      <c r="Q409" s="451">
        <f>'Work progress Summary'!J9</f>
        <v>1</v>
      </c>
      <c r="R409" s="144">
        <v>13885.199999999999</v>
      </c>
      <c r="S409" s="143">
        <f t="shared" si="21"/>
        <v>3967.1999999999989</v>
      </c>
      <c r="T409" s="144">
        <f>Q409*M409</f>
        <v>17852.399999999998</v>
      </c>
      <c r="U409" s="145"/>
      <c r="W409" s="365"/>
    </row>
    <row r="410" spans="1:23">
      <c r="A410" s="182"/>
      <c r="B410" s="52"/>
      <c r="C410" s="200"/>
      <c r="D410" s="137"/>
      <c r="E410" s="52"/>
      <c r="F410" s="52"/>
      <c r="G410" s="186"/>
      <c r="H410" s="187"/>
      <c r="I410" s="187"/>
      <c r="J410" s="187"/>
      <c r="K410" s="139"/>
      <c r="L410" s="140"/>
      <c r="M410" s="141"/>
      <c r="N410" s="458">
        <f t="shared" si="19"/>
        <v>0</v>
      </c>
      <c r="O410" s="147"/>
      <c r="P410" s="460">
        <f t="shared" si="20"/>
        <v>0</v>
      </c>
      <c r="Q410" s="451"/>
      <c r="R410" s="144"/>
      <c r="S410" s="143"/>
      <c r="T410" s="144"/>
      <c r="U410" s="145"/>
      <c r="W410" s="365"/>
    </row>
    <row r="411" spans="1:23">
      <c r="A411" s="135" t="s">
        <v>537</v>
      </c>
      <c r="B411" s="52" t="s">
        <v>4</v>
      </c>
      <c r="C411" s="185" t="s">
        <v>99</v>
      </c>
      <c r="D411" s="202">
        <v>1</v>
      </c>
      <c r="E411" s="52" t="s">
        <v>100</v>
      </c>
      <c r="F411" s="52">
        <v>27</v>
      </c>
      <c r="G411" s="112" t="s">
        <v>96</v>
      </c>
      <c r="H411" s="138">
        <v>20</v>
      </c>
      <c r="I411" s="139">
        <v>97</v>
      </c>
      <c r="J411" s="139">
        <v>35</v>
      </c>
      <c r="K411" s="139">
        <f>I411+J411</f>
        <v>132</v>
      </c>
      <c r="L411" s="140">
        <f>K411*D411</f>
        <v>132</v>
      </c>
      <c r="M411" s="141">
        <f t="shared" si="22"/>
        <v>3564</v>
      </c>
      <c r="N411" s="458">
        <f>P411*D411*F411*0.215*0.9</f>
        <v>0</v>
      </c>
      <c r="O411" s="147">
        <v>1</v>
      </c>
      <c r="P411" s="460">
        <f t="shared" si="20"/>
        <v>0</v>
      </c>
      <c r="Q411" s="451">
        <f>+'Work progress Summary'!$C$9</f>
        <v>1</v>
      </c>
      <c r="R411" s="144">
        <v>3564</v>
      </c>
      <c r="S411" s="143">
        <f t="shared" si="21"/>
        <v>0</v>
      </c>
      <c r="T411" s="144">
        <f>Q411*M411</f>
        <v>3564</v>
      </c>
      <c r="U411" s="145"/>
      <c r="W411" s="365"/>
    </row>
    <row r="412" spans="1:23">
      <c r="A412" s="182"/>
      <c r="B412" s="52"/>
      <c r="C412" s="200"/>
      <c r="D412" s="137"/>
      <c r="E412" s="52"/>
      <c r="F412" s="52"/>
      <c r="G412" s="186"/>
      <c r="H412" s="187"/>
      <c r="I412" s="139"/>
      <c r="J412" s="139"/>
      <c r="K412" s="139"/>
      <c r="L412" s="140"/>
      <c r="M412" s="141"/>
      <c r="N412" s="458">
        <f t="shared" si="19"/>
        <v>0</v>
      </c>
      <c r="O412" s="147"/>
      <c r="P412" s="460">
        <f t="shared" si="20"/>
        <v>0</v>
      </c>
      <c r="Q412" s="451"/>
      <c r="R412" s="144"/>
      <c r="S412" s="143"/>
      <c r="T412" s="144"/>
      <c r="U412" s="145"/>
      <c r="W412" s="365"/>
    </row>
    <row r="413" spans="1:23">
      <c r="A413" s="135"/>
      <c r="B413" s="52"/>
      <c r="C413" s="185" t="s">
        <v>101</v>
      </c>
      <c r="D413" s="202"/>
      <c r="E413" s="52"/>
      <c r="F413" s="52"/>
      <c r="G413" s="186"/>
      <c r="H413" s="187"/>
      <c r="I413" s="139"/>
      <c r="J413" s="139"/>
      <c r="K413" s="139"/>
      <c r="L413" s="140"/>
      <c r="M413" s="141"/>
      <c r="N413" s="458">
        <f t="shared" si="19"/>
        <v>0</v>
      </c>
      <c r="O413" s="147"/>
      <c r="P413" s="460">
        <f t="shared" si="20"/>
        <v>0</v>
      </c>
      <c r="Q413" s="451"/>
      <c r="R413" s="144"/>
      <c r="S413" s="143"/>
      <c r="T413" s="144"/>
      <c r="U413" s="145"/>
      <c r="W413" s="365"/>
    </row>
    <row r="414" spans="1:23">
      <c r="A414" s="182"/>
      <c r="B414" s="52"/>
      <c r="C414" s="200"/>
      <c r="D414" s="137"/>
      <c r="E414" s="52"/>
      <c r="F414" s="52"/>
      <c r="G414" s="186"/>
      <c r="H414" s="187"/>
      <c r="I414" s="187"/>
      <c r="J414" s="187"/>
      <c r="K414" s="139"/>
      <c r="L414" s="140"/>
      <c r="M414" s="141"/>
      <c r="N414" s="458">
        <f t="shared" ref="N414:N477" si="23">P414*D414*F414</f>
        <v>0</v>
      </c>
      <c r="O414" s="147"/>
      <c r="P414" s="460">
        <f t="shared" ref="P414:P477" si="24">Q414-O414</f>
        <v>0</v>
      </c>
      <c r="Q414" s="451"/>
      <c r="R414" s="144"/>
      <c r="S414" s="143"/>
      <c r="T414" s="144"/>
      <c r="U414" s="145"/>
      <c r="W414" s="365"/>
    </row>
    <row r="415" spans="1:23" ht="39">
      <c r="A415" s="135" t="s">
        <v>537</v>
      </c>
      <c r="B415" s="52" t="s">
        <v>5</v>
      </c>
      <c r="C415" s="136" t="s">
        <v>102</v>
      </c>
      <c r="D415" s="202">
        <v>5.0999999999999996</v>
      </c>
      <c r="E415" s="52" t="s">
        <v>532</v>
      </c>
      <c r="F415" s="52">
        <v>27</v>
      </c>
      <c r="G415" s="112" t="s">
        <v>94</v>
      </c>
      <c r="H415" s="138">
        <v>20</v>
      </c>
      <c r="I415" s="139">
        <v>255</v>
      </c>
      <c r="J415" s="139">
        <v>145</v>
      </c>
      <c r="K415" s="139">
        <f>I415+J415</f>
        <v>400</v>
      </c>
      <c r="L415" s="140">
        <f>K415*D415</f>
        <v>2039.9999999999998</v>
      </c>
      <c r="M415" s="141">
        <f t="shared" si="22"/>
        <v>55079.999999999993</v>
      </c>
      <c r="N415" s="458">
        <f t="shared" si="23"/>
        <v>0</v>
      </c>
      <c r="O415" s="147">
        <v>1</v>
      </c>
      <c r="P415" s="460">
        <f t="shared" si="24"/>
        <v>0</v>
      </c>
      <c r="Q415" s="451">
        <f>+'Work progress Summary'!$E$9</f>
        <v>1</v>
      </c>
      <c r="R415" s="144">
        <v>55079.999999999993</v>
      </c>
      <c r="S415" s="143">
        <f t="shared" ref="S415:S475" si="25">T415-R415</f>
        <v>0</v>
      </c>
      <c r="T415" s="144">
        <f>Q415*M415</f>
        <v>55079.999999999993</v>
      </c>
      <c r="U415" s="145"/>
      <c r="W415" s="365"/>
    </row>
    <row r="416" spans="1:23">
      <c r="A416" s="182"/>
      <c r="B416" s="52"/>
      <c r="C416" s="200"/>
      <c r="D416" s="137"/>
      <c r="E416" s="52"/>
      <c r="F416" s="52"/>
      <c r="G416" s="186"/>
      <c r="H416" s="187"/>
      <c r="I416" s="139"/>
      <c r="J416" s="139"/>
      <c r="K416" s="139"/>
      <c r="L416" s="140"/>
      <c r="M416" s="141"/>
      <c r="N416" s="458">
        <f t="shared" si="23"/>
        <v>0</v>
      </c>
      <c r="O416" s="147"/>
      <c r="P416" s="460">
        <f t="shared" si="24"/>
        <v>0</v>
      </c>
      <c r="Q416" s="451"/>
      <c r="R416" s="144"/>
      <c r="S416" s="143"/>
      <c r="T416" s="144"/>
      <c r="U416" s="145"/>
      <c r="W416" s="365"/>
    </row>
    <row r="417" spans="1:23" ht="14.5">
      <c r="A417" s="135" t="s">
        <v>537</v>
      </c>
      <c r="B417" s="52" t="s">
        <v>103</v>
      </c>
      <c r="C417" s="185" t="s">
        <v>104</v>
      </c>
      <c r="D417" s="202">
        <v>2.5</v>
      </c>
      <c r="E417" s="52" t="s">
        <v>532</v>
      </c>
      <c r="F417" s="52">
        <v>27</v>
      </c>
      <c r="G417" s="112" t="s">
        <v>96</v>
      </c>
      <c r="H417" s="138">
        <v>20</v>
      </c>
      <c r="I417" s="139">
        <v>282</v>
      </c>
      <c r="J417" s="139">
        <v>206</v>
      </c>
      <c r="K417" s="139">
        <f>I417+J417</f>
        <v>488</v>
      </c>
      <c r="L417" s="140">
        <f>K417*D417</f>
        <v>1220</v>
      </c>
      <c r="M417" s="141">
        <f t="shared" si="22"/>
        <v>32940</v>
      </c>
      <c r="N417" s="458">
        <f t="shared" si="23"/>
        <v>0</v>
      </c>
      <c r="O417" s="147">
        <v>1</v>
      </c>
      <c r="P417" s="460">
        <f t="shared" si="24"/>
        <v>0</v>
      </c>
      <c r="Q417" s="451">
        <f>+'Work progress Summary'!$E$9</f>
        <v>1</v>
      </c>
      <c r="R417" s="144">
        <v>32940</v>
      </c>
      <c r="S417" s="143">
        <f t="shared" si="25"/>
        <v>0</v>
      </c>
      <c r="T417" s="144">
        <f>Q417*M417</f>
        <v>32940</v>
      </c>
      <c r="U417" s="145"/>
      <c r="W417" s="365"/>
    </row>
    <row r="418" spans="1:23">
      <c r="A418" s="182"/>
      <c r="B418" s="52"/>
      <c r="C418" s="200"/>
      <c r="D418" s="137"/>
      <c r="E418" s="52"/>
      <c r="F418" s="52"/>
      <c r="G418" s="186"/>
      <c r="H418" s="187"/>
      <c r="I418" s="139"/>
      <c r="J418" s="139"/>
      <c r="K418" s="139"/>
      <c r="L418" s="140"/>
      <c r="M418" s="141"/>
      <c r="N418" s="458">
        <f t="shared" si="23"/>
        <v>0</v>
      </c>
      <c r="O418" s="147"/>
      <c r="P418" s="460">
        <f t="shared" si="24"/>
        <v>0</v>
      </c>
      <c r="Q418" s="451"/>
      <c r="R418" s="144"/>
      <c r="S418" s="143"/>
      <c r="T418" s="144"/>
      <c r="U418" s="145"/>
      <c r="W418" s="365"/>
    </row>
    <row r="419" spans="1:23" ht="14.5">
      <c r="A419" s="135" t="s">
        <v>537</v>
      </c>
      <c r="B419" s="52" t="s">
        <v>105</v>
      </c>
      <c r="C419" s="136" t="s">
        <v>185</v>
      </c>
      <c r="D419" s="202">
        <v>3.15</v>
      </c>
      <c r="E419" s="52" t="s">
        <v>532</v>
      </c>
      <c r="F419" s="52">
        <v>27</v>
      </c>
      <c r="G419" s="112" t="s">
        <v>96</v>
      </c>
      <c r="H419" s="138">
        <v>20</v>
      </c>
      <c r="I419" s="139">
        <v>282</v>
      </c>
      <c r="J419" s="139">
        <v>206</v>
      </c>
      <c r="K419" s="139">
        <f>I419+J419</f>
        <v>488</v>
      </c>
      <c r="L419" s="140">
        <f>K419*D419</f>
        <v>1537.2</v>
      </c>
      <c r="M419" s="141">
        <f t="shared" si="22"/>
        <v>41504.400000000001</v>
      </c>
      <c r="N419" s="458">
        <f t="shared" si="23"/>
        <v>0</v>
      </c>
      <c r="O419" s="147">
        <v>1</v>
      </c>
      <c r="P419" s="460">
        <f t="shared" si="24"/>
        <v>0</v>
      </c>
      <c r="Q419" s="451">
        <f>+'Work progress Summary'!$E$9</f>
        <v>1</v>
      </c>
      <c r="R419" s="144">
        <v>41504.400000000001</v>
      </c>
      <c r="S419" s="143">
        <f t="shared" si="25"/>
        <v>0</v>
      </c>
      <c r="T419" s="144">
        <f>Q419*M419</f>
        <v>41504.400000000001</v>
      </c>
      <c r="U419" s="145"/>
      <c r="W419" s="365"/>
    </row>
    <row r="420" spans="1:23">
      <c r="A420" s="182"/>
      <c r="B420" s="52"/>
      <c r="C420" s="200"/>
      <c r="D420" s="137"/>
      <c r="E420" s="52"/>
      <c r="F420" s="52"/>
      <c r="G420" s="186"/>
      <c r="H420" s="187"/>
      <c r="I420" s="139"/>
      <c r="J420" s="139"/>
      <c r="K420" s="139"/>
      <c r="L420" s="140"/>
      <c r="M420" s="141"/>
      <c r="N420" s="458">
        <f t="shared" si="23"/>
        <v>0</v>
      </c>
      <c r="O420" s="147"/>
      <c r="P420" s="460">
        <f t="shared" si="24"/>
        <v>0</v>
      </c>
      <c r="Q420" s="451"/>
      <c r="R420" s="144"/>
      <c r="S420" s="143"/>
      <c r="T420" s="144"/>
      <c r="U420" s="145"/>
      <c r="W420" s="365"/>
    </row>
    <row r="421" spans="1:23">
      <c r="A421" s="135" t="s">
        <v>537</v>
      </c>
      <c r="B421" s="52" t="s">
        <v>107</v>
      </c>
      <c r="C421" s="136" t="s">
        <v>97</v>
      </c>
      <c r="D421" s="202">
        <v>19.3</v>
      </c>
      <c r="E421" s="52" t="s">
        <v>533</v>
      </c>
      <c r="F421" s="52">
        <v>27</v>
      </c>
      <c r="G421" s="112" t="s">
        <v>98</v>
      </c>
      <c r="H421" s="138">
        <v>5</v>
      </c>
      <c r="I421" s="139">
        <v>0</v>
      </c>
      <c r="J421" s="139">
        <v>57</v>
      </c>
      <c r="K421" s="139">
        <f>I421+J421</f>
        <v>57</v>
      </c>
      <c r="L421" s="140">
        <f>K421*D421</f>
        <v>1100.1000000000001</v>
      </c>
      <c r="M421" s="141">
        <f t="shared" si="22"/>
        <v>29702.700000000004</v>
      </c>
      <c r="N421" s="458"/>
      <c r="O421" s="147">
        <v>0.88888888888888884</v>
      </c>
      <c r="P421" s="460">
        <f t="shared" si="24"/>
        <v>0.11111111111111116</v>
      </c>
      <c r="Q421" s="451">
        <f>'Work progress Summary'!L9</f>
        <v>1</v>
      </c>
      <c r="R421" s="144">
        <v>23102.100000000002</v>
      </c>
      <c r="S421" s="143">
        <f t="shared" si="25"/>
        <v>6600.6000000000022</v>
      </c>
      <c r="T421" s="144">
        <f>Q421*M421</f>
        <v>29702.700000000004</v>
      </c>
      <c r="U421" s="145"/>
      <c r="W421" s="365"/>
    </row>
    <row r="422" spans="1:23">
      <c r="A422" s="182"/>
      <c r="B422" s="52"/>
      <c r="C422" s="200"/>
      <c r="D422" s="137"/>
      <c r="E422" s="52"/>
      <c r="F422" s="52"/>
      <c r="G422" s="186"/>
      <c r="H422" s="187"/>
      <c r="I422" s="139"/>
      <c r="J422" s="139"/>
      <c r="K422" s="139"/>
      <c r="L422" s="140"/>
      <c r="M422" s="141"/>
      <c r="N422" s="458">
        <f t="shared" si="23"/>
        <v>0</v>
      </c>
      <c r="O422" s="147"/>
      <c r="P422" s="460">
        <f t="shared" si="24"/>
        <v>0</v>
      </c>
      <c r="Q422" s="451"/>
      <c r="R422" s="144"/>
      <c r="S422" s="143"/>
      <c r="T422" s="144"/>
      <c r="U422" s="145"/>
      <c r="W422" s="365"/>
    </row>
    <row r="423" spans="1:23">
      <c r="A423" s="135" t="s">
        <v>537</v>
      </c>
      <c r="B423" s="52" t="s">
        <v>108</v>
      </c>
      <c r="C423" s="136" t="s">
        <v>97</v>
      </c>
      <c r="D423" s="137">
        <v>16.8</v>
      </c>
      <c r="E423" s="52" t="s">
        <v>533</v>
      </c>
      <c r="F423" s="52">
        <v>27</v>
      </c>
      <c r="G423" s="112" t="s">
        <v>98</v>
      </c>
      <c r="H423" s="138">
        <v>5</v>
      </c>
      <c r="I423" s="139">
        <v>0</v>
      </c>
      <c r="J423" s="139">
        <v>57</v>
      </c>
      <c r="K423" s="139">
        <f>I423+J423</f>
        <v>57</v>
      </c>
      <c r="L423" s="140">
        <f>K423*D423</f>
        <v>957.6</v>
      </c>
      <c r="M423" s="141">
        <f t="shared" si="22"/>
        <v>25855.200000000001</v>
      </c>
      <c r="N423" s="458"/>
      <c r="O423" s="147">
        <v>0.88888888888888884</v>
      </c>
      <c r="P423" s="460">
        <f t="shared" si="24"/>
        <v>0.11111111111111116</v>
      </c>
      <c r="Q423" s="451">
        <f>'Work progress Summary'!L9</f>
        <v>1</v>
      </c>
      <c r="R423" s="144">
        <v>20109.600000000002</v>
      </c>
      <c r="S423" s="143">
        <f t="shared" si="25"/>
        <v>5745.5999999999985</v>
      </c>
      <c r="T423" s="144">
        <f>Q423*M423</f>
        <v>25855.200000000001</v>
      </c>
      <c r="U423" s="145"/>
      <c r="W423" s="365"/>
    </row>
    <row r="424" spans="1:23">
      <c r="A424" s="182"/>
      <c r="B424" s="52"/>
      <c r="C424" s="200"/>
      <c r="D424" s="137"/>
      <c r="E424" s="52"/>
      <c r="F424" s="52"/>
      <c r="G424" s="186"/>
      <c r="H424" s="187"/>
      <c r="I424" s="187"/>
      <c r="J424" s="187"/>
      <c r="K424" s="139"/>
      <c r="L424" s="140"/>
      <c r="M424" s="141"/>
      <c r="N424" s="458">
        <f t="shared" si="23"/>
        <v>0</v>
      </c>
      <c r="O424" s="147"/>
      <c r="P424" s="460">
        <f t="shared" si="24"/>
        <v>0</v>
      </c>
      <c r="Q424" s="451"/>
      <c r="R424" s="144"/>
      <c r="S424" s="143"/>
      <c r="T424" s="144"/>
      <c r="U424" s="145"/>
      <c r="W424" s="365"/>
    </row>
    <row r="425" spans="1:23" ht="26">
      <c r="A425" s="135" t="s">
        <v>537</v>
      </c>
      <c r="B425" s="52" t="s">
        <v>109</v>
      </c>
      <c r="C425" s="136" t="s">
        <v>186</v>
      </c>
      <c r="D425" s="202">
        <v>1</v>
      </c>
      <c r="E425" s="52" t="s">
        <v>533</v>
      </c>
      <c r="F425" s="52">
        <v>27</v>
      </c>
      <c r="G425" s="112" t="s">
        <v>96</v>
      </c>
      <c r="H425" s="138">
        <v>20</v>
      </c>
      <c r="I425" s="139">
        <v>122</v>
      </c>
      <c r="J425" s="139">
        <v>44</v>
      </c>
      <c r="K425" s="139">
        <f>I425+J425</f>
        <v>166</v>
      </c>
      <c r="L425" s="140">
        <f>K425*D425</f>
        <v>166</v>
      </c>
      <c r="M425" s="141">
        <f t="shared" si="22"/>
        <v>4482</v>
      </c>
      <c r="N425" s="458">
        <f>P425*D425*F425*0.215*1.115</f>
        <v>0</v>
      </c>
      <c r="O425" s="147">
        <v>1</v>
      </c>
      <c r="P425" s="460">
        <f t="shared" si="24"/>
        <v>0</v>
      </c>
      <c r="Q425" s="451">
        <f>+'Work progress Summary'!$E$9</f>
        <v>1</v>
      </c>
      <c r="R425" s="144">
        <v>4482</v>
      </c>
      <c r="S425" s="143">
        <f t="shared" si="25"/>
        <v>0</v>
      </c>
      <c r="T425" s="144">
        <f>Q425*M425</f>
        <v>4482</v>
      </c>
      <c r="U425" s="145"/>
      <c r="W425" s="365"/>
    </row>
    <row r="426" spans="1:23">
      <c r="A426" s="182"/>
      <c r="B426" s="52"/>
      <c r="C426" s="200"/>
      <c r="D426" s="137"/>
      <c r="E426" s="52"/>
      <c r="F426" s="52"/>
      <c r="G426" s="186"/>
      <c r="H426" s="187"/>
      <c r="I426" s="187"/>
      <c r="J426" s="187"/>
      <c r="K426" s="139"/>
      <c r="L426" s="140"/>
      <c r="M426" s="141"/>
      <c r="N426" s="458">
        <f t="shared" si="23"/>
        <v>0</v>
      </c>
      <c r="O426" s="147"/>
      <c r="P426" s="460">
        <f t="shared" si="24"/>
        <v>0</v>
      </c>
      <c r="Q426" s="451"/>
      <c r="R426" s="144"/>
      <c r="S426" s="143"/>
      <c r="T426" s="144"/>
      <c r="U426" s="145"/>
      <c r="W426" s="365"/>
    </row>
    <row r="427" spans="1:23">
      <c r="A427" s="135"/>
      <c r="B427" s="52"/>
      <c r="C427" s="185" t="s">
        <v>111</v>
      </c>
      <c r="D427" s="202"/>
      <c r="E427" s="52"/>
      <c r="F427" s="52"/>
      <c r="G427" s="186"/>
      <c r="H427" s="187"/>
      <c r="I427" s="139"/>
      <c r="J427" s="139"/>
      <c r="K427" s="139"/>
      <c r="L427" s="140"/>
      <c r="M427" s="141"/>
      <c r="N427" s="458">
        <f t="shared" si="23"/>
        <v>0</v>
      </c>
      <c r="O427" s="147"/>
      <c r="P427" s="460">
        <f t="shared" si="24"/>
        <v>0</v>
      </c>
      <c r="Q427" s="451"/>
      <c r="R427" s="144"/>
      <c r="S427" s="143"/>
      <c r="T427" s="144"/>
      <c r="U427" s="145"/>
      <c r="W427" s="365"/>
    </row>
    <row r="428" spans="1:23">
      <c r="A428" s="182"/>
      <c r="B428" s="52"/>
      <c r="C428" s="200"/>
      <c r="D428" s="137"/>
      <c r="E428" s="52"/>
      <c r="F428" s="52"/>
      <c r="G428" s="186"/>
      <c r="H428" s="187"/>
      <c r="I428" s="187"/>
      <c r="J428" s="187"/>
      <c r="K428" s="139"/>
      <c r="L428" s="140"/>
      <c r="M428" s="141"/>
      <c r="N428" s="458">
        <f t="shared" si="23"/>
        <v>0</v>
      </c>
      <c r="O428" s="147"/>
      <c r="P428" s="460">
        <f t="shared" si="24"/>
        <v>0</v>
      </c>
      <c r="Q428" s="451"/>
      <c r="R428" s="144"/>
      <c r="S428" s="143"/>
      <c r="T428" s="144"/>
      <c r="U428" s="145"/>
      <c r="W428" s="365"/>
    </row>
    <row r="429" spans="1:23" ht="26">
      <c r="A429" s="135" t="s">
        <v>537</v>
      </c>
      <c r="B429" s="52" t="s">
        <v>112</v>
      </c>
      <c r="C429" s="136" t="s">
        <v>93</v>
      </c>
      <c r="D429" s="202">
        <v>4.5999999999999996</v>
      </c>
      <c r="E429" s="52" t="s">
        <v>532</v>
      </c>
      <c r="F429" s="52">
        <v>27</v>
      </c>
      <c r="G429" s="112" t="s">
        <v>94</v>
      </c>
      <c r="H429" s="138">
        <v>20</v>
      </c>
      <c r="I429" s="139">
        <v>255</v>
      </c>
      <c r="J429" s="139">
        <v>145</v>
      </c>
      <c r="K429" s="139">
        <f>I429+J429</f>
        <v>400</v>
      </c>
      <c r="L429" s="140">
        <f>K429*D429</f>
        <v>1839.9999999999998</v>
      </c>
      <c r="M429" s="141">
        <f t="shared" si="22"/>
        <v>49679.999999999993</v>
      </c>
      <c r="N429" s="458">
        <f t="shared" si="23"/>
        <v>0</v>
      </c>
      <c r="O429" s="147">
        <v>1</v>
      </c>
      <c r="P429" s="460">
        <f t="shared" si="24"/>
        <v>0</v>
      </c>
      <c r="Q429" s="451">
        <f>+'Work progress Summary'!$F$9</f>
        <v>1</v>
      </c>
      <c r="R429" s="144">
        <v>49679.999999999993</v>
      </c>
      <c r="S429" s="143">
        <f t="shared" si="25"/>
        <v>0</v>
      </c>
      <c r="T429" s="144">
        <f>Q429*M429</f>
        <v>49679.999999999993</v>
      </c>
      <c r="U429" s="145"/>
      <c r="W429" s="365"/>
    </row>
    <row r="430" spans="1:23">
      <c r="A430" s="182"/>
      <c r="B430" s="52"/>
      <c r="C430" s="200"/>
      <c r="D430" s="137"/>
      <c r="E430" s="52"/>
      <c r="F430" s="52"/>
      <c r="G430" s="186"/>
      <c r="H430" s="187"/>
      <c r="I430" s="187"/>
      <c r="J430" s="187"/>
      <c r="K430" s="139"/>
      <c r="L430" s="140"/>
      <c r="M430" s="141"/>
      <c r="N430" s="458">
        <f t="shared" si="23"/>
        <v>0</v>
      </c>
      <c r="O430" s="147"/>
      <c r="P430" s="460">
        <f t="shared" si="24"/>
        <v>0</v>
      </c>
      <c r="Q430" s="451"/>
      <c r="R430" s="144"/>
      <c r="S430" s="143"/>
      <c r="T430" s="144"/>
      <c r="U430" s="145"/>
      <c r="W430" s="365"/>
    </row>
    <row r="431" spans="1:23" ht="14.5">
      <c r="A431" s="135" t="s">
        <v>537</v>
      </c>
      <c r="B431" s="52" t="s">
        <v>113</v>
      </c>
      <c r="C431" s="136" t="s">
        <v>187</v>
      </c>
      <c r="D431" s="202">
        <v>1.5</v>
      </c>
      <c r="E431" s="52" t="s">
        <v>532</v>
      </c>
      <c r="F431" s="52">
        <v>27</v>
      </c>
      <c r="G431" s="112" t="s">
        <v>96</v>
      </c>
      <c r="H431" s="138">
        <v>20</v>
      </c>
      <c r="I431" s="139">
        <v>282</v>
      </c>
      <c r="J431" s="139">
        <v>206</v>
      </c>
      <c r="K431" s="139">
        <f>I431+J431</f>
        <v>488</v>
      </c>
      <c r="L431" s="140">
        <f>K431*D431</f>
        <v>732</v>
      </c>
      <c r="M431" s="141">
        <f t="shared" si="22"/>
        <v>19764</v>
      </c>
      <c r="N431" s="458">
        <f t="shared" si="23"/>
        <v>0</v>
      </c>
      <c r="O431" s="147">
        <v>1</v>
      </c>
      <c r="P431" s="460">
        <f t="shared" si="24"/>
        <v>0</v>
      </c>
      <c r="Q431" s="451">
        <f>+'Work progress Summary'!$F$9</f>
        <v>1</v>
      </c>
      <c r="R431" s="144">
        <v>19764</v>
      </c>
      <c r="S431" s="143">
        <f t="shared" si="25"/>
        <v>0</v>
      </c>
      <c r="T431" s="144">
        <f>Q431*M431</f>
        <v>19764</v>
      </c>
      <c r="U431" s="145"/>
      <c r="W431" s="365"/>
    </row>
    <row r="432" spans="1:23">
      <c r="A432" s="182"/>
      <c r="B432" s="52"/>
      <c r="C432" s="200"/>
      <c r="D432" s="137"/>
      <c r="E432" s="52"/>
      <c r="F432" s="52"/>
      <c r="G432" s="186"/>
      <c r="H432" s="187"/>
      <c r="I432" s="187"/>
      <c r="J432" s="187"/>
      <c r="K432" s="139"/>
      <c r="L432" s="140"/>
      <c r="M432" s="141"/>
      <c r="N432" s="458">
        <f t="shared" si="23"/>
        <v>0</v>
      </c>
      <c r="O432" s="147"/>
      <c r="P432" s="460">
        <f t="shared" si="24"/>
        <v>0</v>
      </c>
      <c r="Q432" s="451"/>
      <c r="R432" s="144"/>
      <c r="S432" s="143"/>
      <c r="T432" s="144"/>
      <c r="U432" s="145"/>
      <c r="W432" s="365"/>
    </row>
    <row r="433" spans="1:23">
      <c r="A433" s="135" t="s">
        <v>537</v>
      </c>
      <c r="B433" s="52" t="s">
        <v>115</v>
      </c>
      <c r="C433" s="136" t="s">
        <v>97</v>
      </c>
      <c r="D433" s="137">
        <v>9.6</v>
      </c>
      <c r="E433" s="52" t="s">
        <v>533</v>
      </c>
      <c r="F433" s="52">
        <v>27</v>
      </c>
      <c r="G433" s="112" t="s">
        <v>98</v>
      </c>
      <c r="H433" s="138">
        <v>5</v>
      </c>
      <c r="I433" s="139">
        <v>0</v>
      </c>
      <c r="J433" s="139">
        <v>57</v>
      </c>
      <c r="K433" s="139">
        <f>I433+J433</f>
        <v>57</v>
      </c>
      <c r="L433" s="140">
        <f>K433*D433</f>
        <v>547.19999999999993</v>
      </c>
      <c r="M433" s="141">
        <f t="shared" si="22"/>
        <v>14774.399999999998</v>
      </c>
      <c r="N433" s="458"/>
      <c r="O433" s="147">
        <v>0.88888888888888884</v>
      </c>
      <c r="P433" s="460">
        <f t="shared" si="24"/>
        <v>0.11111111111111116</v>
      </c>
      <c r="Q433" s="451">
        <f>'Work progress Summary'!M9</f>
        <v>1</v>
      </c>
      <c r="R433" s="144">
        <v>11491.199999999999</v>
      </c>
      <c r="S433" s="143">
        <f t="shared" si="25"/>
        <v>3283.1999999999989</v>
      </c>
      <c r="T433" s="144">
        <f>Q433*M433</f>
        <v>14774.399999999998</v>
      </c>
      <c r="U433" s="145"/>
      <c r="W433" s="365"/>
    </row>
    <row r="434" spans="1:23">
      <c r="A434" s="182"/>
      <c r="B434" s="52"/>
      <c r="C434" s="200"/>
      <c r="D434" s="137"/>
      <c r="E434" s="52"/>
      <c r="F434" s="52"/>
      <c r="G434" s="186"/>
      <c r="H434" s="187"/>
      <c r="I434" s="187"/>
      <c r="J434" s="187"/>
      <c r="K434" s="139"/>
      <c r="L434" s="140"/>
      <c r="M434" s="141"/>
      <c r="N434" s="458">
        <f t="shared" si="23"/>
        <v>0</v>
      </c>
      <c r="O434" s="147"/>
      <c r="P434" s="460">
        <f t="shared" si="24"/>
        <v>0</v>
      </c>
      <c r="Q434" s="451"/>
      <c r="R434" s="144"/>
      <c r="S434" s="143"/>
      <c r="T434" s="144"/>
      <c r="U434" s="145"/>
      <c r="W434" s="365"/>
    </row>
    <row r="435" spans="1:23" ht="26">
      <c r="A435" s="135" t="s">
        <v>537</v>
      </c>
      <c r="B435" s="52" t="s">
        <v>116</v>
      </c>
      <c r="C435" s="136" t="s">
        <v>188</v>
      </c>
      <c r="D435" s="202">
        <v>1</v>
      </c>
      <c r="E435" s="52" t="s">
        <v>533</v>
      </c>
      <c r="F435" s="52">
        <v>27</v>
      </c>
      <c r="G435" s="112" t="s">
        <v>96</v>
      </c>
      <c r="H435" s="138">
        <v>20</v>
      </c>
      <c r="I435" s="139">
        <v>116</v>
      </c>
      <c r="J435" s="139">
        <v>44</v>
      </c>
      <c r="K435" s="139">
        <f>I435+J435</f>
        <v>160</v>
      </c>
      <c r="L435" s="140">
        <f>K435*D435</f>
        <v>160</v>
      </c>
      <c r="M435" s="141">
        <f t="shared" si="22"/>
        <v>4320</v>
      </c>
      <c r="N435" s="458">
        <f>P435*D435*F435*0.25*0.945</f>
        <v>0</v>
      </c>
      <c r="O435" s="147">
        <v>1</v>
      </c>
      <c r="P435" s="460">
        <f t="shared" si="24"/>
        <v>0</v>
      </c>
      <c r="Q435" s="451">
        <f>+'Work progress Summary'!$F$9</f>
        <v>1</v>
      </c>
      <c r="R435" s="144">
        <v>4320</v>
      </c>
      <c r="S435" s="143">
        <f t="shared" si="25"/>
        <v>0</v>
      </c>
      <c r="T435" s="144">
        <f>Q435*M435</f>
        <v>4320</v>
      </c>
      <c r="U435" s="145"/>
      <c r="W435" s="365"/>
    </row>
    <row r="436" spans="1:23">
      <c r="A436" s="182"/>
      <c r="B436" s="52"/>
      <c r="C436" s="200"/>
      <c r="D436" s="137"/>
      <c r="E436" s="52"/>
      <c r="F436" s="52"/>
      <c r="G436" s="186"/>
      <c r="H436" s="187"/>
      <c r="I436" s="187"/>
      <c r="J436" s="187"/>
      <c r="K436" s="139"/>
      <c r="L436" s="140"/>
      <c r="M436" s="141"/>
      <c r="N436" s="458">
        <f t="shared" si="23"/>
        <v>0</v>
      </c>
      <c r="O436" s="147"/>
      <c r="P436" s="460">
        <f t="shared" si="24"/>
        <v>0</v>
      </c>
      <c r="Q436" s="451"/>
      <c r="R436" s="144"/>
      <c r="S436" s="143"/>
      <c r="T436" s="144"/>
      <c r="U436" s="145"/>
      <c r="W436" s="365"/>
    </row>
    <row r="437" spans="1:23">
      <c r="A437" s="135"/>
      <c r="B437" s="52"/>
      <c r="C437" s="185" t="s">
        <v>118</v>
      </c>
      <c r="D437" s="202"/>
      <c r="E437" s="52"/>
      <c r="F437" s="52"/>
      <c r="G437" s="186"/>
      <c r="H437" s="187"/>
      <c r="I437" s="139"/>
      <c r="J437" s="139"/>
      <c r="K437" s="139"/>
      <c r="L437" s="140"/>
      <c r="M437" s="141"/>
      <c r="N437" s="458">
        <f t="shared" si="23"/>
        <v>0</v>
      </c>
      <c r="O437" s="147"/>
      <c r="P437" s="460">
        <f t="shared" si="24"/>
        <v>0</v>
      </c>
      <c r="Q437" s="451"/>
      <c r="R437" s="144"/>
      <c r="S437" s="143"/>
      <c r="T437" s="144"/>
      <c r="U437" s="145"/>
      <c r="W437" s="365"/>
    </row>
    <row r="438" spans="1:23">
      <c r="A438" s="182"/>
      <c r="B438" s="52"/>
      <c r="C438" s="200"/>
      <c r="D438" s="137"/>
      <c r="E438" s="52"/>
      <c r="F438" s="52"/>
      <c r="G438" s="186"/>
      <c r="H438" s="187"/>
      <c r="I438" s="187"/>
      <c r="J438" s="187"/>
      <c r="K438" s="139"/>
      <c r="L438" s="140"/>
      <c r="M438" s="141"/>
      <c r="N438" s="458">
        <f t="shared" si="23"/>
        <v>0</v>
      </c>
      <c r="O438" s="147"/>
      <c r="P438" s="460">
        <f t="shared" si="24"/>
        <v>0</v>
      </c>
      <c r="Q438" s="451"/>
      <c r="R438" s="144"/>
      <c r="S438" s="143"/>
      <c r="T438" s="144"/>
      <c r="U438" s="145"/>
      <c r="W438" s="365"/>
    </row>
    <row r="439" spans="1:23" ht="26">
      <c r="A439" s="135" t="s">
        <v>537</v>
      </c>
      <c r="B439" s="52" t="s">
        <v>2</v>
      </c>
      <c r="C439" s="185" t="s">
        <v>119</v>
      </c>
      <c r="D439" s="137">
        <v>2.2000000000000002</v>
      </c>
      <c r="E439" s="52" t="s">
        <v>532</v>
      </c>
      <c r="F439" s="52">
        <v>27</v>
      </c>
      <c r="G439" s="112" t="s">
        <v>94</v>
      </c>
      <c r="H439" s="138">
        <v>20</v>
      </c>
      <c r="I439" s="139">
        <v>255</v>
      </c>
      <c r="J439" s="139">
        <v>145</v>
      </c>
      <c r="K439" s="139">
        <f>I439+J439</f>
        <v>400</v>
      </c>
      <c r="L439" s="140">
        <f>K439*D439</f>
        <v>880.00000000000011</v>
      </c>
      <c r="M439" s="141">
        <f t="shared" si="22"/>
        <v>23760.000000000004</v>
      </c>
      <c r="N439" s="458">
        <f t="shared" si="23"/>
        <v>0</v>
      </c>
      <c r="O439" s="147">
        <v>1</v>
      </c>
      <c r="P439" s="460">
        <f t="shared" si="24"/>
        <v>0</v>
      </c>
      <c r="Q439" s="451">
        <f>+'Work progress Summary'!$G$9</f>
        <v>1</v>
      </c>
      <c r="R439" s="144">
        <v>23760.000000000004</v>
      </c>
      <c r="S439" s="143">
        <f t="shared" si="25"/>
        <v>0</v>
      </c>
      <c r="T439" s="144">
        <f>Q439*M439</f>
        <v>23760.000000000004</v>
      </c>
      <c r="U439" s="145"/>
      <c r="W439" s="365"/>
    </row>
    <row r="440" spans="1:23">
      <c r="A440" s="182"/>
      <c r="B440" s="52"/>
      <c r="C440" s="200"/>
      <c r="D440" s="137"/>
      <c r="E440" s="52"/>
      <c r="F440" s="52"/>
      <c r="G440" s="186"/>
      <c r="H440" s="187"/>
      <c r="I440" s="187"/>
      <c r="J440" s="187"/>
      <c r="K440" s="139"/>
      <c r="L440" s="140"/>
      <c r="M440" s="141"/>
      <c r="N440" s="458">
        <f t="shared" si="23"/>
        <v>0</v>
      </c>
      <c r="O440" s="147"/>
      <c r="P440" s="460">
        <f t="shared" si="24"/>
        <v>0</v>
      </c>
      <c r="Q440" s="451"/>
      <c r="R440" s="144"/>
      <c r="S440" s="143"/>
      <c r="T440" s="144"/>
      <c r="U440" s="145"/>
      <c r="W440" s="365"/>
    </row>
    <row r="441" spans="1:23" ht="26">
      <c r="A441" s="135" t="s">
        <v>537</v>
      </c>
      <c r="B441" s="52" t="s">
        <v>3</v>
      </c>
      <c r="C441" s="136" t="s">
        <v>189</v>
      </c>
      <c r="D441" s="202">
        <v>1</v>
      </c>
      <c r="E441" s="52" t="s">
        <v>100</v>
      </c>
      <c r="F441" s="52">
        <v>27</v>
      </c>
      <c r="G441" s="112" t="s">
        <v>96</v>
      </c>
      <c r="H441" s="138">
        <v>20</v>
      </c>
      <c r="I441" s="139">
        <v>112</v>
      </c>
      <c r="J441" s="139">
        <v>44</v>
      </c>
      <c r="K441" s="139">
        <f>I441+J441</f>
        <v>156</v>
      </c>
      <c r="L441" s="140">
        <f>K441*D441</f>
        <v>156</v>
      </c>
      <c r="M441" s="141">
        <f t="shared" si="22"/>
        <v>4212</v>
      </c>
      <c r="N441" s="458">
        <f>P441*D441*F441*0.235*0.86</f>
        <v>0</v>
      </c>
      <c r="O441" s="147">
        <v>1</v>
      </c>
      <c r="P441" s="460">
        <f t="shared" si="24"/>
        <v>0</v>
      </c>
      <c r="Q441" s="451">
        <f>+'Work progress Summary'!$G$9</f>
        <v>1</v>
      </c>
      <c r="R441" s="144">
        <v>4212</v>
      </c>
      <c r="S441" s="143">
        <f t="shared" si="25"/>
        <v>0</v>
      </c>
      <c r="T441" s="144">
        <f>Q441*M441</f>
        <v>4212</v>
      </c>
      <c r="U441" s="145"/>
      <c r="W441" s="365"/>
    </row>
    <row r="442" spans="1:23">
      <c r="A442" s="182"/>
      <c r="B442" s="52"/>
      <c r="C442" s="200"/>
      <c r="D442" s="137"/>
      <c r="E442" s="52"/>
      <c r="F442" s="52"/>
      <c r="G442" s="186"/>
      <c r="H442" s="187"/>
      <c r="I442" s="187"/>
      <c r="J442" s="187"/>
      <c r="K442" s="139"/>
      <c r="L442" s="140"/>
      <c r="M442" s="141"/>
      <c r="N442" s="458">
        <f t="shared" si="23"/>
        <v>0</v>
      </c>
      <c r="O442" s="147"/>
      <c r="P442" s="460">
        <f t="shared" si="24"/>
        <v>0</v>
      </c>
      <c r="Q442" s="451"/>
      <c r="R442" s="144"/>
      <c r="S442" s="143"/>
      <c r="T442" s="144"/>
      <c r="U442" s="145"/>
      <c r="W442" s="365"/>
    </row>
    <row r="443" spans="1:23">
      <c r="A443" s="135"/>
      <c r="B443" s="52"/>
      <c r="C443" s="185" t="s">
        <v>121</v>
      </c>
      <c r="D443" s="202"/>
      <c r="E443" s="52"/>
      <c r="F443" s="52"/>
      <c r="G443" s="186"/>
      <c r="H443" s="187"/>
      <c r="I443" s="139"/>
      <c r="J443" s="139"/>
      <c r="K443" s="139"/>
      <c r="L443" s="140"/>
      <c r="M443" s="141"/>
      <c r="N443" s="458">
        <f t="shared" si="23"/>
        <v>0</v>
      </c>
      <c r="O443" s="147"/>
      <c r="P443" s="460">
        <f t="shared" si="24"/>
        <v>0</v>
      </c>
      <c r="Q443" s="451"/>
      <c r="R443" s="144"/>
      <c r="S443" s="143"/>
      <c r="T443" s="144"/>
      <c r="U443" s="145"/>
      <c r="W443" s="365"/>
    </row>
    <row r="444" spans="1:23">
      <c r="A444" s="182"/>
      <c r="B444" s="52"/>
      <c r="C444" s="200"/>
      <c r="D444" s="137"/>
      <c r="E444" s="52"/>
      <c r="F444" s="52"/>
      <c r="G444" s="186"/>
      <c r="H444" s="187"/>
      <c r="I444" s="187"/>
      <c r="J444" s="187"/>
      <c r="K444" s="139"/>
      <c r="L444" s="140"/>
      <c r="M444" s="141"/>
      <c r="N444" s="458">
        <f t="shared" si="23"/>
        <v>0</v>
      </c>
      <c r="O444" s="147"/>
      <c r="P444" s="460">
        <f t="shared" si="24"/>
        <v>0</v>
      </c>
      <c r="Q444" s="451"/>
      <c r="R444" s="144"/>
      <c r="S444" s="143"/>
      <c r="T444" s="144"/>
      <c r="U444" s="145"/>
      <c r="W444" s="365"/>
    </row>
    <row r="445" spans="1:23" ht="26">
      <c r="A445" s="135" t="s">
        <v>537</v>
      </c>
      <c r="B445" s="52" t="s">
        <v>4</v>
      </c>
      <c r="C445" s="136" t="s">
        <v>93</v>
      </c>
      <c r="D445" s="202">
        <v>1.2</v>
      </c>
      <c r="E445" s="52" t="s">
        <v>532</v>
      </c>
      <c r="F445" s="52">
        <v>27</v>
      </c>
      <c r="G445" s="112" t="s">
        <v>94</v>
      </c>
      <c r="H445" s="138">
        <v>20</v>
      </c>
      <c r="I445" s="139">
        <v>255</v>
      </c>
      <c r="J445" s="139">
        <v>145</v>
      </c>
      <c r="K445" s="139">
        <f>I445+J445</f>
        <v>400</v>
      </c>
      <c r="L445" s="140">
        <f>K445*D445</f>
        <v>480</v>
      </c>
      <c r="M445" s="141">
        <f t="shared" si="22"/>
        <v>12960</v>
      </c>
      <c r="N445" s="458">
        <f t="shared" si="23"/>
        <v>0</v>
      </c>
      <c r="O445" s="147">
        <v>1</v>
      </c>
      <c r="P445" s="460">
        <f t="shared" si="24"/>
        <v>0</v>
      </c>
      <c r="Q445" s="451">
        <f>+'Work progress Summary'!$H$9</f>
        <v>1</v>
      </c>
      <c r="R445" s="144">
        <v>12960</v>
      </c>
      <c r="S445" s="143">
        <f t="shared" si="25"/>
        <v>0</v>
      </c>
      <c r="T445" s="144">
        <f>Q445*M445</f>
        <v>12960</v>
      </c>
      <c r="U445" s="145"/>
      <c r="W445" s="365"/>
    </row>
    <row r="446" spans="1:23">
      <c r="A446" s="182"/>
      <c r="B446" s="52"/>
      <c r="C446" s="200"/>
      <c r="D446" s="137"/>
      <c r="E446" s="52"/>
      <c r="F446" s="52"/>
      <c r="G446" s="186"/>
      <c r="H446" s="187"/>
      <c r="I446" s="187"/>
      <c r="J446" s="187"/>
      <c r="K446" s="139"/>
      <c r="L446" s="140"/>
      <c r="M446" s="141"/>
      <c r="N446" s="458">
        <f t="shared" si="23"/>
        <v>0</v>
      </c>
      <c r="O446" s="147"/>
      <c r="P446" s="460">
        <f t="shared" si="24"/>
        <v>0</v>
      </c>
      <c r="Q446" s="451"/>
      <c r="R446" s="144"/>
      <c r="S446" s="143"/>
      <c r="T446" s="144"/>
      <c r="U446" s="145"/>
      <c r="W446" s="365"/>
    </row>
    <row r="447" spans="1:23" ht="14.5">
      <c r="A447" s="135" t="s">
        <v>537</v>
      </c>
      <c r="B447" s="52" t="s">
        <v>5</v>
      </c>
      <c r="C447" s="136" t="s">
        <v>190</v>
      </c>
      <c r="D447" s="202">
        <v>0.6</v>
      </c>
      <c r="E447" s="52" t="s">
        <v>532</v>
      </c>
      <c r="F447" s="52">
        <v>27</v>
      </c>
      <c r="G447" s="112" t="s">
        <v>96</v>
      </c>
      <c r="H447" s="138">
        <v>20</v>
      </c>
      <c r="I447" s="139">
        <v>282</v>
      </c>
      <c r="J447" s="139">
        <v>206</v>
      </c>
      <c r="K447" s="139">
        <f>I447+J447</f>
        <v>488</v>
      </c>
      <c r="L447" s="140">
        <f>K447*D447</f>
        <v>292.8</v>
      </c>
      <c r="M447" s="141">
        <f t="shared" si="22"/>
        <v>7905.6</v>
      </c>
      <c r="N447" s="458">
        <f t="shared" si="23"/>
        <v>0</v>
      </c>
      <c r="O447" s="147">
        <v>1</v>
      </c>
      <c r="P447" s="460">
        <f t="shared" si="24"/>
        <v>0</v>
      </c>
      <c r="Q447" s="451">
        <f>+'Work progress Summary'!$H$9</f>
        <v>1</v>
      </c>
      <c r="R447" s="144">
        <v>7905.6</v>
      </c>
      <c r="S447" s="143">
        <f t="shared" si="25"/>
        <v>0</v>
      </c>
      <c r="T447" s="144">
        <f>Q447*M447</f>
        <v>7905.6</v>
      </c>
      <c r="U447" s="145"/>
      <c r="W447" s="365"/>
    </row>
    <row r="448" spans="1:23">
      <c r="A448" s="182"/>
      <c r="B448" s="52"/>
      <c r="C448" s="200"/>
      <c r="D448" s="137"/>
      <c r="E448" s="52"/>
      <c r="F448" s="52"/>
      <c r="G448" s="186"/>
      <c r="H448" s="187"/>
      <c r="I448" s="187"/>
      <c r="J448" s="187"/>
      <c r="K448" s="139"/>
      <c r="L448" s="140"/>
      <c r="M448" s="141"/>
      <c r="N448" s="458">
        <f t="shared" si="23"/>
        <v>0</v>
      </c>
      <c r="O448" s="147"/>
      <c r="P448" s="460">
        <f t="shared" si="24"/>
        <v>0</v>
      </c>
      <c r="Q448" s="451"/>
      <c r="R448" s="144"/>
      <c r="S448" s="143"/>
      <c r="T448" s="144"/>
      <c r="U448" s="145"/>
      <c r="W448" s="365"/>
    </row>
    <row r="449" spans="1:23">
      <c r="A449" s="135" t="s">
        <v>537</v>
      </c>
      <c r="B449" s="52" t="s">
        <v>103</v>
      </c>
      <c r="C449" s="136" t="s">
        <v>97</v>
      </c>
      <c r="D449" s="137">
        <v>4.4000000000000004</v>
      </c>
      <c r="E449" s="52" t="s">
        <v>533</v>
      </c>
      <c r="F449" s="52">
        <v>27</v>
      </c>
      <c r="G449" s="112" t="s">
        <v>98</v>
      </c>
      <c r="H449" s="138">
        <v>5</v>
      </c>
      <c r="I449" s="139">
        <v>0</v>
      </c>
      <c r="J449" s="139">
        <v>57</v>
      </c>
      <c r="K449" s="139">
        <f>I449+J449</f>
        <v>57</v>
      </c>
      <c r="L449" s="140">
        <f>K449*D449</f>
        <v>250.8</v>
      </c>
      <c r="M449" s="141">
        <f t="shared" si="22"/>
        <v>6771.6</v>
      </c>
      <c r="N449" s="458"/>
      <c r="O449" s="147">
        <v>0.88888888888888884</v>
      </c>
      <c r="P449" s="460">
        <f t="shared" si="24"/>
        <v>0.11111111111111116</v>
      </c>
      <c r="Q449" s="451">
        <f>'Work progress Summary'!N9</f>
        <v>1</v>
      </c>
      <c r="R449" s="144">
        <v>5266.8</v>
      </c>
      <c r="S449" s="143">
        <f t="shared" si="25"/>
        <v>1504.8000000000002</v>
      </c>
      <c r="T449" s="144">
        <f>Q449*M449</f>
        <v>6771.6</v>
      </c>
      <c r="U449" s="145"/>
      <c r="W449" s="365"/>
    </row>
    <row r="450" spans="1:23">
      <c r="A450" s="182"/>
      <c r="B450" s="52"/>
      <c r="C450" s="200"/>
      <c r="D450" s="137"/>
      <c r="E450" s="52"/>
      <c r="F450" s="52"/>
      <c r="G450" s="186"/>
      <c r="H450" s="187"/>
      <c r="I450" s="187"/>
      <c r="J450" s="187"/>
      <c r="K450" s="139"/>
      <c r="L450" s="140"/>
      <c r="M450" s="141"/>
      <c r="N450" s="458">
        <f t="shared" si="23"/>
        <v>0</v>
      </c>
      <c r="O450" s="147"/>
      <c r="P450" s="460">
        <f t="shared" si="24"/>
        <v>0</v>
      </c>
      <c r="Q450" s="451"/>
      <c r="R450" s="144"/>
      <c r="S450" s="143"/>
      <c r="T450" s="144"/>
      <c r="U450" s="145"/>
      <c r="W450" s="365"/>
    </row>
    <row r="451" spans="1:23" ht="26">
      <c r="A451" s="135" t="s">
        <v>537</v>
      </c>
      <c r="B451" s="52" t="s">
        <v>105</v>
      </c>
      <c r="C451" s="136" t="s">
        <v>123</v>
      </c>
      <c r="D451" s="202">
        <v>1</v>
      </c>
      <c r="E451" s="52" t="s">
        <v>100</v>
      </c>
      <c r="F451" s="52">
        <v>27</v>
      </c>
      <c r="G451" s="112" t="s">
        <v>96</v>
      </c>
      <c r="H451" s="138">
        <v>20</v>
      </c>
      <c r="I451" s="139">
        <v>99</v>
      </c>
      <c r="J451" s="139">
        <v>37</v>
      </c>
      <c r="K451" s="139">
        <f>I451+J451</f>
        <v>136</v>
      </c>
      <c r="L451" s="140">
        <f>K451*D451</f>
        <v>136</v>
      </c>
      <c r="M451" s="141">
        <f t="shared" si="22"/>
        <v>3672</v>
      </c>
      <c r="N451" s="458">
        <f>P451*D451*F451*0.235*0.86</f>
        <v>0</v>
      </c>
      <c r="O451" s="147">
        <v>1</v>
      </c>
      <c r="P451" s="460">
        <f t="shared" si="24"/>
        <v>0</v>
      </c>
      <c r="Q451" s="451">
        <f>+'Work progress Summary'!$H$9</f>
        <v>1</v>
      </c>
      <c r="R451" s="144">
        <v>3672</v>
      </c>
      <c r="S451" s="143">
        <f t="shared" si="25"/>
        <v>0</v>
      </c>
      <c r="T451" s="144">
        <f>Q451*M451</f>
        <v>3672</v>
      </c>
      <c r="U451" s="145"/>
      <c r="W451" s="365"/>
    </row>
    <row r="452" spans="1:23">
      <c r="A452" s="182"/>
      <c r="B452" s="52"/>
      <c r="C452" s="200"/>
      <c r="D452" s="137"/>
      <c r="E452" s="52"/>
      <c r="F452" s="52"/>
      <c r="G452" s="186"/>
      <c r="H452" s="187"/>
      <c r="I452" s="187"/>
      <c r="J452" s="187"/>
      <c r="K452" s="139"/>
      <c r="L452" s="140"/>
      <c r="M452" s="141"/>
      <c r="N452" s="458">
        <f t="shared" si="23"/>
        <v>0</v>
      </c>
      <c r="O452" s="147"/>
      <c r="P452" s="460">
        <f t="shared" si="24"/>
        <v>0</v>
      </c>
      <c r="Q452" s="451"/>
      <c r="R452" s="144"/>
      <c r="S452" s="143"/>
      <c r="T452" s="144"/>
      <c r="U452" s="145"/>
      <c r="W452" s="365"/>
    </row>
    <row r="453" spans="1:23">
      <c r="A453" s="135"/>
      <c r="B453" s="52"/>
      <c r="C453" s="185" t="s">
        <v>124</v>
      </c>
      <c r="D453" s="137"/>
      <c r="E453" s="52"/>
      <c r="F453" s="52"/>
      <c r="G453" s="186"/>
      <c r="H453" s="187"/>
      <c r="I453" s="139"/>
      <c r="J453" s="139"/>
      <c r="K453" s="139"/>
      <c r="L453" s="140"/>
      <c r="M453" s="141"/>
      <c r="N453" s="458">
        <f t="shared" si="23"/>
        <v>0</v>
      </c>
      <c r="O453" s="147"/>
      <c r="P453" s="460">
        <f t="shared" si="24"/>
        <v>0</v>
      </c>
      <c r="Q453" s="451"/>
      <c r="R453" s="144"/>
      <c r="S453" s="143"/>
      <c r="T453" s="144"/>
      <c r="U453" s="145"/>
      <c r="W453" s="365"/>
    </row>
    <row r="454" spans="1:23">
      <c r="A454" s="182"/>
      <c r="B454" s="52"/>
      <c r="C454" s="200"/>
      <c r="D454" s="137"/>
      <c r="E454" s="52"/>
      <c r="F454" s="52"/>
      <c r="G454" s="186"/>
      <c r="H454" s="187"/>
      <c r="I454" s="139"/>
      <c r="J454" s="139"/>
      <c r="K454" s="139"/>
      <c r="L454" s="140"/>
      <c r="M454" s="141"/>
      <c r="N454" s="458">
        <f t="shared" si="23"/>
        <v>0</v>
      </c>
      <c r="O454" s="147"/>
      <c r="P454" s="460">
        <f t="shared" si="24"/>
        <v>0</v>
      </c>
      <c r="Q454" s="451"/>
      <c r="R454" s="144"/>
      <c r="S454" s="143"/>
      <c r="T454" s="144"/>
      <c r="U454" s="145"/>
      <c r="W454" s="365"/>
    </row>
    <row r="455" spans="1:23" ht="26">
      <c r="A455" s="135" t="s">
        <v>537</v>
      </c>
      <c r="B455" s="52" t="s">
        <v>107</v>
      </c>
      <c r="C455" s="136" t="s">
        <v>125</v>
      </c>
      <c r="D455" s="137">
        <v>10.35</v>
      </c>
      <c r="E455" s="52" t="s">
        <v>532</v>
      </c>
      <c r="F455" s="52">
        <v>27</v>
      </c>
      <c r="G455" s="112" t="s">
        <v>126</v>
      </c>
      <c r="H455" s="138">
        <v>20</v>
      </c>
      <c r="I455" s="139">
        <v>50</v>
      </c>
      <c r="J455" s="139">
        <v>100</v>
      </c>
      <c r="K455" s="139">
        <f>I455+J455</f>
        <v>150</v>
      </c>
      <c r="L455" s="140">
        <f>K455*D455</f>
        <v>1552.5</v>
      </c>
      <c r="M455" s="141">
        <f t="shared" si="22"/>
        <v>41917.5</v>
      </c>
      <c r="N455" s="458">
        <f t="shared" si="23"/>
        <v>0</v>
      </c>
      <c r="O455" s="147">
        <v>1</v>
      </c>
      <c r="P455" s="460">
        <f t="shared" si="24"/>
        <v>0</v>
      </c>
      <c r="Q455" s="451">
        <f>+'Work progress Summary'!$I$9</f>
        <v>1</v>
      </c>
      <c r="R455" s="144">
        <v>41917.5</v>
      </c>
      <c r="S455" s="143">
        <f t="shared" si="25"/>
        <v>0</v>
      </c>
      <c r="T455" s="144">
        <f>Q455*M455</f>
        <v>41917.5</v>
      </c>
      <c r="U455" s="145"/>
      <c r="W455" s="365"/>
    </row>
    <row r="456" spans="1:23">
      <c r="A456" s="182"/>
      <c r="B456" s="52"/>
      <c r="C456" s="200"/>
      <c r="D456" s="137"/>
      <c r="E456" s="52"/>
      <c r="F456" s="52"/>
      <c r="G456" s="186"/>
      <c r="H456" s="187"/>
      <c r="I456" s="187"/>
      <c r="J456" s="187"/>
      <c r="K456" s="139"/>
      <c r="L456" s="140"/>
      <c r="M456" s="141"/>
      <c r="N456" s="458">
        <f t="shared" si="23"/>
        <v>0</v>
      </c>
      <c r="O456" s="147"/>
      <c r="P456" s="460">
        <f t="shared" si="24"/>
        <v>0</v>
      </c>
      <c r="Q456" s="451"/>
      <c r="R456" s="144"/>
      <c r="S456" s="143"/>
      <c r="T456" s="144"/>
      <c r="U456" s="145"/>
      <c r="W456" s="365"/>
    </row>
    <row r="457" spans="1:23">
      <c r="A457" s="135"/>
      <c r="B457" s="183" t="s">
        <v>83</v>
      </c>
      <c r="C457" s="200" t="s">
        <v>127</v>
      </c>
      <c r="D457" s="202"/>
      <c r="E457" s="52"/>
      <c r="F457" s="52"/>
      <c r="G457" s="186"/>
      <c r="H457" s="187"/>
      <c r="I457" s="139"/>
      <c r="J457" s="139"/>
      <c r="K457" s="139"/>
      <c r="L457" s="140"/>
      <c r="M457" s="141"/>
      <c r="N457" s="458">
        <f t="shared" si="23"/>
        <v>0</v>
      </c>
      <c r="O457" s="147"/>
      <c r="P457" s="460">
        <f t="shared" si="24"/>
        <v>0</v>
      </c>
      <c r="Q457" s="451"/>
      <c r="R457" s="144"/>
      <c r="S457" s="143"/>
      <c r="T457" s="144"/>
      <c r="U457" s="145"/>
      <c r="W457" s="365"/>
    </row>
    <row r="458" spans="1:23">
      <c r="A458" s="182"/>
      <c r="B458" s="52"/>
      <c r="C458" s="200"/>
      <c r="D458" s="137"/>
      <c r="E458" s="52"/>
      <c r="F458" s="52"/>
      <c r="G458" s="186"/>
      <c r="H458" s="187"/>
      <c r="I458" s="187"/>
      <c r="J458" s="187"/>
      <c r="K458" s="139"/>
      <c r="L458" s="140"/>
      <c r="M458" s="141"/>
      <c r="N458" s="458">
        <f t="shared" si="23"/>
        <v>0</v>
      </c>
      <c r="O458" s="147"/>
      <c r="P458" s="460">
        <f t="shared" si="24"/>
        <v>0</v>
      </c>
      <c r="Q458" s="451"/>
      <c r="R458" s="144"/>
      <c r="S458" s="143"/>
      <c r="T458" s="144"/>
      <c r="U458" s="145"/>
      <c r="W458" s="365"/>
    </row>
    <row r="459" spans="1:23">
      <c r="A459" s="135"/>
      <c r="B459" s="183" t="s">
        <v>83</v>
      </c>
      <c r="C459" s="200" t="s">
        <v>111</v>
      </c>
      <c r="D459" s="202"/>
      <c r="E459" s="52"/>
      <c r="F459" s="52"/>
      <c r="G459" s="186"/>
      <c r="H459" s="187"/>
      <c r="I459" s="139"/>
      <c r="J459" s="139"/>
      <c r="K459" s="139"/>
      <c r="L459" s="140"/>
      <c r="M459" s="141"/>
      <c r="N459" s="458">
        <f t="shared" si="23"/>
        <v>0</v>
      </c>
      <c r="O459" s="147"/>
      <c r="P459" s="460">
        <f t="shared" si="24"/>
        <v>0</v>
      </c>
      <c r="Q459" s="451"/>
      <c r="R459" s="144"/>
      <c r="S459" s="143"/>
      <c r="T459" s="144"/>
      <c r="U459" s="145"/>
      <c r="W459" s="365"/>
    </row>
    <row r="460" spans="1:23">
      <c r="A460" s="182"/>
      <c r="B460" s="52"/>
      <c r="C460" s="200"/>
      <c r="D460" s="137"/>
      <c r="E460" s="52"/>
      <c r="F460" s="52"/>
      <c r="G460" s="186"/>
      <c r="H460" s="187"/>
      <c r="I460" s="187"/>
      <c r="J460" s="187"/>
      <c r="K460" s="139"/>
      <c r="L460" s="140"/>
      <c r="M460" s="141"/>
      <c r="N460" s="458">
        <f t="shared" si="23"/>
        <v>0</v>
      </c>
      <c r="O460" s="147"/>
      <c r="P460" s="460">
        <f t="shared" si="24"/>
        <v>0</v>
      </c>
      <c r="Q460" s="451"/>
      <c r="R460" s="144"/>
      <c r="S460" s="143"/>
      <c r="T460" s="144"/>
      <c r="U460" s="145"/>
      <c r="W460" s="365"/>
    </row>
    <row r="461" spans="1:23" ht="39">
      <c r="A461" s="135" t="s">
        <v>537</v>
      </c>
      <c r="B461" s="52" t="s">
        <v>108</v>
      </c>
      <c r="C461" s="136" t="s">
        <v>132</v>
      </c>
      <c r="D461" s="137">
        <v>14.9</v>
      </c>
      <c r="E461" s="52" t="s">
        <v>532</v>
      </c>
      <c r="F461" s="52">
        <v>27</v>
      </c>
      <c r="G461" s="112" t="s">
        <v>131</v>
      </c>
      <c r="H461" s="138">
        <v>20</v>
      </c>
      <c r="I461" s="139">
        <v>406</v>
      </c>
      <c r="J461" s="139">
        <v>222</v>
      </c>
      <c r="K461" s="139">
        <f>I461+J461</f>
        <v>628</v>
      </c>
      <c r="L461" s="140">
        <f>K461*D461</f>
        <v>9357.2000000000007</v>
      </c>
      <c r="M461" s="141">
        <f t="shared" ref="M461:M519" si="26">D461*K461*F461</f>
        <v>252644.40000000002</v>
      </c>
      <c r="N461" s="458">
        <f t="shared" si="23"/>
        <v>0</v>
      </c>
      <c r="O461" s="147">
        <v>1</v>
      </c>
      <c r="P461" s="460">
        <f t="shared" si="24"/>
        <v>0</v>
      </c>
      <c r="Q461" s="451">
        <f>+'Work progress Summary'!O9</f>
        <v>1</v>
      </c>
      <c r="R461" s="144">
        <v>252644.40000000002</v>
      </c>
      <c r="S461" s="143">
        <f t="shared" si="25"/>
        <v>0</v>
      </c>
      <c r="T461" s="144">
        <f>Q461*M461</f>
        <v>252644.40000000002</v>
      </c>
      <c r="U461" s="145"/>
      <c r="W461" s="365"/>
    </row>
    <row r="462" spans="1:23">
      <c r="A462" s="182"/>
      <c r="B462" s="52"/>
      <c r="C462" s="200"/>
      <c r="D462" s="137"/>
      <c r="E462" s="52"/>
      <c r="F462" s="52"/>
      <c r="G462" s="186"/>
      <c r="H462" s="187"/>
      <c r="I462" s="139"/>
      <c r="J462" s="139"/>
      <c r="K462" s="139"/>
      <c r="L462" s="140"/>
      <c r="M462" s="141"/>
      <c r="N462" s="458">
        <f t="shared" si="23"/>
        <v>0</v>
      </c>
      <c r="O462" s="147"/>
      <c r="P462" s="460">
        <f t="shared" si="24"/>
        <v>0</v>
      </c>
      <c r="Q462" s="451"/>
      <c r="R462" s="144"/>
      <c r="S462" s="143"/>
      <c r="T462" s="144"/>
      <c r="U462" s="145"/>
      <c r="W462" s="365"/>
    </row>
    <row r="463" spans="1:23" ht="26">
      <c r="A463" s="135" t="s">
        <v>537</v>
      </c>
      <c r="B463" s="52" t="s">
        <v>109</v>
      </c>
      <c r="C463" s="136" t="s">
        <v>191</v>
      </c>
      <c r="D463" s="202">
        <v>4.8</v>
      </c>
      <c r="E463" s="52" t="s">
        <v>533</v>
      </c>
      <c r="F463" s="52">
        <v>27</v>
      </c>
      <c r="G463" s="112" t="s">
        <v>96</v>
      </c>
      <c r="H463" s="138">
        <v>20</v>
      </c>
      <c r="I463" s="139">
        <v>86</v>
      </c>
      <c r="J463" s="139">
        <v>48</v>
      </c>
      <c r="K463" s="139">
        <f>I463+J463</f>
        <v>134</v>
      </c>
      <c r="L463" s="140">
        <f>K463*D463</f>
        <v>643.19999999999993</v>
      </c>
      <c r="M463" s="141">
        <f t="shared" si="26"/>
        <v>17366.399999999998</v>
      </c>
      <c r="N463" s="458">
        <f>P463*D463*F463*0.2</f>
        <v>0</v>
      </c>
      <c r="O463" s="147">
        <v>1</v>
      </c>
      <c r="P463" s="460">
        <f t="shared" si="24"/>
        <v>0</v>
      </c>
      <c r="Q463" s="451">
        <f>+'Work progress Summary'!R9</f>
        <v>1</v>
      </c>
      <c r="R463" s="144">
        <v>17366.399999999998</v>
      </c>
      <c r="S463" s="143">
        <f t="shared" si="25"/>
        <v>0</v>
      </c>
      <c r="T463" s="144">
        <f>Q463*M463</f>
        <v>17366.399999999998</v>
      </c>
      <c r="U463" s="145"/>
      <c r="W463" s="365"/>
    </row>
    <row r="464" spans="1:23">
      <c r="A464" s="182"/>
      <c r="B464" s="52"/>
      <c r="C464" s="200"/>
      <c r="D464" s="137"/>
      <c r="E464" s="52"/>
      <c r="F464" s="52"/>
      <c r="G464" s="186"/>
      <c r="H464" s="187"/>
      <c r="I464" s="187"/>
      <c r="J464" s="187"/>
      <c r="K464" s="139"/>
      <c r="L464" s="140"/>
      <c r="M464" s="141"/>
      <c r="N464" s="458">
        <f t="shared" si="23"/>
        <v>0</v>
      </c>
      <c r="O464" s="147"/>
      <c r="P464" s="460">
        <f t="shared" si="24"/>
        <v>0</v>
      </c>
      <c r="Q464" s="451"/>
      <c r="R464" s="144"/>
      <c r="S464" s="143"/>
      <c r="T464" s="144"/>
      <c r="U464" s="145"/>
      <c r="W464" s="365"/>
    </row>
    <row r="465" spans="1:23">
      <c r="A465" s="135"/>
      <c r="B465" s="183" t="s">
        <v>83</v>
      </c>
      <c r="C465" s="200" t="s">
        <v>118</v>
      </c>
      <c r="D465" s="202"/>
      <c r="E465" s="52"/>
      <c r="F465" s="52"/>
      <c r="G465" s="186"/>
      <c r="H465" s="187"/>
      <c r="I465" s="139"/>
      <c r="J465" s="139"/>
      <c r="K465" s="139"/>
      <c r="L465" s="140"/>
      <c r="M465" s="141"/>
      <c r="N465" s="458">
        <f t="shared" si="23"/>
        <v>0</v>
      </c>
      <c r="O465" s="147"/>
      <c r="P465" s="460">
        <f t="shared" si="24"/>
        <v>0</v>
      </c>
      <c r="Q465" s="451"/>
      <c r="R465" s="144"/>
      <c r="S465" s="143"/>
      <c r="T465" s="144"/>
      <c r="U465" s="145"/>
      <c r="W465" s="365"/>
    </row>
    <row r="466" spans="1:23">
      <c r="A466" s="182"/>
      <c r="B466" s="52"/>
      <c r="C466" s="200"/>
      <c r="D466" s="137"/>
      <c r="E466" s="52"/>
      <c r="F466" s="52"/>
      <c r="G466" s="186"/>
      <c r="H466" s="187"/>
      <c r="I466" s="139"/>
      <c r="J466" s="139"/>
      <c r="K466" s="139"/>
      <c r="L466" s="140"/>
      <c r="M466" s="141"/>
      <c r="N466" s="458">
        <f t="shared" si="23"/>
        <v>0</v>
      </c>
      <c r="O466" s="147"/>
      <c r="P466" s="460">
        <f t="shared" si="24"/>
        <v>0</v>
      </c>
      <c r="Q466" s="451"/>
      <c r="R466" s="144"/>
      <c r="S466" s="143"/>
      <c r="T466" s="144"/>
      <c r="U466" s="145"/>
      <c r="W466" s="365"/>
    </row>
    <row r="467" spans="1:23" ht="39">
      <c r="A467" s="135" t="s">
        <v>537</v>
      </c>
      <c r="B467" s="52" t="s">
        <v>112</v>
      </c>
      <c r="C467" s="136" t="s">
        <v>132</v>
      </c>
      <c r="D467" s="137">
        <v>13.95</v>
      </c>
      <c r="E467" s="52" t="s">
        <v>532</v>
      </c>
      <c r="F467" s="52">
        <v>27</v>
      </c>
      <c r="G467" s="112" t="s">
        <v>131</v>
      </c>
      <c r="H467" s="138">
        <v>20</v>
      </c>
      <c r="I467" s="139">
        <v>406</v>
      </c>
      <c r="J467" s="139">
        <v>222</v>
      </c>
      <c r="K467" s="139">
        <f>I467+J467</f>
        <v>628</v>
      </c>
      <c r="L467" s="140">
        <f>K467*D467</f>
        <v>8760.6</v>
      </c>
      <c r="M467" s="141">
        <f t="shared" si="26"/>
        <v>236536.2</v>
      </c>
      <c r="N467" s="458">
        <f t="shared" si="23"/>
        <v>0</v>
      </c>
      <c r="O467" s="147">
        <v>1</v>
      </c>
      <c r="P467" s="460">
        <f t="shared" si="24"/>
        <v>0</v>
      </c>
      <c r="Q467" s="451">
        <f>+'Work progress Summary'!P9</f>
        <v>1</v>
      </c>
      <c r="R467" s="144">
        <v>236536.2</v>
      </c>
      <c r="S467" s="143">
        <f t="shared" si="25"/>
        <v>0</v>
      </c>
      <c r="T467" s="144">
        <f>Q467*M467</f>
        <v>236536.2</v>
      </c>
      <c r="U467" s="145"/>
      <c r="W467" s="365"/>
    </row>
    <row r="468" spans="1:23">
      <c r="A468" s="182"/>
      <c r="B468" s="52"/>
      <c r="C468" s="200"/>
      <c r="D468" s="137"/>
      <c r="E468" s="52"/>
      <c r="F468" s="52"/>
      <c r="G468" s="186"/>
      <c r="H468" s="187"/>
      <c r="I468" s="139"/>
      <c r="J468" s="139"/>
      <c r="K468" s="139"/>
      <c r="L468" s="140"/>
      <c r="M468" s="141"/>
      <c r="N468" s="458">
        <f t="shared" si="23"/>
        <v>0</v>
      </c>
      <c r="O468" s="147"/>
      <c r="P468" s="460">
        <f t="shared" si="24"/>
        <v>0</v>
      </c>
      <c r="Q468" s="451"/>
      <c r="R468" s="144"/>
      <c r="S468" s="143"/>
      <c r="T468" s="144"/>
      <c r="U468" s="145"/>
      <c r="W468" s="365"/>
    </row>
    <row r="469" spans="1:23" ht="26">
      <c r="A469" s="135" t="s">
        <v>537</v>
      </c>
      <c r="B469" s="52" t="s">
        <v>113</v>
      </c>
      <c r="C469" s="136" t="s">
        <v>174</v>
      </c>
      <c r="D469" s="202">
        <v>6.1</v>
      </c>
      <c r="E469" s="52" t="s">
        <v>533</v>
      </c>
      <c r="F469" s="52">
        <v>27</v>
      </c>
      <c r="G469" s="112" t="s">
        <v>96</v>
      </c>
      <c r="H469" s="138">
        <v>20</v>
      </c>
      <c r="I469" s="139">
        <v>79</v>
      </c>
      <c r="J469" s="139">
        <v>43</v>
      </c>
      <c r="K469" s="139">
        <f>I469+J469</f>
        <v>122</v>
      </c>
      <c r="L469" s="140">
        <f>K469*D469</f>
        <v>744.19999999999993</v>
      </c>
      <c r="M469" s="141">
        <f t="shared" si="26"/>
        <v>20093.399999999998</v>
      </c>
      <c r="N469" s="458">
        <f>P469*D469*F469*0.18</f>
        <v>0</v>
      </c>
      <c r="O469" s="147">
        <v>1</v>
      </c>
      <c r="P469" s="460">
        <f t="shared" si="24"/>
        <v>0</v>
      </c>
      <c r="Q469" s="451">
        <f>+'Work progress Summary'!S9</f>
        <v>1</v>
      </c>
      <c r="R469" s="144">
        <v>20093.399999999998</v>
      </c>
      <c r="S469" s="143">
        <f t="shared" si="25"/>
        <v>0</v>
      </c>
      <c r="T469" s="144">
        <f>Q469*M469</f>
        <v>20093.399999999998</v>
      </c>
      <c r="U469" s="145"/>
      <c r="W469" s="365"/>
    </row>
    <row r="470" spans="1:23">
      <c r="A470" s="182"/>
      <c r="B470" s="52"/>
      <c r="C470" s="200"/>
      <c r="D470" s="137"/>
      <c r="E470" s="52"/>
      <c r="F470" s="52"/>
      <c r="G470" s="186"/>
      <c r="H470" s="187"/>
      <c r="I470" s="139"/>
      <c r="J470" s="139"/>
      <c r="K470" s="139"/>
      <c r="L470" s="140"/>
      <c r="M470" s="141"/>
      <c r="N470" s="458">
        <f t="shared" si="23"/>
        <v>0</v>
      </c>
      <c r="O470" s="147"/>
      <c r="P470" s="460">
        <f t="shared" si="24"/>
        <v>0</v>
      </c>
      <c r="Q470" s="451"/>
      <c r="R470" s="144"/>
      <c r="S470" s="143"/>
      <c r="T470" s="144"/>
      <c r="U470" s="145"/>
      <c r="W470" s="365"/>
    </row>
    <row r="471" spans="1:23">
      <c r="A471" s="135"/>
      <c r="B471" s="183" t="s">
        <v>83</v>
      </c>
      <c r="C471" s="200" t="s">
        <v>121</v>
      </c>
      <c r="D471" s="202"/>
      <c r="E471" s="52"/>
      <c r="F471" s="52"/>
      <c r="G471" s="186"/>
      <c r="H471" s="187"/>
      <c r="I471" s="139"/>
      <c r="J471" s="139"/>
      <c r="K471" s="139"/>
      <c r="L471" s="140"/>
      <c r="M471" s="141"/>
      <c r="N471" s="458">
        <f t="shared" si="23"/>
        <v>0</v>
      </c>
      <c r="O471" s="147"/>
      <c r="P471" s="460">
        <f t="shared" si="24"/>
        <v>0</v>
      </c>
      <c r="Q471" s="451"/>
      <c r="R471" s="144"/>
      <c r="S471" s="143"/>
      <c r="T471" s="144"/>
      <c r="U471" s="145"/>
      <c r="W471" s="365"/>
    </row>
    <row r="472" spans="1:23">
      <c r="A472" s="182"/>
      <c r="B472" s="52"/>
      <c r="C472" s="200"/>
      <c r="D472" s="137"/>
      <c r="E472" s="52"/>
      <c r="F472" s="52"/>
      <c r="G472" s="186"/>
      <c r="H472" s="187"/>
      <c r="I472" s="187"/>
      <c r="J472" s="187"/>
      <c r="K472" s="139"/>
      <c r="L472" s="140"/>
      <c r="M472" s="141"/>
      <c r="N472" s="458">
        <f t="shared" si="23"/>
        <v>0</v>
      </c>
      <c r="O472" s="147"/>
      <c r="P472" s="460">
        <f t="shared" si="24"/>
        <v>0</v>
      </c>
      <c r="Q472" s="451"/>
      <c r="R472" s="144"/>
      <c r="S472" s="143"/>
      <c r="T472" s="144"/>
      <c r="U472" s="145"/>
      <c r="W472" s="365"/>
    </row>
    <row r="473" spans="1:23" ht="39">
      <c r="A473" s="135" t="s">
        <v>537</v>
      </c>
      <c r="B473" s="52" t="s">
        <v>1</v>
      </c>
      <c r="C473" s="136" t="s">
        <v>132</v>
      </c>
      <c r="D473" s="137">
        <v>4.9000000000000004</v>
      </c>
      <c r="E473" s="52" t="s">
        <v>532</v>
      </c>
      <c r="F473" s="52">
        <v>27</v>
      </c>
      <c r="G473" s="112" t="s">
        <v>131</v>
      </c>
      <c r="H473" s="138">
        <v>20</v>
      </c>
      <c r="I473" s="139">
        <v>406</v>
      </c>
      <c r="J473" s="139">
        <v>222</v>
      </c>
      <c r="K473" s="139">
        <f>I473+J473</f>
        <v>628</v>
      </c>
      <c r="L473" s="140">
        <f>K473*D473</f>
        <v>3077.2000000000003</v>
      </c>
      <c r="M473" s="141">
        <f t="shared" si="26"/>
        <v>83084.400000000009</v>
      </c>
      <c r="N473" s="458">
        <f t="shared" si="23"/>
        <v>0</v>
      </c>
      <c r="O473" s="147">
        <v>1</v>
      </c>
      <c r="P473" s="460">
        <f t="shared" si="24"/>
        <v>0</v>
      </c>
      <c r="Q473" s="451">
        <f>+'Work progress Summary'!Q9</f>
        <v>1</v>
      </c>
      <c r="R473" s="144">
        <v>83084.400000000009</v>
      </c>
      <c r="S473" s="143">
        <f t="shared" si="25"/>
        <v>0</v>
      </c>
      <c r="T473" s="144">
        <f>Q473*M473</f>
        <v>83084.400000000009</v>
      </c>
      <c r="U473" s="145"/>
      <c r="W473" s="365"/>
    </row>
    <row r="474" spans="1:23">
      <c r="A474" s="182"/>
      <c r="B474" s="52"/>
      <c r="C474" s="200"/>
      <c r="D474" s="137"/>
      <c r="E474" s="52"/>
      <c r="F474" s="52"/>
      <c r="G474" s="186"/>
      <c r="H474" s="187"/>
      <c r="I474" s="187"/>
      <c r="J474" s="187"/>
      <c r="K474" s="139"/>
      <c r="L474" s="140"/>
      <c r="M474" s="141"/>
      <c r="N474" s="458">
        <f t="shared" si="23"/>
        <v>0</v>
      </c>
      <c r="O474" s="147"/>
      <c r="P474" s="460">
        <f t="shared" si="24"/>
        <v>0</v>
      </c>
      <c r="Q474" s="451"/>
      <c r="R474" s="144"/>
      <c r="S474" s="143"/>
      <c r="T474" s="144"/>
      <c r="U474" s="145"/>
      <c r="W474" s="365"/>
    </row>
    <row r="475" spans="1:23" ht="26">
      <c r="A475" s="135" t="s">
        <v>537</v>
      </c>
      <c r="B475" s="52" t="s">
        <v>2</v>
      </c>
      <c r="C475" s="136" t="s">
        <v>174</v>
      </c>
      <c r="D475" s="202">
        <v>4.5</v>
      </c>
      <c r="E475" s="52" t="s">
        <v>533</v>
      </c>
      <c r="F475" s="52">
        <v>27</v>
      </c>
      <c r="G475" s="112" t="s">
        <v>96</v>
      </c>
      <c r="H475" s="138">
        <v>20</v>
      </c>
      <c r="I475" s="139">
        <v>79</v>
      </c>
      <c r="J475" s="139">
        <v>43</v>
      </c>
      <c r="K475" s="139">
        <f>I475+J475</f>
        <v>122</v>
      </c>
      <c r="L475" s="140">
        <f>K475*D475</f>
        <v>549</v>
      </c>
      <c r="M475" s="141">
        <f t="shared" si="26"/>
        <v>14823</v>
      </c>
      <c r="N475" s="458">
        <f>P475*D475*F475*0.18</f>
        <v>0</v>
      </c>
      <c r="O475" s="147">
        <v>1</v>
      </c>
      <c r="P475" s="460">
        <f t="shared" si="24"/>
        <v>0</v>
      </c>
      <c r="Q475" s="451">
        <f>+'Work progress Summary'!T9</f>
        <v>1</v>
      </c>
      <c r="R475" s="144">
        <v>14823</v>
      </c>
      <c r="S475" s="143">
        <f t="shared" si="25"/>
        <v>0</v>
      </c>
      <c r="T475" s="144">
        <f>Q475*M475</f>
        <v>14823</v>
      </c>
      <c r="U475" s="145"/>
      <c r="W475" s="365"/>
    </row>
    <row r="476" spans="1:23">
      <c r="A476" s="182"/>
      <c r="B476" s="52"/>
      <c r="C476" s="200"/>
      <c r="D476" s="137"/>
      <c r="E476" s="52"/>
      <c r="F476" s="52"/>
      <c r="G476" s="186"/>
      <c r="H476" s="187"/>
      <c r="I476" s="187"/>
      <c r="J476" s="187"/>
      <c r="K476" s="139"/>
      <c r="L476" s="140"/>
      <c r="M476" s="141"/>
      <c r="N476" s="458">
        <f t="shared" si="23"/>
        <v>0</v>
      </c>
      <c r="O476" s="147"/>
      <c r="P476" s="460">
        <f t="shared" si="24"/>
        <v>0</v>
      </c>
      <c r="Q476" s="451"/>
      <c r="R476" s="144"/>
      <c r="S476" s="143"/>
      <c r="T476" s="144"/>
      <c r="U476" s="145"/>
      <c r="W476" s="365"/>
    </row>
    <row r="477" spans="1:23">
      <c r="A477" s="135"/>
      <c r="B477" s="183" t="s">
        <v>83</v>
      </c>
      <c r="C477" s="200" t="s">
        <v>134</v>
      </c>
      <c r="D477" s="202"/>
      <c r="E477" s="52"/>
      <c r="F477" s="52"/>
      <c r="G477" s="186"/>
      <c r="H477" s="187"/>
      <c r="I477" s="139"/>
      <c r="J477" s="139"/>
      <c r="K477" s="139"/>
      <c r="L477" s="140"/>
      <c r="M477" s="141"/>
      <c r="N477" s="458">
        <f t="shared" si="23"/>
        <v>0</v>
      </c>
      <c r="O477" s="147"/>
      <c r="P477" s="460">
        <f t="shared" si="24"/>
        <v>0</v>
      </c>
      <c r="Q477" s="451"/>
      <c r="R477" s="144"/>
      <c r="S477" s="143"/>
      <c r="T477" s="144"/>
      <c r="U477" s="145"/>
      <c r="W477" s="365"/>
    </row>
    <row r="478" spans="1:23">
      <c r="A478" s="182"/>
      <c r="B478" s="52"/>
      <c r="C478" s="200"/>
      <c r="D478" s="137"/>
      <c r="E478" s="52"/>
      <c r="F478" s="52"/>
      <c r="G478" s="186"/>
      <c r="H478" s="187"/>
      <c r="I478" s="187"/>
      <c r="J478" s="187"/>
      <c r="K478" s="139"/>
      <c r="L478" s="140"/>
      <c r="M478" s="141"/>
      <c r="N478" s="458">
        <f t="shared" ref="N478:N541" si="27">P478*D478*F478</f>
        <v>0</v>
      </c>
      <c r="O478" s="147"/>
      <c r="P478" s="460">
        <f t="shared" ref="P478:P541" si="28">Q478-O478</f>
        <v>0</v>
      </c>
      <c r="Q478" s="451"/>
      <c r="R478" s="144"/>
      <c r="S478" s="143"/>
      <c r="T478" s="144"/>
      <c r="U478" s="145"/>
      <c r="W478" s="365"/>
    </row>
    <row r="479" spans="1:23" ht="26">
      <c r="A479" s="135"/>
      <c r="B479" s="52"/>
      <c r="C479" s="136" t="s">
        <v>135</v>
      </c>
      <c r="D479" s="202"/>
      <c r="E479" s="52"/>
      <c r="F479" s="52"/>
      <c r="G479" s="186"/>
      <c r="H479" s="187"/>
      <c r="I479" s="139"/>
      <c r="J479" s="139"/>
      <c r="K479" s="139"/>
      <c r="L479" s="140"/>
      <c r="M479" s="141"/>
      <c r="N479" s="458">
        <f t="shared" si="27"/>
        <v>0</v>
      </c>
      <c r="O479" s="147"/>
      <c r="P479" s="460">
        <f t="shared" si="28"/>
        <v>0</v>
      </c>
      <c r="Q479" s="451"/>
      <c r="R479" s="144"/>
      <c r="S479" s="143"/>
      <c r="T479" s="144"/>
      <c r="U479" s="145"/>
      <c r="W479" s="365"/>
    </row>
    <row r="480" spans="1:23">
      <c r="A480" s="182"/>
      <c r="B480" s="52"/>
      <c r="C480" s="200"/>
      <c r="D480" s="137"/>
      <c r="E480" s="52"/>
      <c r="F480" s="52"/>
      <c r="G480" s="186"/>
      <c r="H480" s="187"/>
      <c r="I480" s="187"/>
      <c r="J480" s="187"/>
      <c r="K480" s="139"/>
      <c r="L480" s="140"/>
      <c r="M480" s="141"/>
      <c r="N480" s="458">
        <f t="shared" si="27"/>
        <v>0</v>
      </c>
      <c r="O480" s="147"/>
      <c r="P480" s="460">
        <f t="shared" si="28"/>
        <v>0</v>
      </c>
      <c r="Q480" s="451"/>
      <c r="R480" s="144"/>
      <c r="S480" s="143"/>
      <c r="T480" s="144"/>
      <c r="U480" s="145"/>
      <c r="W480" s="365"/>
    </row>
    <row r="481" spans="1:23">
      <c r="A481" s="135" t="s">
        <v>537</v>
      </c>
      <c r="B481" s="52" t="s">
        <v>3</v>
      </c>
      <c r="C481" s="185" t="s">
        <v>136</v>
      </c>
      <c r="D481" s="137">
        <v>1</v>
      </c>
      <c r="E481" s="52" t="s">
        <v>100</v>
      </c>
      <c r="F481" s="52">
        <v>27</v>
      </c>
      <c r="G481" s="112" t="s">
        <v>96</v>
      </c>
      <c r="H481" s="138">
        <v>20</v>
      </c>
      <c r="I481" s="139">
        <v>815</v>
      </c>
      <c r="J481" s="139">
        <v>407</v>
      </c>
      <c r="K481" s="139">
        <f>I481+J481</f>
        <v>1222</v>
      </c>
      <c r="L481" s="140">
        <f>K481*D481</f>
        <v>1222</v>
      </c>
      <c r="M481" s="141">
        <f t="shared" si="26"/>
        <v>32994</v>
      </c>
      <c r="N481" s="458">
        <f>P481*D481*F481*0.3*(1.115+2.43+2.43)</f>
        <v>0</v>
      </c>
      <c r="O481" s="147">
        <v>0.96296296296296291</v>
      </c>
      <c r="P481" s="460">
        <f t="shared" si="28"/>
        <v>0</v>
      </c>
      <c r="Q481" s="451">
        <f>+'Work progress Summary'!V9</f>
        <v>0.96296296296296291</v>
      </c>
      <c r="R481" s="144">
        <v>31772</v>
      </c>
      <c r="S481" s="143">
        <f t="shared" ref="S481:S539" si="29">T481-R481</f>
        <v>0</v>
      </c>
      <c r="T481" s="144">
        <f>Q481*M481</f>
        <v>31772</v>
      </c>
      <c r="U481" s="145"/>
      <c r="W481" s="365"/>
    </row>
    <row r="482" spans="1:23">
      <c r="A482" s="182"/>
      <c r="B482" s="52"/>
      <c r="C482" s="200"/>
      <c r="D482" s="137"/>
      <c r="E482" s="52"/>
      <c r="F482" s="52"/>
      <c r="G482" s="186"/>
      <c r="H482" s="187"/>
      <c r="I482" s="187"/>
      <c r="J482" s="187"/>
      <c r="K482" s="139"/>
      <c r="L482" s="140"/>
      <c r="M482" s="141"/>
      <c r="N482" s="458">
        <f t="shared" si="27"/>
        <v>0</v>
      </c>
      <c r="O482" s="147"/>
      <c r="P482" s="460">
        <f t="shared" si="28"/>
        <v>0</v>
      </c>
      <c r="Q482" s="451"/>
      <c r="R482" s="144"/>
      <c r="S482" s="143"/>
      <c r="T482" s="144"/>
      <c r="U482" s="145"/>
      <c r="W482" s="365"/>
    </row>
    <row r="483" spans="1:23">
      <c r="A483" s="135" t="s">
        <v>537</v>
      </c>
      <c r="B483" s="52" t="s">
        <v>4</v>
      </c>
      <c r="C483" s="185" t="s">
        <v>175</v>
      </c>
      <c r="D483" s="202">
        <v>1</v>
      </c>
      <c r="E483" s="52" t="s">
        <v>100</v>
      </c>
      <c r="F483" s="52">
        <v>27</v>
      </c>
      <c r="G483" s="112" t="s">
        <v>96</v>
      </c>
      <c r="H483" s="138">
        <v>20</v>
      </c>
      <c r="I483" s="139">
        <v>699</v>
      </c>
      <c r="J483" s="139">
        <v>329</v>
      </c>
      <c r="K483" s="139">
        <f>I483+J483</f>
        <v>1028</v>
      </c>
      <c r="L483" s="140">
        <f>K483*D483</f>
        <v>1028</v>
      </c>
      <c r="M483" s="141">
        <f t="shared" si="26"/>
        <v>27756</v>
      </c>
      <c r="N483" s="458">
        <f>P483*D483*F483*0.25*(0.945+2.43+2.43)</f>
        <v>0</v>
      </c>
      <c r="O483" s="147">
        <v>0.96296296296296291</v>
      </c>
      <c r="P483" s="460">
        <f t="shared" si="28"/>
        <v>0</v>
      </c>
      <c r="Q483" s="451">
        <f>+'Work progress Summary'!W9</f>
        <v>0.96296296296296291</v>
      </c>
      <c r="R483" s="144">
        <v>26728</v>
      </c>
      <c r="S483" s="143">
        <f t="shared" si="29"/>
        <v>0</v>
      </c>
      <c r="T483" s="144">
        <f>Q483*M483</f>
        <v>26728</v>
      </c>
      <c r="U483" s="145"/>
      <c r="W483" s="365"/>
    </row>
    <row r="484" spans="1:23">
      <c r="A484" s="182"/>
      <c r="B484" s="52"/>
      <c r="C484" s="200"/>
      <c r="D484" s="137"/>
      <c r="E484" s="52"/>
      <c r="F484" s="52"/>
      <c r="G484" s="186"/>
      <c r="H484" s="187"/>
      <c r="I484" s="187"/>
      <c r="J484" s="187"/>
      <c r="K484" s="139"/>
      <c r="L484" s="140"/>
      <c r="M484" s="141"/>
      <c r="N484" s="458">
        <f t="shared" si="27"/>
        <v>0</v>
      </c>
      <c r="O484" s="147"/>
      <c r="P484" s="460">
        <f t="shared" si="28"/>
        <v>0</v>
      </c>
      <c r="Q484" s="451"/>
      <c r="R484" s="144"/>
      <c r="S484" s="143"/>
      <c r="T484" s="144"/>
      <c r="U484" s="145"/>
      <c r="W484" s="365"/>
    </row>
    <row r="485" spans="1:23">
      <c r="A485" s="135" t="s">
        <v>537</v>
      </c>
      <c r="B485" s="52" t="s">
        <v>5</v>
      </c>
      <c r="C485" s="185" t="s">
        <v>138</v>
      </c>
      <c r="D485" s="137">
        <v>2</v>
      </c>
      <c r="E485" s="52" t="s">
        <v>100</v>
      </c>
      <c r="F485" s="52">
        <v>27</v>
      </c>
      <c r="G485" s="112" t="s">
        <v>96</v>
      </c>
      <c r="H485" s="138">
        <v>20</v>
      </c>
      <c r="I485" s="139">
        <v>660</v>
      </c>
      <c r="J485" s="139">
        <v>304</v>
      </c>
      <c r="K485" s="139">
        <f>I485+J485</f>
        <v>964</v>
      </c>
      <c r="L485" s="140">
        <f>K485*D485</f>
        <v>1928</v>
      </c>
      <c r="M485" s="141">
        <f t="shared" si="26"/>
        <v>52056</v>
      </c>
      <c r="N485" s="458">
        <f>P485*D485*F485*0.235*(0.86+2.43+2.43)</f>
        <v>-2.6884000000000037</v>
      </c>
      <c r="O485" s="147">
        <v>1</v>
      </c>
      <c r="P485" s="460">
        <f t="shared" si="28"/>
        <v>-3.703703703703709E-2</v>
      </c>
      <c r="Q485" s="451">
        <f>+'Work progress Summary'!X9</f>
        <v>0.96296296296296291</v>
      </c>
      <c r="R485" s="144">
        <v>52056</v>
      </c>
      <c r="S485" s="143">
        <f t="shared" si="29"/>
        <v>-1928</v>
      </c>
      <c r="T485" s="144">
        <f>Q485*M485</f>
        <v>50128</v>
      </c>
      <c r="U485" s="145"/>
      <c r="W485" s="365"/>
    </row>
    <row r="486" spans="1:23">
      <c r="A486" s="182"/>
      <c r="B486" s="52"/>
      <c r="C486" s="200"/>
      <c r="D486" s="137"/>
      <c r="E486" s="52"/>
      <c r="F486" s="52"/>
      <c r="G486" s="186"/>
      <c r="H486" s="187"/>
      <c r="I486" s="187"/>
      <c r="J486" s="187"/>
      <c r="K486" s="139"/>
      <c r="L486" s="140"/>
      <c r="M486" s="141"/>
      <c r="N486" s="458">
        <f t="shared" si="27"/>
        <v>0</v>
      </c>
      <c r="O486" s="147"/>
      <c r="P486" s="460">
        <f t="shared" si="28"/>
        <v>0</v>
      </c>
      <c r="Q486" s="451"/>
      <c r="R486" s="144"/>
      <c r="S486" s="143"/>
      <c r="T486" s="144"/>
      <c r="U486" s="145"/>
      <c r="W486" s="365"/>
    </row>
    <row r="487" spans="1:23">
      <c r="A487" s="135"/>
      <c r="B487" s="183" t="s">
        <v>83</v>
      </c>
      <c r="C487" s="200" t="s">
        <v>139</v>
      </c>
      <c r="D487" s="202"/>
      <c r="E487" s="52"/>
      <c r="F487" s="52"/>
      <c r="G487" s="186"/>
      <c r="H487" s="187"/>
      <c r="I487" s="139"/>
      <c r="J487" s="139"/>
      <c r="K487" s="139"/>
      <c r="L487" s="140"/>
      <c r="M487" s="141"/>
      <c r="N487" s="458">
        <f t="shared" si="27"/>
        <v>0</v>
      </c>
      <c r="O487" s="147"/>
      <c r="P487" s="460">
        <f t="shared" si="28"/>
        <v>0</v>
      </c>
      <c r="Q487" s="451"/>
      <c r="R487" s="144"/>
      <c r="S487" s="143"/>
      <c r="T487" s="144"/>
      <c r="U487" s="145"/>
      <c r="W487" s="365"/>
    </row>
    <row r="488" spans="1:23">
      <c r="A488" s="182"/>
      <c r="B488" s="52"/>
      <c r="C488" s="200"/>
      <c r="D488" s="137"/>
      <c r="E488" s="52"/>
      <c r="F488" s="52"/>
      <c r="G488" s="186"/>
      <c r="H488" s="187"/>
      <c r="I488" s="187"/>
      <c r="J488" s="187"/>
      <c r="K488" s="139"/>
      <c r="L488" s="140"/>
      <c r="M488" s="141"/>
      <c r="N488" s="458">
        <f t="shared" si="27"/>
        <v>0</v>
      </c>
      <c r="O488" s="147"/>
      <c r="P488" s="460">
        <f t="shared" si="28"/>
        <v>0</v>
      </c>
      <c r="Q488" s="451"/>
      <c r="R488" s="144"/>
      <c r="S488" s="143"/>
      <c r="T488" s="144"/>
      <c r="U488" s="145"/>
      <c r="W488" s="365"/>
    </row>
    <row r="489" spans="1:23">
      <c r="A489" s="135"/>
      <c r="B489" s="183" t="s">
        <v>83</v>
      </c>
      <c r="C489" s="200" t="s">
        <v>92</v>
      </c>
      <c r="D489" s="137"/>
      <c r="E489" s="52"/>
      <c r="F489" s="52"/>
      <c r="G489" s="186"/>
      <c r="H489" s="187"/>
      <c r="I489" s="139"/>
      <c r="J489" s="139"/>
      <c r="K489" s="139"/>
      <c r="L489" s="140"/>
      <c r="M489" s="141"/>
      <c r="N489" s="458">
        <f t="shared" si="27"/>
        <v>0</v>
      </c>
      <c r="O489" s="147"/>
      <c r="P489" s="460">
        <f t="shared" si="28"/>
        <v>0</v>
      </c>
      <c r="Q489" s="451"/>
      <c r="R489" s="144"/>
      <c r="S489" s="143"/>
      <c r="T489" s="144"/>
      <c r="U489" s="145"/>
      <c r="W489" s="365"/>
    </row>
    <row r="490" spans="1:23">
      <c r="A490" s="182"/>
      <c r="B490" s="52"/>
      <c r="C490" s="200"/>
      <c r="D490" s="137"/>
      <c r="E490" s="52"/>
      <c r="F490" s="52"/>
      <c r="G490" s="186"/>
      <c r="H490" s="187"/>
      <c r="I490" s="187"/>
      <c r="J490" s="187"/>
      <c r="K490" s="139"/>
      <c r="L490" s="140"/>
      <c r="M490" s="141"/>
      <c r="N490" s="458">
        <f t="shared" si="27"/>
        <v>0</v>
      </c>
      <c r="O490" s="147"/>
      <c r="P490" s="460">
        <f t="shared" si="28"/>
        <v>0</v>
      </c>
      <c r="Q490" s="451"/>
      <c r="R490" s="144"/>
      <c r="S490" s="143"/>
      <c r="T490" s="144"/>
      <c r="U490" s="145"/>
      <c r="W490" s="365"/>
    </row>
    <row r="491" spans="1:23" ht="39">
      <c r="A491" s="135" t="s">
        <v>537</v>
      </c>
      <c r="B491" s="52" t="s">
        <v>103</v>
      </c>
      <c r="C491" s="136" t="s">
        <v>147</v>
      </c>
      <c r="D491" s="202">
        <v>1</v>
      </c>
      <c r="E491" s="52" t="s">
        <v>100</v>
      </c>
      <c r="F491" s="52">
        <v>27</v>
      </c>
      <c r="G491" s="112" t="s">
        <v>96</v>
      </c>
      <c r="H491" s="138">
        <v>20</v>
      </c>
      <c r="I491" s="139">
        <v>118</v>
      </c>
      <c r="J491" s="139">
        <v>59</v>
      </c>
      <c r="K491" s="139">
        <f>I491+J491</f>
        <v>177</v>
      </c>
      <c r="L491" s="140">
        <f>K491*D491</f>
        <v>177</v>
      </c>
      <c r="M491" s="141">
        <f t="shared" si="26"/>
        <v>4779</v>
      </c>
      <c r="N491" s="458">
        <f>P491*D491*F491*2.25*0.04*2</f>
        <v>0.90000000000000013</v>
      </c>
      <c r="O491" s="147">
        <v>0.7407407407407407</v>
      </c>
      <c r="P491" s="460">
        <f t="shared" si="28"/>
        <v>0.18518518518518523</v>
      </c>
      <c r="Q491" s="451">
        <f>+'Work progress Summary'!AA9</f>
        <v>0.92592592592592593</v>
      </c>
      <c r="R491" s="144">
        <v>3540</v>
      </c>
      <c r="S491" s="143">
        <f t="shared" si="29"/>
        <v>885</v>
      </c>
      <c r="T491" s="144">
        <f>Q491*M491</f>
        <v>4425</v>
      </c>
      <c r="U491" s="145"/>
      <c r="W491" s="365"/>
    </row>
    <row r="492" spans="1:23">
      <c r="A492" s="182"/>
      <c r="B492" s="52"/>
      <c r="C492" s="200"/>
      <c r="D492" s="137"/>
      <c r="E492" s="52"/>
      <c r="F492" s="52"/>
      <c r="G492" s="186"/>
      <c r="H492" s="187"/>
      <c r="I492" s="187"/>
      <c r="J492" s="187"/>
      <c r="K492" s="139"/>
      <c r="L492" s="140"/>
      <c r="M492" s="141"/>
      <c r="N492" s="458">
        <f t="shared" si="27"/>
        <v>0</v>
      </c>
      <c r="O492" s="147"/>
      <c r="P492" s="460">
        <f t="shared" si="28"/>
        <v>0</v>
      </c>
      <c r="Q492" s="451"/>
      <c r="R492" s="144"/>
      <c r="S492" s="143"/>
      <c r="T492" s="144"/>
      <c r="U492" s="145"/>
      <c r="W492" s="365"/>
    </row>
    <row r="493" spans="1:23" ht="39">
      <c r="A493" s="135" t="s">
        <v>537</v>
      </c>
      <c r="B493" s="52" t="s">
        <v>105</v>
      </c>
      <c r="C493" s="136" t="s">
        <v>176</v>
      </c>
      <c r="D493" s="137">
        <v>1</v>
      </c>
      <c r="E493" s="52" t="s">
        <v>100</v>
      </c>
      <c r="F493" s="52">
        <v>27</v>
      </c>
      <c r="G493" s="112" t="s">
        <v>96</v>
      </c>
      <c r="H493" s="138">
        <v>20</v>
      </c>
      <c r="I493" s="139">
        <v>217</v>
      </c>
      <c r="J493" s="139">
        <v>108</v>
      </c>
      <c r="K493" s="139">
        <f>I493+J493</f>
        <v>325</v>
      </c>
      <c r="L493" s="140">
        <f>K493*D493</f>
        <v>325</v>
      </c>
      <c r="M493" s="141">
        <f t="shared" si="26"/>
        <v>8775</v>
      </c>
      <c r="N493" s="458">
        <f>P493*D493*F493*((0.68*0.615)+(0.68*0.04))</f>
        <v>0.44540000000000063</v>
      </c>
      <c r="O493" s="147">
        <v>0.96296296296296291</v>
      </c>
      <c r="P493" s="460">
        <f t="shared" si="28"/>
        <v>3.703703703703709E-2</v>
      </c>
      <c r="Q493" s="451">
        <f>+'Work progress Summary'!Z9</f>
        <v>1</v>
      </c>
      <c r="R493" s="144">
        <v>7800</v>
      </c>
      <c r="S493" s="143">
        <f t="shared" si="29"/>
        <v>975</v>
      </c>
      <c r="T493" s="144">
        <f>Q493*M493</f>
        <v>8775</v>
      </c>
      <c r="U493" s="145"/>
      <c r="W493" s="365"/>
    </row>
    <row r="494" spans="1:23">
      <c r="A494" s="182"/>
      <c r="B494" s="52"/>
      <c r="C494" s="200"/>
      <c r="D494" s="137"/>
      <c r="E494" s="52"/>
      <c r="F494" s="52"/>
      <c r="G494" s="186"/>
      <c r="H494" s="187"/>
      <c r="I494" s="187"/>
      <c r="J494" s="187"/>
      <c r="K494" s="139"/>
      <c r="L494" s="140"/>
      <c r="M494" s="141"/>
      <c r="N494" s="458">
        <f t="shared" si="27"/>
        <v>0</v>
      </c>
      <c r="O494" s="147"/>
      <c r="P494" s="460">
        <f t="shared" si="28"/>
        <v>0</v>
      </c>
      <c r="Q494" s="451"/>
      <c r="R494" s="144"/>
      <c r="S494" s="143"/>
      <c r="T494" s="144"/>
      <c r="U494" s="145"/>
      <c r="W494" s="365"/>
    </row>
    <row r="495" spans="1:23">
      <c r="A495" s="135"/>
      <c r="B495" s="183" t="s">
        <v>83</v>
      </c>
      <c r="C495" s="200" t="s">
        <v>111</v>
      </c>
      <c r="D495" s="202"/>
      <c r="E495" s="52"/>
      <c r="F495" s="52"/>
      <c r="G495" s="186"/>
      <c r="H495" s="187"/>
      <c r="I495" s="139"/>
      <c r="J495" s="139"/>
      <c r="K495" s="139"/>
      <c r="L495" s="140"/>
      <c r="M495" s="141"/>
      <c r="N495" s="458">
        <f t="shared" si="27"/>
        <v>0</v>
      </c>
      <c r="O495" s="147"/>
      <c r="P495" s="460">
        <f t="shared" si="28"/>
        <v>0</v>
      </c>
      <c r="Q495" s="451"/>
      <c r="R495" s="144"/>
      <c r="S495" s="143"/>
      <c r="T495" s="144"/>
      <c r="U495" s="145"/>
      <c r="W495" s="365"/>
    </row>
    <row r="496" spans="1:23">
      <c r="A496" s="182"/>
      <c r="B496" s="52"/>
      <c r="C496" s="200"/>
      <c r="D496" s="137"/>
      <c r="E496" s="52"/>
      <c r="F496" s="52"/>
      <c r="G496" s="186"/>
      <c r="H496" s="187"/>
      <c r="I496" s="187"/>
      <c r="J496" s="187"/>
      <c r="K496" s="139"/>
      <c r="L496" s="140"/>
      <c r="M496" s="141"/>
      <c r="N496" s="458">
        <f t="shared" si="27"/>
        <v>0</v>
      </c>
      <c r="O496" s="147"/>
      <c r="P496" s="460">
        <f t="shared" si="28"/>
        <v>0</v>
      </c>
      <c r="Q496" s="451"/>
      <c r="R496" s="144"/>
      <c r="S496" s="143"/>
      <c r="T496" s="144"/>
      <c r="U496" s="145"/>
      <c r="W496" s="365"/>
    </row>
    <row r="497" spans="1:23" ht="78">
      <c r="A497" s="135" t="s">
        <v>537</v>
      </c>
      <c r="B497" s="52" t="s">
        <v>107</v>
      </c>
      <c r="C497" s="136" t="s">
        <v>141</v>
      </c>
      <c r="D497" s="137">
        <v>1</v>
      </c>
      <c r="E497" s="52" t="s">
        <v>100</v>
      </c>
      <c r="F497" s="52">
        <v>27</v>
      </c>
      <c r="G497" s="112" t="s">
        <v>131</v>
      </c>
      <c r="H497" s="138">
        <v>20</v>
      </c>
      <c r="I497" s="139">
        <v>1437</v>
      </c>
      <c r="J497" s="139">
        <v>642</v>
      </c>
      <c r="K497" s="139">
        <f>I497+J497</f>
        <v>2079</v>
      </c>
      <c r="L497" s="140">
        <f>K497*D497</f>
        <v>2079</v>
      </c>
      <c r="M497" s="141">
        <f t="shared" si="26"/>
        <v>56133</v>
      </c>
      <c r="N497" s="458">
        <f>P497*D497*F497*((0.561*1.835)+(1.835*0.25)+(0.428*1.835)+(0.04*1.835))</f>
        <v>0</v>
      </c>
      <c r="O497" s="147">
        <v>1</v>
      </c>
      <c r="P497" s="460">
        <f t="shared" si="28"/>
        <v>0</v>
      </c>
      <c r="Q497" s="451">
        <f>+'Work progress Summary'!AB9</f>
        <v>1</v>
      </c>
      <c r="R497" s="144">
        <v>56133</v>
      </c>
      <c r="S497" s="143">
        <f t="shared" si="29"/>
        <v>0</v>
      </c>
      <c r="T497" s="144">
        <f>Q497*M497</f>
        <v>56133</v>
      </c>
      <c r="U497" s="145"/>
      <c r="W497" s="365"/>
    </row>
    <row r="498" spans="1:23">
      <c r="A498" s="182"/>
      <c r="B498" s="52"/>
      <c r="C498" s="200"/>
      <c r="D498" s="137"/>
      <c r="E498" s="52"/>
      <c r="F498" s="52"/>
      <c r="G498" s="186"/>
      <c r="H498" s="187"/>
      <c r="I498" s="139"/>
      <c r="J498" s="139"/>
      <c r="K498" s="139"/>
      <c r="L498" s="140"/>
      <c r="M498" s="141"/>
      <c r="N498" s="458">
        <f t="shared" si="27"/>
        <v>0</v>
      </c>
      <c r="O498" s="147"/>
      <c r="P498" s="460">
        <f t="shared" si="28"/>
        <v>0</v>
      </c>
      <c r="Q498" s="451"/>
      <c r="R498" s="144"/>
      <c r="S498" s="143"/>
      <c r="T498" s="144"/>
      <c r="U498" s="145"/>
      <c r="W498" s="365"/>
    </row>
    <row r="499" spans="1:23" ht="65">
      <c r="A499" s="135" t="s">
        <v>537</v>
      </c>
      <c r="B499" s="52" t="s">
        <v>108</v>
      </c>
      <c r="C499" s="136" t="s">
        <v>181</v>
      </c>
      <c r="D499" s="202">
        <v>1</v>
      </c>
      <c r="E499" s="52" t="s">
        <v>100</v>
      </c>
      <c r="F499" s="52">
        <v>27</v>
      </c>
      <c r="G499" s="112" t="s">
        <v>131</v>
      </c>
      <c r="H499" s="138">
        <v>20</v>
      </c>
      <c r="I499" s="139">
        <v>893</v>
      </c>
      <c r="J499" s="139">
        <v>359</v>
      </c>
      <c r="K499" s="139">
        <f>I499+J499</f>
        <v>1252</v>
      </c>
      <c r="L499" s="140">
        <f>K499*D499</f>
        <v>1252</v>
      </c>
      <c r="M499" s="141">
        <f t="shared" si="26"/>
        <v>33804</v>
      </c>
      <c r="N499" s="458">
        <f>P499*D499*F499*((0.15*2*(1.05+1.895))+0.62*1.895)</f>
        <v>3.0876000000000019</v>
      </c>
      <c r="O499" s="147">
        <v>0.94444444444444442</v>
      </c>
      <c r="P499" s="460">
        <f t="shared" si="28"/>
        <v>5.555555555555558E-2</v>
      </c>
      <c r="Q499" s="451">
        <f>+'Work progress Summary'!AE9</f>
        <v>1</v>
      </c>
      <c r="R499" s="144">
        <v>22536</v>
      </c>
      <c r="S499" s="143">
        <f t="shared" si="29"/>
        <v>11268</v>
      </c>
      <c r="T499" s="144">
        <f>Q499*M499</f>
        <v>33804</v>
      </c>
      <c r="U499" s="145"/>
      <c r="W499" s="365"/>
    </row>
    <row r="500" spans="1:23">
      <c r="A500" s="182"/>
      <c r="B500" s="52"/>
      <c r="C500" s="200"/>
      <c r="D500" s="137"/>
      <c r="E500" s="52"/>
      <c r="F500" s="52"/>
      <c r="G500" s="186"/>
      <c r="H500" s="187"/>
      <c r="I500" s="187"/>
      <c r="J500" s="187"/>
      <c r="K500" s="139"/>
      <c r="L500" s="140"/>
      <c r="M500" s="141"/>
      <c r="N500" s="458">
        <f t="shared" si="27"/>
        <v>0</v>
      </c>
      <c r="O500" s="147"/>
      <c r="P500" s="460">
        <f t="shared" si="28"/>
        <v>0</v>
      </c>
      <c r="Q500" s="451"/>
      <c r="R500" s="144"/>
      <c r="S500" s="143"/>
      <c r="T500" s="144"/>
      <c r="U500" s="145"/>
      <c r="W500" s="365"/>
    </row>
    <row r="501" spans="1:23">
      <c r="A501" s="135"/>
      <c r="B501" s="183" t="s">
        <v>83</v>
      </c>
      <c r="C501" s="200" t="s">
        <v>118</v>
      </c>
      <c r="D501" s="202"/>
      <c r="E501" s="52"/>
      <c r="F501" s="52"/>
      <c r="G501" s="186"/>
      <c r="H501" s="187"/>
      <c r="I501" s="139"/>
      <c r="J501" s="139"/>
      <c r="K501" s="139"/>
      <c r="L501" s="140"/>
      <c r="M501" s="141"/>
      <c r="N501" s="458">
        <f t="shared" si="27"/>
        <v>0</v>
      </c>
      <c r="O501" s="147"/>
      <c r="P501" s="460">
        <f t="shared" si="28"/>
        <v>0</v>
      </c>
      <c r="Q501" s="451"/>
      <c r="R501" s="144"/>
      <c r="S501" s="143"/>
      <c r="T501" s="144"/>
      <c r="U501" s="145"/>
      <c r="W501" s="365"/>
    </row>
    <row r="502" spans="1:23">
      <c r="A502" s="182"/>
      <c r="B502" s="52"/>
      <c r="C502" s="200"/>
      <c r="D502" s="137"/>
      <c r="E502" s="52"/>
      <c r="F502" s="52"/>
      <c r="G502" s="186"/>
      <c r="H502" s="187"/>
      <c r="I502" s="139"/>
      <c r="J502" s="139"/>
      <c r="K502" s="139"/>
      <c r="L502" s="140"/>
      <c r="M502" s="141"/>
      <c r="N502" s="458">
        <f t="shared" si="27"/>
        <v>0</v>
      </c>
      <c r="O502" s="147"/>
      <c r="P502" s="460">
        <f t="shared" si="28"/>
        <v>0</v>
      </c>
      <c r="Q502" s="451"/>
      <c r="R502" s="144"/>
      <c r="S502" s="143"/>
      <c r="T502" s="144"/>
      <c r="U502" s="145"/>
      <c r="W502" s="365"/>
    </row>
    <row r="503" spans="1:23" ht="52">
      <c r="A503" s="135" t="s">
        <v>537</v>
      </c>
      <c r="B503" s="52" t="s">
        <v>1</v>
      </c>
      <c r="C503" s="136" t="s">
        <v>192</v>
      </c>
      <c r="D503" s="137">
        <v>1</v>
      </c>
      <c r="E503" s="52" t="s">
        <v>100</v>
      </c>
      <c r="F503" s="52">
        <v>27</v>
      </c>
      <c r="G503" s="112" t="s">
        <v>131</v>
      </c>
      <c r="H503" s="138">
        <v>20</v>
      </c>
      <c r="I503" s="139">
        <v>639</v>
      </c>
      <c r="J503" s="139">
        <v>312</v>
      </c>
      <c r="K503" s="139">
        <f>I503+J503</f>
        <v>951</v>
      </c>
      <c r="L503" s="140">
        <f>K503*D503</f>
        <v>951</v>
      </c>
      <c r="M503" s="141">
        <f t="shared" si="26"/>
        <v>25677</v>
      </c>
      <c r="N503" s="458">
        <f t="shared" si="27"/>
        <v>0</v>
      </c>
      <c r="O503" s="147">
        <v>1</v>
      </c>
      <c r="P503" s="460">
        <f t="shared" si="28"/>
        <v>0</v>
      </c>
      <c r="Q503" s="451">
        <f>+'Work progress Summary'!AC9</f>
        <v>1</v>
      </c>
      <c r="R503" s="144">
        <v>25677</v>
      </c>
      <c r="S503" s="143">
        <f t="shared" si="29"/>
        <v>0</v>
      </c>
      <c r="T503" s="144">
        <f>Q503*M503</f>
        <v>25677</v>
      </c>
      <c r="U503" s="145"/>
      <c r="W503" s="365"/>
    </row>
    <row r="504" spans="1:23">
      <c r="A504" s="182"/>
      <c r="B504" s="52"/>
      <c r="C504" s="200"/>
      <c r="D504" s="137"/>
      <c r="E504" s="52"/>
      <c r="F504" s="52"/>
      <c r="G504" s="186"/>
      <c r="H504" s="187"/>
      <c r="I504" s="187"/>
      <c r="J504" s="187"/>
      <c r="K504" s="139"/>
      <c r="L504" s="140"/>
      <c r="M504" s="141"/>
      <c r="N504" s="458">
        <f t="shared" si="27"/>
        <v>0</v>
      </c>
      <c r="O504" s="147"/>
      <c r="P504" s="460">
        <f t="shared" si="28"/>
        <v>0</v>
      </c>
      <c r="Q504" s="451"/>
      <c r="R504" s="144"/>
      <c r="S504" s="143"/>
      <c r="T504" s="144"/>
      <c r="U504" s="145"/>
      <c r="W504" s="365"/>
    </row>
    <row r="505" spans="1:23" ht="39">
      <c r="A505" s="135" t="s">
        <v>537</v>
      </c>
      <c r="B505" s="52" t="s">
        <v>2</v>
      </c>
      <c r="C505" s="136" t="s">
        <v>193</v>
      </c>
      <c r="D505" s="202">
        <v>1</v>
      </c>
      <c r="E505" s="52" t="s">
        <v>100</v>
      </c>
      <c r="F505" s="52">
        <v>27</v>
      </c>
      <c r="G505" s="112" t="s">
        <v>131</v>
      </c>
      <c r="H505" s="138">
        <v>20</v>
      </c>
      <c r="I505" s="139">
        <v>256</v>
      </c>
      <c r="J505" s="139">
        <v>107</v>
      </c>
      <c r="K505" s="139">
        <f>I505+J505</f>
        <v>363</v>
      </c>
      <c r="L505" s="140">
        <f>K505*D505</f>
        <v>363</v>
      </c>
      <c r="M505" s="141">
        <f t="shared" si="26"/>
        <v>9801</v>
      </c>
      <c r="N505" s="458">
        <f t="shared" si="27"/>
        <v>1.0000000000000013</v>
      </c>
      <c r="O505" s="147">
        <v>0.96296296296296291</v>
      </c>
      <c r="P505" s="460">
        <f t="shared" si="28"/>
        <v>3.703703703703709E-2</v>
      </c>
      <c r="Q505" s="451">
        <f>+'Work progress Summary'!AF9</f>
        <v>1</v>
      </c>
      <c r="R505" s="144">
        <v>9438</v>
      </c>
      <c r="S505" s="143">
        <f t="shared" si="29"/>
        <v>363</v>
      </c>
      <c r="T505" s="144">
        <f>Q505*M505</f>
        <v>9801</v>
      </c>
      <c r="U505" s="145"/>
      <c r="W505" s="365"/>
    </row>
    <row r="506" spans="1:23">
      <c r="A506" s="182"/>
      <c r="B506" s="52"/>
      <c r="C506" s="200"/>
      <c r="D506" s="137"/>
      <c r="E506" s="52"/>
      <c r="F506" s="52"/>
      <c r="G506" s="186"/>
      <c r="H506" s="187"/>
      <c r="I506" s="139"/>
      <c r="J506" s="139"/>
      <c r="K506" s="139"/>
      <c r="L506" s="140"/>
      <c r="M506" s="141"/>
      <c r="N506" s="458">
        <f t="shared" si="27"/>
        <v>0</v>
      </c>
      <c r="O506" s="147"/>
      <c r="P506" s="460">
        <f t="shared" si="28"/>
        <v>0</v>
      </c>
      <c r="Q506" s="451"/>
      <c r="R506" s="144"/>
      <c r="S506" s="143"/>
      <c r="T506" s="144"/>
      <c r="U506" s="145"/>
      <c r="W506" s="365"/>
    </row>
    <row r="507" spans="1:23" ht="52">
      <c r="A507" s="135" t="s">
        <v>537</v>
      </c>
      <c r="B507" s="52" t="s">
        <v>3</v>
      </c>
      <c r="C507" s="136" t="s">
        <v>144</v>
      </c>
      <c r="D507" s="202">
        <v>2</v>
      </c>
      <c r="E507" s="52" t="s">
        <v>100</v>
      </c>
      <c r="F507" s="52">
        <v>27</v>
      </c>
      <c r="G507" s="112" t="s">
        <v>131</v>
      </c>
      <c r="H507" s="138">
        <v>20</v>
      </c>
      <c r="I507" s="139">
        <v>44</v>
      </c>
      <c r="J507" s="139">
        <v>12</v>
      </c>
      <c r="K507" s="139">
        <f>I507+J507</f>
        <v>56</v>
      </c>
      <c r="L507" s="140">
        <f>K507*D507</f>
        <v>112</v>
      </c>
      <c r="M507" s="141">
        <f t="shared" si="26"/>
        <v>3024</v>
      </c>
      <c r="N507" s="458">
        <f t="shared" si="27"/>
        <v>2.0000000000000027</v>
      </c>
      <c r="O507" s="147">
        <v>0.96296296296296291</v>
      </c>
      <c r="P507" s="460">
        <f t="shared" si="28"/>
        <v>3.703703703703709E-2</v>
      </c>
      <c r="Q507" s="451">
        <f>+Q505</f>
        <v>1</v>
      </c>
      <c r="R507" s="144">
        <v>2912</v>
      </c>
      <c r="S507" s="143">
        <f t="shared" si="29"/>
        <v>112</v>
      </c>
      <c r="T507" s="144">
        <f>Q507*M507</f>
        <v>3024</v>
      </c>
      <c r="U507" s="145"/>
      <c r="W507" s="365"/>
    </row>
    <row r="508" spans="1:23">
      <c r="A508" s="182"/>
      <c r="B508" s="52"/>
      <c r="C508" s="200"/>
      <c r="D508" s="137"/>
      <c r="E508" s="52"/>
      <c r="F508" s="52"/>
      <c r="G508" s="186"/>
      <c r="H508" s="187"/>
      <c r="I508" s="187"/>
      <c r="J508" s="187"/>
      <c r="K508" s="139"/>
      <c r="L508" s="140"/>
      <c r="M508" s="141"/>
      <c r="N508" s="458">
        <f t="shared" si="27"/>
        <v>0</v>
      </c>
      <c r="O508" s="147"/>
      <c r="P508" s="460">
        <f t="shared" si="28"/>
        <v>0</v>
      </c>
      <c r="Q508" s="451"/>
      <c r="R508" s="144"/>
      <c r="S508" s="143"/>
      <c r="T508" s="144"/>
      <c r="U508" s="145"/>
      <c r="W508" s="365"/>
    </row>
    <row r="509" spans="1:23">
      <c r="A509" s="135"/>
      <c r="B509" s="183" t="s">
        <v>83</v>
      </c>
      <c r="C509" s="200" t="s">
        <v>121</v>
      </c>
      <c r="D509" s="137"/>
      <c r="E509" s="52"/>
      <c r="F509" s="52"/>
      <c r="G509" s="186"/>
      <c r="H509" s="187"/>
      <c r="I509" s="187"/>
      <c r="J509" s="187"/>
      <c r="K509" s="139"/>
      <c r="L509" s="140"/>
      <c r="M509" s="141"/>
      <c r="N509" s="458">
        <f t="shared" si="27"/>
        <v>0</v>
      </c>
      <c r="O509" s="147"/>
      <c r="P509" s="460">
        <f t="shared" si="28"/>
        <v>0</v>
      </c>
      <c r="Q509" s="451"/>
      <c r="R509" s="144"/>
      <c r="S509" s="143"/>
      <c r="T509" s="144"/>
      <c r="U509" s="145"/>
      <c r="W509" s="365"/>
    </row>
    <row r="510" spans="1:23">
      <c r="A510" s="182"/>
      <c r="B510" s="52"/>
      <c r="C510" s="200"/>
      <c r="D510" s="137"/>
      <c r="E510" s="52"/>
      <c r="F510" s="52"/>
      <c r="G510" s="186"/>
      <c r="H510" s="187"/>
      <c r="I510" s="139"/>
      <c r="J510" s="139"/>
      <c r="K510" s="139"/>
      <c r="L510" s="140"/>
      <c r="M510" s="141"/>
      <c r="N510" s="458">
        <f t="shared" si="27"/>
        <v>0</v>
      </c>
      <c r="O510" s="147"/>
      <c r="P510" s="460">
        <f t="shared" si="28"/>
        <v>0</v>
      </c>
      <c r="Q510" s="451"/>
      <c r="R510" s="144"/>
      <c r="S510" s="143"/>
      <c r="T510" s="144"/>
      <c r="U510" s="145"/>
      <c r="W510" s="365"/>
    </row>
    <row r="511" spans="1:23" ht="26">
      <c r="A511" s="135" t="s">
        <v>537</v>
      </c>
      <c r="B511" s="52" t="s">
        <v>4</v>
      </c>
      <c r="C511" s="136" t="s">
        <v>194</v>
      </c>
      <c r="D511" s="202">
        <v>1</v>
      </c>
      <c r="E511" s="52" t="s">
        <v>100</v>
      </c>
      <c r="F511" s="52">
        <v>27</v>
      </c>
      <c r="G511" s="112" t="s">
        <v>131</v>
      </c>
      <c r="H511" s="138">
        <v>20</v>
      </c>
      <c r="I511" s="139">
        <v>145</v>
      </c>
      <c r="J511" s="139">
        <v>72</v>
      </c>
      <c r="K511" s="139">
        <f>I511+J511</f>
        <v>217</v>
      </c>
      <c r="L511" s="140">
        <f>K511*D511</f>
        <v>217</v>
      </c>
      <c r="M511" s="141">
        <f t="shared" si="26"/>
        <v>5859</v>
      </c>
      <c r="N511" s="458">
        <f t="shared" si="27"/>
        <v>0</v>
      </c>
      <c r="O511" s="147">
        <v>1</v>
      </c>
      <c r="P511" s="460">
        <f t="shared" si="28"/>
        <v>0</v>
      </c>
      <c r="Q511" s="451">
        <f>+'Work progress Summary'!AG9</f>
        <v>1</v>
      </c>
      <c r="R511" s="144">
        <v>5859</v>
      </c>
      <c r="S511" s="143">
        <f t="shared" si="29"/>
        <v>0</v>
      </c>
      <c r="T511" s="144">
        <f>Q511*M511</f>
        <v>5859</v>
      </c>
      <c r="U511" s="145"/>
      <c r="W511" s="365"/>
    </row>
    <row r="512" spans="1:23">
      <c r="A512" s="182"/>
      <c r="B512" s="52"/>
      <c r="C512" s="200"/>
      <c r="D512" s="137"/>
      <c r="E512" s="52"/>
      <c r="F512" s="52"/>
      <c r="G512" s="186"/>
      <c r="H512" s="187"/>
      <c r="I512" s="187"/>
      <c r="J512" s="187"/>
      <c r="K512" s="139"/>
      <c r="L512" s="140"/>
      <c r="M512" s="141"/>
      <c r="N512" s="458">
        <f t="shared" si="27"/>
        <v>0</v>
      </c>
      <c r="O512" s="147"/>
      <c r="P512" s="460">
        <f t="shared" si="28"/>
        <v>0</v>
      </c>
      <c r="Q512" s="451"/>
      <c r="R512" s="144"/>
      <c r="S512" s="143"/>
      <c r="T512" s="144"/>
      <c r="U512" s="145"/>
      <c r="W512" s="365"/>
    </row>
    <row r="513" spans="1:23" ht="26">
      <c r="A513" s="135" t="s">
        <v>537</v>
      </c>
      <c r="B513" s="52" t="s">
        <v>5</v>
      </c>
      <c r="C513" s="136" t="s">
        <v>146</v>
      </c>
      <c r="D513" s="202">
        <v>1</v>
      </c>
      <c r="E513" s="52" t="s">
        <v>100</v>
      </c>
      <c r="F513" s="52">
        <v>27</v>
      </c>
      <c r="G513" s="112" t="s">
        <v>131</v>
      </c>
      <c r="H513" s="138">
        <v>20</v>
      </c>
      <c r="I513" s="139">
        <v>25</v>
      </c>
      <c r="J513" s="139">
        <v>5</v>
      </c>
      <c r="K513" s="139">
        <f>I513+J513</f>
        <v>30</v>
      </c>
      <c r="L513" s="140">
        <f>K513*D513</f>
        <v>30</v>
      </c>
      <c r="M513" s="141">
        <f t="shared" si="26"/>
        <v>810</v>
      </c>
      <c r="N513" s="458">
        <f t="shared" si="27"/>
        <v>0</v>
      </c>
      <c r="O513" s="147">
        <v>1</v>
      </c>
      <c r="P513" s="460">
        <f t="shared" si="28"/>
        <v>0</v>
      </c>
      <c r="Q513" s="451">
        <f>+'Work progress Summary'!AD9</f>
        <v>1</v>
      </c>
      <c r="R513" s="144">
        <v>810</v>
      </c>
      <c r="S513" s="143">
        <f t="shared" si="29"/>
        <v>0</v>
      </c>
      <c r="T513" s="144">
        <f>Q513*M513</f>
        <v>810</v>
      </c>
      <c r="U513" s="145"/>
      <c r="W513" s="365"/>
    </row>
    <row r="514" spans="1:23">
      <c r="A514" s="182"/>
      <c r="B514" s="52"/>
      <c r="C514" s="200"/>
      <c r="D514" s="137"/>
      <c r="E514" s="52"/>
      <c r="F514" s="52"/>
      <c r="G514" s="186"/>
      <c r="H514" s="187"/>
      <c r="I514" s="139"/>
      <c r="J514" s="139"/>
      <c r="K514" s="139"/>
      <c r="L514" s="140"/>
      <c r="M514" s="141"/>
      <c r="N514" s="458">
        <f t="shared" si="27"/>
        <v>0</v>
      </c>
      <c r="O514" s="147"/>
      <c r="P514" s="460">
        <f t="shared" si="28"/>
        <v>0</v>
      </c>
      <c r="Q514" s="451"/>
      <c r="R514" s="144"/>
      <c r="S514" s="143"/>
      <c r="T514" s="144"/>
      <c r="U514" s="145"/>
      <c r="W514" s="365"/>
    </row>
    <row r="515" spans="1:23">
      <c r="A515" s="135"/>
      <c r="B515" s="183" t="s">
        <v>83</v>
      </c>
      <c r="C515" s="200" t="s">
        <v>148</v>
      </c>
      <c r="D515" s="137"/>
      <c r="E515" s="52"/>
      <c r="F515" s="52"/>
      <c r="G515" s="186"/>
      <c r="H515" s="187"/>
      <c r="I515" s="139"/>
      <c r="J515" s="139"/>
      <c r="K515" s="139"/>
      <c r="L515" s="140"/>
      <c r="M515" s="141"/>
      <c r="N515" s="458">
        <f t="shared" si="27"/>
        <v>0</v>
      </c>
      <c r="O515" s="147"/>
      <c r="P515" s="460">
        <f t="shared" si="28"/>
        <v>0</v>
      </c>
      <c r="Q515" s="451"/>
      <c r="R515" s="144"/>
      <c r="S515" s="143"/>
      <c r="T515" s="144"/>
      <c r="U515" s="145"/>
      <c r="W515" s="365"/>
    </row>
    <row r="516" spans="1:23">
      <c r="A516" s="182"/>
      <c r="B516" s="52"/>
      <c r="C516" s="200"/>
      <c r="D516" s="137"/>
      <c r="E516" s="52"/>
      <c r="F516" s="52"/>
      <c r="G516" s="186"/>
      <c r="H516" s="187"/>
      <c r="I516" s="187"/>
      <c r="J516" s="187"/>
      <c r="K516" s="139"/>
      <c r="L516" s="140"/>
      <c r="M516" s="141"/>
      <c r="N516" s="458">
        <f t="shared" si="27"/>
        <v>0</v>
      </c>
      <c r="O516" s="147"/>
      <c r="P516" s="460">
        <f t="shared" si="28"/>
        <v>0</v>
      </c>
      <c r="Q516" s="451"/>
      <c r="R516" s="144"/>
      <c r="S516" s="143"/>
      <c r="T516" s="144"/>
      <c r="U516" s="145"/>
      <c r="W516" s="365"/>
    </row>
    <row r="517" spans="1:23" ht="26">
      <c r="A517" s="135" t="s">
        <v>537</v>
      </c>
      <c r="B517" s="52"/>
      <c r="C517" s="136" t="s">
        <v>149</v>
      </c>
      <c r="D517" s="137">
        <v>93</v>
      </c>
      <c r="E517" s="52" t="s">
        <v>532</v>
      </c>
      <c r="F517" s="52">
        <v>27</v>
      </c>
      <c r="G517" s="112"/>
      <c r="H517" s="138"/>
      <c r="I517" s="139">
        <v>0</v>
      </c>
      <c r="J517" s="139">
        <v>8</v>
      </c>
      <c r="K517" s="139">
        <f>I517+J517</f>
        <v>8</v>
      </c>
      <c r="L517" s="140">
        <f>K517*D517</f>
        <v>744</v>
      </c>
      <c r="M517" s="141">
        <f t="shared" si="26"/>
        <v>20088</v>
      </c>
      <c r="N517" s="458"/>
      <c r="O517" s="147">
        <v>0.9879672023725723</v>
      </c>
      <c r="P517" s="460">
        <f t="shared" si="28"/>
        <v>8.7708274492630522E-3</v>
      </c>
      <c r="Q517" s="451">
        <f>SUM(T405:T513)/SUM(M405:M513)</f>
        <v>0.99673802982183535</v>
      </c>
      <c r="R517" s="144">
        <v>19548.572094867188</v>
      </c>
      <c r="S517" s="143">
        <f t="shared" si="29"/>
        <v>473.90144819383931</v>
      </c>
      <c r="T517" s="144">
        <f>Q517*M517</f>
        <v>20022.473543061027</v>
      </c>
      <c r="U517" s="145"/>
      <c r="W517" s="365"/>
    </row>
    <row r="518" spans="1:23">
      <c r="A518" s="182"/>
      <c r="B518" s="52"/>
      <c r="C518" s="200"/>
      <c r="D518" s="137"/>
      <c r="E518" s="52"/>
      <c r="F518" s="52"/>
      <c r="G518" s="186"/>
      <c r="H518" s="187"/>
      <c r="I518" s="139"/>
      <c r="J518" s="139"/>
      <c r="K518" s="139"/>
      <c r="L518" s="140"/>
      <c r="M518" s="141"/>
      <c r="N518" s="458">
        <f t="shared" si="27"/>
        <v>0</v>
      </c>
      <c r="O518" s="147"/>
      <c r="P518" s="460">
        <f t="shared" si="28"/>
        <v>0</v>
      </c>
      <c r="Q518" s="451"/>
      <c r="R518" s="144"/>
      <c r="S518" s="143"/>
      <c r="T518" s="144"/>
      <c r="U518" s="145"/>
      <c r="W518" s="365"/>
    </row>
    <row r="519" spans="1:23" ht="26">
      <c r="A519" s="135" t="s">
        <v>537</v>
      </c>
      <c r="B519" s="52"/>
      <c r="C519" s="136" t="s">
        <v>150</v>
      </c>
      <c r="D519" s="137">
        <v>41</v>
      </c>
      <c r="E519" s="52" t="s">
        <v>532</v>
      </c>
      <c r="F519" s="52">
        <v>27</v>
      </c>
      <c r="G519" s="112"/>
      <c r="H519" s="138"/>
      <c r="I519" s="139">
        <v>0</v>
      </c>
      <c r="J519" s="139">
        <v>8</v>
      </c>
      <c r="K519" s="139">
        <f>I519+J519</f>
        <v>8</v>
      </c>
      <c r="L519" s="140">
        <f>K519*D519</f>
        <v>328</v>
      </c>
      <c r="M519" s="141">
        <f t="shared" si="26"/>
        <v>8856</v>
      </c>
      <c r="N519" s="458"/>
      <c r="O519" s="147">
        <v>0.9879672023725723</v>
      </c>
      <c r="P519" s="460">
        <f t="shared" si="28"/>
        <v>8.7708274492630522E-3</v>
      </c>
      <c r="Q519" s="451">
        <f>Q517</f>
        <v>0.99673802982183535</v>
      </c>
      <c r="R519" s="144">
        <v>8618.1876977371467</v>
      </c>
      <c r="S519" s="143">
        <f t="shared" si="29"/>
        <v>208.92429436502789</v>
      </c>
      <c r="T519" s="144">
        <f>Q519*M519</f>
        <v>8827.1119921021746</v>
      </c>
      <c r="U519" s="145"/>
      <c r="W519" s="365"/>
    </row>
    <row r="520" spans="1:23" ht="13.5" thickBot="1">
      <c r="A520" s="182"/>
      <c r="B520" s="52"/>
      <c r="C520" s="200"/>
      <c r="D520" s="137"/>
      <c r="E520" s="52"/>
      <c r="F520" s="52"/>
      <c r="G520" s="186"/>
      <c r="H520" s="187"/>
      <c r="I520" s="187"/>
      <c r="J520" s="187"/>
      <c r="K520" s="139"/>
      <c r="L520" s="140"/>
      <c r="M520" s="141"/>
      <c r="N520" s="458">
        <f t="shared" si="27"/>
        <v>0</v>
      </c>
      <c r="O520" s="147"/>
      <c r="P520" s="460">
        <f t="shared" si="28"/>
        <v>0</v>
      </c>
      <c r="Q520" s="452"/>
      <c r="R520" s="213"/>
      <c r="S520" s="212"/>
      <c r="T520" s="213"/>
      <c r="U520" s="214"/>
      <c r="W520" s="365"/>
    </row>
    <row r="521" spans="1:23" ht="20.149999999999999" customHeight="1" thickTop="1" thickBot="1">
      <c r="A521" s="215" t="s">
        <v>537</v>
      </c>
      <c r="B521" s="216"/>
      <c r="C521" s="217" t="s">
        <v>195</v>
      </c>
      <c r="D521" s="218"/>
      <c r="E521" s="216"/>
      <c r="F521" s="216"/>
      <c r="G521" s="219"/>
      <c r="H521" s="220"/>
      <c r="I521" s="221"/>
      <c r="J521" s="221"/>
      <c r="K521" s="221"/>
      <c r="L521" s="221"/>
      <c r="M521" s="222"/>
      <c r="N521" s="458">
        <f t="shared" si="27"/>
        <v>0</v>
      </c>
      <c r="O521" s="461"/>
      <c r="P521" s="460">
        <f t="shared" si="28"/>
        <v>0</v>
      </c>
      <c r="Q521" s="223"/>
      <c r="R521" s="224">
        <v>1380202.7597926045</v>
      </c>
      <c r="S521" s="224">
        <f>SUM(S396:S520)</f>
        <v>33459.225742558861</v>
      </c>
      <c r="T521" s="224">
        <f>SUM(T396:T520)</f>
        <v>1413661.9855351632</v>
      </c>
      <c r="U521" s="225"/>
      <c r="W521" s="365"/>
    </row>
    <row r="522" spans="1:23" ht="13.5" thickTop="1">
      <c r="A522" s="226"/>
      <c r="B522" s="227"/>
      <c r="C522" s="228"/>
      <c r="D522" s="229"/>
      <c r="E522" s="227"/>
      <c r="F522" s="227"/>
      <c r="G522" s="230"/>
      <c r="H522" s="231"/>
      <c r="I522" s="232"/>
      <c r="J522" s="232"/>
      <c r="K522" s="232"/>
      <c r="L522" s="233"/>
      <c r="M522" s="234"/>
      <c r="N522" s="458">
        <f t="shared" si="27"/>
        <v>0</v>
      </c>
      <c r="O522" s="147"/>
      <c r="P522" s="460">
        <f t="shared" si="28"/>
        <v>0</v>
      </c>
      <c r="Q522" s="453"/>
      <c r="R522" s="236"/>
      <c r="S522" s="235"/>
      <c r="T522" s="236"/>
      <c r="U522" s="237"/>
      <c r="W522" s="365"/>
    </row>
    <row r="523" spans="1:23">
      <c r="A523" s="201" t="s">
        <v>538</v>
      </c>
      <c r="B523" s="183" t="s">
        <v>83</v>
      </c>
      <c r="C523" s="184" t="s">
        <v>196</v>
      </c>
      <c r="D523" s="137"/>
      <c r="E523" s="52"/>
      <c r="F523" s="52"/>
      <c r="G523" s="186"/>
      <c r="H523" s="187"/>
      <c r="I523" s="139"/>
      <c r="J523" s="139"/>
      <c r="K523" s="139"/>
      <c r="L523" s="140"/>
      <c r="M523" s="141"/>
      <c r="N523" s="458">
        <f t="shared" si="27"/>
        <v>0</v>
      </c>
      <c r="O523" s="147"/>
      <c r="P523" s="460">
        <f t="shared" si="28"/>
        <v>0</v>
      </c>
      <c r="Q523" s="451"/>
      <c r="R523" s="144"/>
      <c r="S523" s="143"/>
      <c r="T523" s="144"/>
      <c r="U523" s="145"/>
      <c r="W523" s="365"/>
    </row>
    <row r="524" spans="1:23">
      <c r="A524" s="182"/>
      <c r="B524" s="52"/>
      <c r="C524" s="200"/>
      <c r="D524" s="137"/>
      <c r="E524" s="52"/>
      <c r="F524" s="52"/>
      <c r="G524" s="186"/>
      <c r="H524" s="187"/>
      <c r="I524" s="139"/>
      <c r="J524" s="139"/>
      <c r="K524" s="139"/>
      <c r="L524" s="140"/>
      <c r="M524" s="141"/>
      <c r="N524" s="458">
        <f t="shared" si="27"/>
        <v>0</v>
      </c>
      <c r="O524" s="147"/>
      <c r="P524" s="460">
        <f t="shared" si="28"/>
        <v>0</v>
      </c>
      <c r="Q524" s="451"/>
      <c r="R524" s="144"/>
      <c r="S524" s="143"/>
      <c r="T524" s="144"/>
      <c r="U524" s="145"/>
      <c r="W524" s="365"/>
    </row>
    <row r="525" spans="1:23" ht="26">
      <c r="A525" s="135"/>
      <c r="B525" s="52"/>
      <c r="C525" s="136" t="s">
        <v>90</v>
      </c>
      <c r="D525" s="202"/>
      <c r="E525" s="52"/>
      <c r="F525" s="52"/>
      <c r="G525" s="186"/>
      <c r="H525" s="187"/>
      <c r="I525" s="139"/>
      <c r="J525" s="139"/>
      <c r="K525" s="139"/>
      <c r="L525" s="140"/>
      <c r="M525" s="141"/>
      <c r="N525" s="458">
        <f t="shared" si="27"/>
        <v>0</v>
      </c>
      <c r="O525" s="147"/>
      <c r="P525" s="460">
        <f t="shared" si="28"/>
        <v>0</v>
      </c>
      <c r="Q525" s="451"/>
      <c r="R525" s="144"/>
      <c r="S525" s="143"/>
      <c r="T525" s="144"/>
      <c r="U525" s="145"/>
      <c r="W525" s="365"/>
    </row>
    <row r="526" spans="1:23">
      <c r="A526" s="182"/>
      <c r="B526" s="52"/>
      <c r="C526" s="200"/>
      <c r="D526" s="137"/>
      <c r="E526" s="52"/>
      <c r="F526" s="52"/>
      <c r="G526" s="186"/>
      <c r="H526" s="187"/>
      <c r="I526" s="187"/>
      <c r="J526" s="187"/>
      <c r="K526" s="139"/>
      <c r="L526" s="140"/>
      <c r="M526" s="141"/>
      <c r="N526" s="458">
        <f t="shared" si="27"/>
        <v>0</v>
      </c>
      <c r="O526" s="147"/>
      <c r="P526" s="460">
        <f t="shared" si="28"/>
        <v>0</v>
      </c>
      <c r="Q526" s="451"/>
      <c r="R526" s="144"/>
      <c r="S526" s="143"/>
      <c r="T526" s="144"/>
      <c r="U526" s="145"/>
      <c r="W526" s="365"/>
    </row>
    <row r="527" spans="1:23">
      <c r="A527" s="135"/>
      <c r="B527" s="52"/>
      <c r="C527" s="185" t="s">
        <v>91</v>
      </c>
      <c r="D527" s="202"/>
      <c r="E527" s="52"/>
      <c r="F527" s="52"/>
      <c r="G527" s="186"/>
      <c r="H527" s="187"/>
      <c r="I527" s="139"/>
      <c r="J527" s="139"/>
      <c r="K527" s="139"/>
      <c r="L527" s="140"/>
      <c r="M527" s="141"/>
      <c r="N527" s="458">
        <f t="shared" si="27"/>
        <v>0</v>
      </c>
      <c r="O527" s="147"/>
      <c r="P527" s="460">
        <f t="shared" si="28"/>
        <v>0</v>
      </c>
      <c r="Q527" s="451"/>
      <c r="R527" s="144"/>
      <c r="S527" s="143"/>
      <c r="T527" s="144"/>
      <c r="U527" s="145"/>
      <c r="W527" s="365"/>
    </row>
    <row r="528" spans="1:23">
      <c r="A528" s="182"/>
      <c r="B528" s="52"/>
      <c r="C528" s="200"/>
      <c r="D528" s="137"/>
      <c r="E528" s="52"/>
      <c r="F528" s="52"/>
      <c r="G528" s="186"/>
      <c r="H528" s="187"/>
      <c r="I528" s="139"/>
      <c r="J528" s="139"/>
      <c r="K528" s="139"/>
      <c r="L528" s="140"/>
      <c r="M528" s="141"/>
      <c r="N528" s="458">
        <f t="shared" si="27"/>
        <v>0</v>
      </c>
      <c r="O528" s="147"/>
      <c r="P528" s="460">
        <f t="shared" si="28"/>
        <v>0</v>
      </c>
      <c r="Q528" s="451"/>
      <c r="R528" s="144"/>
      <c r="S528" s="143"/>
      <c r="T528" s="144"/>
      <c r="U528" s="145"/>
      <c r="W528" s="365"/>
    </row>
    <row r="529" spans="1:23">
      <c r="A529" s="135"/>
      <c r="B529" s="52"/>
      <c r="C529" s="185" t="s">
        <v>92</v>
      </c>
      <c r="D529" s="202"/>
      <c r="E529" s="52"/>
      <c r="F529" s="52"/>
      <c r="G529" s="186"/>
      <c r="H529" s="187"/>
      <c r="I529" s="139"/>
      <c r="J529" s="139"/>
      <c r="K529" s="139"/>
      <c r="L529" s="140"/>
      <c r="M529" s="141"/>
      <c r="N529" s="458">
        <f t="shared" si="27"/>
        <v>0</v>
      </c>
      <c r="O529" s="147"/>
      <c r="P529" s="460">
        <f t="shared" si="28"/>
        <v>0</v>
      </c>
      <c r="Q529" s="451"/>
      <c r="R529" s="144"/>
      <c r="S529" s="143"/>
      <c r="T529" s="144"/>
      <c r="U529" s="145"/>
      <c r="W529" s="365"/>
    </row>
    <row r="530" spans="1:23">
      <c r="A530" s="182"/>
      <c r="B530" s="52"/>
      <c r="C530" s="200"/>
      <c r="D530" s="137"/>
      <c r="E530" s="52"/>
      <c r="F530" s="52"/>
      <c r="G530" s="186"/>
      <c r="H530" s="187"/>
      <c r="I530" s="139"/>
      <c r="J530" s="139"/>
      <c r="K530" s="139"/>
      <c r="L530" s="140"/>
      <c r="M530" s="141"/>
      <c r="N530" s="458">
        <f t="shared" si="27"/>
        <v>0</v>
      </c>
      <c r="O530" s="147"/>
      <c r="P530" s="460">
        <f t="shared" si="28"/>
        <v>0</v>
      </c>
      <c r="Q530" s="451"/>
      <c r="R530" s="144"/>
      <c r="S530" s="143"/>
      <c r="T530" s="144"/>
      <c r="U530" s="145"/>
      <c r="W530" s="365"/>
    </row>
    <row r="531" spans="1:23" ht="26">
      <c r="A531" s="135" t="s">
        <v>538</v>
      </c>
      <c r="B531" s="52" t="s">
        <v>1</v>
      </c>
      <c r="C531" s="136" t="s">
        <v>93</v>
      </c>
      <c r="D531" s="202">
        <v>3.4</v>
      </c>
      <c r="E531" s="52" t="s">
        <v>532</v>
      </c>
      <c r="F531" s="52">
        <v>39</v>
      </c>
      <c r="G531" s="112" t="s">
        <v>94</v>
      </c>
      <c r="H531" s="138">
        <v>20</v>
      </c>
      <c r="I531" s="139">
        <v>255</v>
      </c>
      <c r="J531" s="139">
        <v>145</v>
      </c>
      <c r="K531" s="139">
        <f>I531+J531</f>
        <v>400</v>
      </c>
      <c r="L531" s="140">
        <f>K531*D531</f>
        <v>1360</v>
      </c>
      <c r="M531" s="141">
        <f t="shared" ref="M531:M583" si="30">D531*K531*F531</f>
        <v>53040</v>
      </c>
      <c r="N531" s="458">
        <f t="shared" si="27"/>
        <v>0</v>
      </c>
      <c r="O531" s="147">
        <v>1</v>
      </c>
      <c r="P531" s="460">
        <f t="shared" si="28"/>
        <v>0</v>
      </c>
      <c r="Q531" s="451">
        <f>+'Work progress Summary'!$C$10</f>
        <v>1</v>
      </c>
      <c r="R531" s="144">
        <v>53040</v>
      </c>
      <c r="S531" s="143">
        <f t="shared" si="29"/>
        <v>0</v>
      </c>
      <c r="T531" s="144">
        <f>Q531*M531</f>
        <v>53040</v>
      </c>
      <c r="U531" s="145"/>
      <c r="W531" s="365"/>
    </row>
    <row r="532" spans="1:23">
      <c r="A532" s="182"/>
      <c r="B532" s="52"/>
      <c r="C532" s="200"/>
      <c r="D532" s="137"/>
      <c r="E532" s="52"/>
      <c r="F532" s="52"/>
      <c r="G532" s="186"/>
      <c r="H532" s="187"/>
      <c r="I532" s="187"/>
      <c r="J532" s="187"/>
      <c r="K532" s="139"/>
      <c r="L532" s="140"/>
      <c r="M532" s="141"/>
      <c r="N532" s="458">
        <f t="shared" si="27"/>
        <v>0</v>
      </c>
      <c r="O532" s="147"/>
      <c r="P532" s="460">
        <f t="shared" si="28"/>
        <v>0</v>
      </c>
      <c r="Q532" s="451"/>
      <c r="R532" s="144"/>
      <c r="S532" s="143"/>
      <c r="T532" s="144"/>
      <c r="U532" s="145"/>
      <c r="W532" s="365"/>
    </row>
    <row r="533" spans="1:23" ht="14.5">
      <c r="A533" s="135" t="s">
        <v>538</v>
      </c>
      <c r="B533" s="52" t="s">
        <v>2</v>
      </c>
      <c r="C533" s="136" t="s">
        <v>197</v>
      </c>
      <c r="D533" s="137">
        <v>1.3</v>
      </c>
      <c r="E533" s="52" t="s">
        <v>532</v>
      </c>
      <c r="F533" s="52">
        <v>39</v>
      </c>
      <c r="G533" s="112" t="s">
        <v>96</v>
      </c>
      <c r="H533" s="138">
        <v>20</v>
      </c>
      <c r="I533" s="139">
        <v>282</v>
      </c>
      <c r="J533" s="139">
        <v>206</v>
      </c>
      <c r="K533" s="139">
        <f>I533+J533</f>
        <v>488</v>
      </c>
      <c r="L533" s="140">
        <f>K533*D533</f>
        <v>634.4</v>
      </c>
      <c r="M533" s="141">
        <f t="shared" si="30"/>
        <v>24741.599999999999</v>
      </c>
      <c r="N533" s="458">
        <f t="shared" si="27"/>
        <v>0</v>
      </c>
      <c r="O533" s="147">
        <v>1</v>
      </c>
      <c r="P533" s="460">
        <f t="shared" si="28"/>
        <v>0</v>
      </c>
      <c r="Q533" s="451">
        <f>+'Work progress Summary'!$C$10</f>
        <v>1</v>
      </c>
      <c r="R533" s="144">
        <v>24741.599999999999</v>
      </c>
      <c r="S533" s="143">
        <f t="shared" si="29"/>
        <v>0</v>
      </c>
      <c r="T533" s="144">
        <f>Q533*M533</f>
        <v>24741.599999999999</v>
      </c>
      <c r="U533" s="145"/>
      <c r="W533" s="365"/>
    </row>
    <row r="534" spans="1:23">
      <c r="A534" s="182"/>
      <c r="B534" s="52"/>
      <c r="C534" s="200"/>
      <c r="D534" s="137"/>
      <c r="E534" s="52"/>
      <c r="F534" s="52"/>
      <c r="G534" s="186"/>
      <c r="H534" s="187"/>
      <c r="I534" s="139"/>
      <c r="J534" s="139"/>
      <c r="K534" s="139"/>
      <c r="L534" s="140"/>
      <c r="M534" s="141"/>
      <c r="N534" s="458">
        <f t="shared" si="27"/>
        <v>0</v>
      </c>
      <c r="O534" s="147"/>
      <c r="P534" s="460">
        <f t="shared" si="28"/>
        <v>0</v>
      </c>
      <c r="Q534" s="451"/>
      <c r="R534" s="144"/>
      <c r="S534" s="143"/>
      <c r="T534" s="144"/>
      <c r="U534" s="145"/>
      <c r="W534" s="365"/>
    </row>
    <row r="535" spans="1:23">
      <c r="A535" s="135" t="s">
        <v>538</v>
      </c>
      <c r="B535" s="52" t="s">
        <v>3</v>
      </c>
      <c r="C535" s="136" t="s">
        <v>165</v>
      </c>
      <c r="D535" s="202">
        <v>7.4</v>
      </c>
      <c r="E535" s="52" t="s">
        <v>533</v>
      </c>
      <c r="F535" s="52">
        <v>39</v>
      </c>
      <c r="G535" s="112" t="s">
        <v>98</v>
      </c>
      <c r="H535" s="138">
        <v>5</v>
      </c>
      <c r="I535" s="139">
        <v>0</v>
      </c>
      <c r="J535" s="139">
        <v>57</v>
      </c>
      <c r="K535" s="139">
        <f>I535+J535</f>
        <v>57</v>
      </c>
      <c r="L535" s="140">
        <f>K535*D535</f>
        <v>421.8</v>
      </c>
      <c r="M535" s="141">
        <f t="shared" si="30"/>
        <v>16450.2</v>
      </c>
      <c r="N535" s="458"/>
      <c r="O535" s="147">
        <v>0.94871794871794868</v>
      </c>
      <c r="P535" s="460">
        <f t="shared" si="28"/>
        <v>2.5641025641025661E-2</v>
      </c>
      <c r="Q535" s="451">
        <f>'Work progress Summary'!J10</f>
        <v>0.97435897435897434</v>
      </c>
      <c r="R535" s="144">
        <v>15606.6</v>
      </c>
      <c r="S535" s="143">
        <f t="shared" si="29"/>
        <v>421.79999999999927</v>
      </c>
      <c r="T535" s="144">
        <f>Q535*M535</f>
        <v>16028.4</v>
      </c>
      <c r="U535" s="145"/>
      <c r="W535" s="365"/>
    </row>
    <row r="536" spans="1:23">
      <c r="A536" s="182"/>
      <c r="B536" s="52"/>
      <c r="C536" s="200"/>
      <c r="D536" s="137"/>
      <c r="E536" s="52"/>
      <c r="F536" s="52"/>
      <c r="G536" s="186"/>
      <c r="H536" s="187"/>
      <c r="I536" s="139"/>
      <c r="J536" s="139"/>
      <c r="K536" s="139"/>
      <c r="L536" s="140"/>
      <c r="M536" s="141"/>
      <c r="N536" s="458">
        <f t="shared" si="27"/>
        <v>0</v>
      </c>
      <c r="O536" s="147"/>
      <c r="P536" s="460">
        <f t="shared" si="28"/>
        <v>0</v>
      </c>
      <c r="Q536" s="451"/>
      <c r="R536" s="144"/>
      <c r="S536" s="143"/>
      <c r="T536" s="144"/>
      <c r="U536" s="145"/>
      <c r="W536" s="365"/>
    </row>
    <row r="537" spans="1:23" ht="26">
      <c r="A537" s="135" t="s">
        <v>538</v>
      </c>
      <c r="B537" s="52" t="s">
        <v>4</v>
      </c>
      <c r="C537" s="136" t="s">
        <v>198</v>
      </c>
      <c r="D537" s="202">
        <v>1</v>
      </c>
      <c r="E537" s="52" t="s">
        <v>100</v>
      </c>
      <c r="F537" s="52">
        <v>39</v>
      </c>
      <c r="G537" s="112" t="s">
        <v>98</v>
      </c>
      <c r="H537" s="138">
        <v>5</v>
      </c>
      <c r="I537" s="139">
        <v>0</v>
      </c>
      <c r="J537" s="139">
        <v>48</v>
      </c>
      <c r="K537" s="139">
        <f>I537+J537</f>
        <v>48</v>
      </c>
      <c r="L537" s="140">
        <f>K537*D537</f>
        <v>48</v>
      </c>
      <c r="M537" s="141">
        <f t="shared" si="30"/>
        <v>1872</v>
      </c>
      <c r="N537" s="458"/>
      <c r="O537" s="147">
        <v>1</v>
      </c>
      <c r="P537" s="460">
        <f t="shared" si="28"/>
        <v>0</v>
      </c>
      <c r="Q537" s="451">
        <f>+'Work progress Summary'!$C$10</f>
        <v>1</v>
      </c>
      <c r="R537" s="144">
        <v>1872</v>
      </c>
      <c r="S537" s="143">
        <f t="shared" si="29"/>
        <v>0</v>
      </c>
      <c r="T537" s="144">
        <f>Q537*M537</f>
        <v>1872</v>
      </c>
      <c r="U537" s="145"/>
      <c r="W537" s="365"/>
    </row>
    <row r="538" spans="1:23">
      <c r="A538" s="182"/>
      <c r="B538" s="52"/>
      <c r="C538" s="200"/>
      <c r="D538" s="137"/>
      <c r="E538" s="52"/>
      <c r="F538" s="52"/>
      <c r="G538" s="186"/>
      <c r="H538" s="187"/>
      <c r="I538" s="187"/>
      <c r="J538" s="187"/>
      <c r="K538" s="139"/>
      <c r="L538" s="140"/>
      <c r="M538" s="141"/>
      <c r="N538" s="458">
        <f t="shared" si="27"/>
        <v>0</v>
      </c>
      <c r="O538" s="147"/>
      <c r="P538" s="460">
        <f t="shared" si="28"/>
        <v>0</v>
      </c>
      <c r="Q538" s="451"/>
      <c r="R538" s="144"/>
      <c r="S538" s="143"/>
      <c r="T538" s="144"/>
      <c r="U538" s="145"/>
      <c r="W538" s="365"/>
    </row>
    <row r="539" spans="1:23" ht="26">
      <c r="A539" s="135" t="s">
        <v>538</v>
      </c>
      <c r="B539" s="52" t="s">
        <v>5</v>
      </c>
      <c r="C539" s="136" t="s">
        <v>199</v>
      </c>
      <c r="D539" s="202">
        <v>1</v>
      </c>
      <c r="E539" s="52" t="s">
        <v>100</v>
      </c>
      <c r="F539" s="52">
        <v>39</v>
      </c>
      <c r="G539" s="112" t="s">
        <v>96</v>
      </c>
      <c r="H539" s="138">
        <v>20</v>
      </c>
      <c r="I539" s="139">
        <v>140</v>
      </c>
      <c r="J539" s="139">
        <v>59</v>
      </c>
      <c r="K539" s="139">
        <f>I539+J539</f>
        <v>199</v>
      </c>
      <c r="L539" s="140">
        <f>K539*D539</f>
        <v>199</v>
      </c>
      <c r="M539" s="141">
        <f t="shared" si="30"/>
        <v>7761</v>
      </c>
      <c r="N539" s="458">
        <f>P539*D539*F539*0.34*0.925</f>
        <v>0</v>
      </c>
      <c r="O539" s="147">
        <v>1</v>
      </c>
      <c r="P539" s="460">
        <f t="shared" si="28"/>
        <v>0</v>
      </c>
      <c r="Q539" s="451">
        <f>+'Work progress Summary'!$C$10</f>
        <v>1</v>
      </c>
      <c r="R539" s="144">
        <v>7761</v>
      </c>
      <c r="S539" s="143">
        <f t="shared" si="29"/>
        <v>0</v>
      </c>
      <c r="T539" s="144">
        <f>Q539*M539</f>
        <v>7761</v>
      </c>
      <c r="U539" s="145"/>
      <c r="W539" s="365"/>
    </row>
    <row r="540" spans="1:23">
      <c r="A540" s="182"/>
      <c r="B540" s="52"/>
      <c r="C540" s="200"/>
      <c r="D540" s="137"/>
      <c r="E540" s="52"/>
      <c r="F540" s="52"/>
      <c r="G540" s="186"/>
      <c r="H540" s="187"/>
      <c r="I540" s="139"/>
      <c r="J540" s="139"/>
      <c r="K540" s="139"/>
      <c r="L540" s="140"/>
      <c r="M540" s="141"/>
      <c r="N540" s="458">
        <f t="shared" si="27"/>
        <v>0</v>
      </c>
      <c r="O540" s="147"/>
      <c r="P540" s="460">
        <f t="shared" si="28"/>
        <v>0</v>
      </c>
      <c r="Q540" s="451"/>
      <c r="R540" s="144"/>
      <c r="S540" s="143"/>
      <c r="T540" s="144"/>
      <c r="U540" s="145"/>
      <c r="W540" s="365"/>
    </row>
    <row r="541" spans="1:23">
      <c r="A541" s="135"/>
      <c r="B541" s="52"/>
      <c r="C541" s="185" t="s">
        <v>101</v>
      </c>
      <c r="D541" s="202"/>
      <c r="E541" s="52"/>
      <c r="F541" s="52"/>
      <c r="G541" s="186"/>
      <c r="H541" s="187"/>
      <c r="I541" s="139"/>
      <c r="J541" s="139"/>
      <c r="K541" s="139"/>
      <c r="L541" s="140"/>
      <c r="M541" s="141"/>
      <c r="N541" s="458">
        <f t="shared" si="27"/>
        <v>0</v>
      </c>
      <c r="O541" s="147"/>
      <c r="P541" s="460">
        <f t="shared" si="28"/>
        <v>0</v>
      </c>
      <c r="Q541" s="451"/>
      <c r="R541" s="144"/>
      <c r="S541" s="143"/>
      <c r="T541" s="144"/>
      <c r="U541" s="145"/>
      <c r="W541" s="365"/>
    </row>
    <row r="542" spans="1:23">
      <c r="A542" s="182"/>
      <c r="B542" s="52"/>
      <c r="C542" s="200"/>
      <c r="D542" s="137"/>
      <c r="E542" s="52"/>
      <c r="F542" s="52"/>
      <c r="G542" s="186"/>
      <c r="H542" s="187"/>
      <c r="I542" s="139"/>
      <c r="J542" s="139"/>
      <c r="K542" s="139"/>
      <c r="L542" s="140"/>
      <c r="M542" s="141"/>
      <c r="N542" s="458">
        <f t="shared" ref="N542:N605" si="31">P542*D542*F542</f>
        <v>0</v>
      </c>
      <c r="O542" s="147"/>
      <c r="P542" s="460">
        <f t="shared" ref="P542:P605" si="32">Q542-O542</f>
        <v>0</v>
      </c>
      <c r="Q542" s="451"/>
      <c r="R542" s="144"/>
      <c r="S542" s="143"/>
      <c r="T542" s="144"/>
      <c r="U542" s="145"/>
      <c r="W542" s="365"/>
    </row>
    <row r="543" spans="1:23" ht="39">
      <c r="A543" s="135" t="s">
        <v>538</v>
      </c>
      <c r="B543" s="52" t="s">
        <v>103</v>
      </c>
      <c r="C543" s="136" t="s">
        <v>102</v>
      </c>
      <c r="D543" s="202">
        <v>6.5</v>
      </c>
      <c r="E543" s="52" t="s">
        <v>532</v>
      </c>
      <c r="F543" s="52">
        <v>39</v>
      </c>
      <c r="G543" s="112" t="s">
        <v>94</v>
      </c>
      <c r="H543" s="138">
        <v>20</v>
      </c>
      <c r="I543" s="139">
        <v>255</v>
      </c>
      <c r="J543" s="139">
        <v>145</v>
      </c>
      <c r="K543" s="139">
        <f>I543+J543</f>
        <v>400</v>
      </c>
      <c r="L543" s="140">
        <f>K543*D543</f>
        <v>2600</v>
      </c>
      <c r="M543" s="141">
        <f t="shared" si="30"/>
        <v>101400</v>
      </c>
      <c r="N543" s="458">
        <f t="shared" si="31"/>
        <v>0</v>
      </c>
      <c r="O543" s="147">
        <v>1</v>
      </c>
      <c r="P543" s="460">
        <f t="shared" si="32"/>
        <v>0</v>
      </c>
      <c r="Q543" s="451">
        <f>+'Work progress Summary'!$E$10</f>
        <v>1</v>
      </c>
      <c r="R543" s="144">
        <v>101400</v>
      </c>
      <c r="S543" s="143">
        <f t="shared" ref="S543:S603" si="33">T543-R543</f>
        <v>0</v>
      </c>
      <c r="T543" s="144">
        <f>Q543*M543</f>
        <v>101400</v>
      </c>
      <c r="U543" s="145"/>
      <c r="W543" s="365"/>
    </row>
    <row r="544" spans="1:23">
      <c r="A544" s="182"/>
      <c r="B544" s="52"/>
      <c r="C544" s="200"/>
      <c r="D544" s="137"/>
      <c r="E544" s="52"/>
      <c r="F544" s="52"/>
      <c r="G544" s="186"/>
      <c r="H544" s="187"/>
      <c r="I544" s="187"/>
      <c r="J544" s="187"/>
      <c r="K544" s="139"/>
      <c r="L544" s="140"/>
      <c r="M544" s="141"/>
      <c r="N544" s="458">
        <f t="shared" si="31"/>
        <v>0</v>
      </c>
      <c r="O544" s="147"/>
      <c r="P544" s="460">
        <f t="shared" si="32"/>
        <v>0</v>
      </c>
      <c r="Q544" s="451"/>
      <c r="R544" s="144"/>
      <c r="S544" s="143"/>
      <c r="T544" s="144"/>
      <c r="U544" s="145"/>
      <c r="W544" s="365"/>
    </row>
    <row r="545" spans="1:23" ht="14.5">
      <c r="A545" s="135" t="s">
        <v>538</v>
      </c>
      <c r="B545" s="52" t="s">
        <v>105</v>
      </c>
      <c r="C545" s="185" t="s">
        <v>166</v>
      </c>
      <c r="D545" s="202">
        <v>1.4</v>
      </c>
      <c r="E545" s="52" t="s">
        <v>532</v>
      </c>
      <c r="F545" s="52">
        <v>39</v>
      </c>
      <c r="G545" s="112" t="s">
        <v>96</v>
      </c>
      <c r="H545" s="138">
        <v>20</v>
      </c>
      <c r="I545" s="139">
        <v>282</v>
      </c>
      <c r="J545" s="139">
        <v>206</v>
      </c>
      <c r="K545" s="139">
        <f>I545+J545</f>
        <v>488</v>
      </c>
      <c r="L545" s="140">
        <f>K545*D545</f>
        <v>683.19999999999993</v>
      </c>
      <c r="M545" s="141">
        <f t="shared" si="30"/>
        <v>26644.799999999996</v>
      </c>
      <c r="N545" s="458">
        <f t="shared" si="31"/>
        <v>0</v>
      </c>
      <c r="O545" s="147">
        <v>1</v>
      </c>
      <c r="P545" s="460">
        <f t="shared" si="32"/>
        <v>0</v>
      </c>
      <c r="Q545" s="451">
        <f>+'Work progress Summary'!$E$10</f>
        <v>1</v>
      </c>
      <c r="R545" s="144">
        <v>26644.799999999996</v>
      </c>
      <c r="S545" s="143">
        <f t="shared" si="33"/>
        <v>0</v>
      </c>
      <c r="T545" s="144">
        <f>Q545*M545</f>
        <v>26644.799999999996</v>
      </c>
      <c r="U545" s="145"/>
      <c r="W545" s="365"/>
    </row>
    <row r="546" spans="1:23">
      <c r="A546" s="182"/>
      <c r="B546" s="52"/>
      <c r="C546" s="200"/>
      <c r="D546" s="137"/>
      <c r="E546" s="52"/>
      <c r="F546" s="52"/>
      <c r="G546" s="186"/>
      <c r="H546" s="187"/>
      <c r="I546" s="139"/>
      <c r="J546" s="139"/>
      <c r="K546" s="139"/>
      <c r="L546" s="140"/>
      <c r="M546" s="141"/>
      <c r="N546" s="458">
        <f t="shared" si="31"/>
        <v>0</v>
      </c>
      <c r="O546" s="147"/>
      <c r="P546" s="460">
        <f t="shared" si="32"/>
        <v>0</v>
      </c>
      <c r="Q546" s="451"/>
      <c r="R546" s="144"/>
      <c r="S546" s="143"/>
      <c r="T546" s="144"/>
      <c r="U546" s="145"/>
      <c r="W546" s="365"/>
    </row>
    <row r="547" spans="1:23" ht="14.5">
      <c r="A547" s="135" t="s">
        <v>538</v>
      </c>
      <c r="B547" s="52" t="s">
        <v>107</v>
      </c>
      <c r="C547" s="136" t="s">
        <v>200</v>
      </c>
      <c r="D547" s="137">
        <v>2.75</v>
      </c>
      <c r="E547" s="52" t="s">
        <v>532</v>
      </c>
      <c r="F547" s="52">
        <v>39</v>
      </c>
      <c r="G547" s="112" t="s">
        <v>96</v>
      </c>
      <c r="H547" s="138">
        <v>20</v>
      </c>
      <c r="I547" s="139">
        <v>282</v>
      </c>
      <c r="J547" s="139">
        <v>206</v>
      </c>
      <c r="K547" s="139">
        <f>I547+J547</f>
        <v>488</v>
      </c>
      <c r="L547" s="140">
        <f>K547*D547</f>
        <v>1342</v>
      </c>
      <c r="M547" s="141">
        <f t="shared" si="30"/>
        <v>52338</v>
      </c>
      <c r="N547" s="458">
        <f t="shared" si="31"/>
        <v>0</v>
      </c>
      <c r="O547" s="147">
        <v>1</v>
      </c>
      <c r="P547" s="460">
        <f t="shared" si="32"/>
        <v>0</v>
      </c>
      <c r="Q547" s="451">
        <f>+'Work progress Summary'!$E$10</f>
        <v>1</v>
      </c>
      <c r="R547" s="144">
        <v>52338</v>
      </c>
      <c r="S547" s="143">
        <f t="shared" si="33"/>
        <v>0</v>
      </c>
      <c r="T547" s="144">
        <f>Q547*M547</f>
        <v>52338</v>
      </c>
      <c r="U547" s="145"/>
      <c r="W547" s="365"/>
    </row>
    <row r="548" spans="1:23">
      <c r="A548" s="182"/>
      <c r="B548" s="52"/>
      <c r="C548" s="200"/>
      <c r="D548" s="137"/>
      <c r="E548" s="52"/>
      <c r="F548" s="52"/>
      <c r="G548" s="186"/>
      <c r="H548" s="187"/>
      <c r="I548" s="187"/>
      <c r="J548" s="187"/>
      <c r="K548" s="139"/>
      <c r="L548" s="140"/>
      <c r="M548" s="141"/>
      <c r="N548" s="458">
        <f t="shared" si="31"/>
        <v>0</v>
      </c>
      <c r="O548" s="147"/>
      <c r="P548" s="460">
        <f t="shared" si="32"/>
        <v>0</v>
      </c>
      <c r="Q548" s="451"/>
      <c r="R548" s="144"/>
      <c r="S548" s="143"/>
      <c r="T548" s="144"/>
      <c r="U548" s="145"/>
      <c r="W548" s="365"/>
    </row>
    <row r="549" spans="1:23">
      <c r="A549" s="135" t="s">
        <v>538</v>
      </c>
      <c r="B549" s="52" t="s">
        <v>108</v>
      </c>
      <c r="C549" s="136" t="s">
        <v>165</v>
      </c>
      <c r="D549" s="202">
        <v>19.3</v>
      </c>
      <c r="E549" s="52" t="s">
        <v>533</v>
      </c>
      <c r="F549" s="52">
        <v>39</v>
      </c>
      <c r="G549" s="112" t="s">
        <v>98</v>
      </c>
      <c r="H549" s="138">
        <v>5</v>
      </c>
      <c r="I549" s="139">
        <v>0</v>
      </c>
      <c r="J549" s="139">
        <v>57</v>
      </c>
      <c r="K549" s="139">
        <f>I549+J549</f>
        <v>57</v>
      </c>
      <c r="L549" s="140">
        <f>K549*D549</f>
        <v>1100.1000000000001</v>
      </c>
      <c r="M549" s="141">
        <f t="shared" si="30"/>
        <v>42903.900000000009</v>
      </c>
      <c r="N549" s="458"/>
      <c r="O549" s="147">
        <v>0.94871794871794868</v>
      </c>
      <c r="P549" s="460">
        <f t="shared" si="32"/>
        <v>2.5641025641025661E-2</v>
      </c>
      <c r="Q549" s="451">
        <f>'Work progress Summary'!L10</f>
        <v>0.97435897435897434</v>
      </c>
      <c r="R549" s="144">
        <v>40703.700000000004</v>
      </c>
      <c r="S549" s="143">
        <f t="shared" si="33"/>
        <v>1100.1000000000058</v>
      </c>
      <c r="T549" s="144">
        <f>Q549*M549</f>
        <v>41803.80000000001</v>
      </c>
      <c r="U549" s="145"/>
      <c r="W549" s="365"/>
    </row>
    <row r="550" spans="1:23">
      <c r="A550" s="182"/>
      <c r="B550" s="52"/>
      <c r="C550" s="200"/>
      <c r="D550" s="137"/>
      <c r="E550" s="52"/>
      <c r="F550" s="52"/>
      <c r="G550" s="186"/>
      <c r="H550" s="187"/>
      <c r="I550" s="139"/>
      <c r="J550" s="139"/>
      <c r="K550" s="139"/>
      <c r="L550" s="140"/>
      <c r="M550" s="141"/>
      <c r="N550" s="458">
        <f t="shared" si="31"/>
        <v>0</v>
      </c>
      <c r="O550" s="147"/>
      <c r="P550" s="460">
        <f t="shared" si="32"/>
        <v>0</v>
      </c>
      <c r="Q550" s="451"/>
      <c r="R550" s="144"/>
      <c r="S550" s="143"/>
      <c r="T550" s="144"/>
      <c r="U550" s="145"/>
      <c r="W550" s="365"/>
    </row>
    <row r="551" spans="1:23">
      <c r="A551" s="135" t="s">
        <v>538</v>
      </c>
      <c r="B551" s="52" t="s">
        <v>109</v>
      </c>
      <c r="C551" s="136" t="s">
        <v>165</v>
      </c>
      <c r="D551" s="202">
        <v>16.8</v>
      </c>
      <c r="E551" s="52" t="s">
        <v>533</v>
      </c>
      <c r="F551" s="52">
        <v>39</v>
      </c>
      <c r="G551" s="112" t="s">
        <v>98</v>
      </c>
      <c r="H551" s="138">
        <v>5</v>
      </c>
      <c r="I551" s="139">
        <v>0</v>
      </c>
      <c r="J551" s="139">
        <v>57</v>
      </c>
      <c r="K551" s="139">
        <f>I551+J551</f>
        <v>57</v>
      </c>
      <c r="L551" s="140">
        <f>K551*D551</f>
        <v>957.6</v>
      </c>
      <c r="M551" s="141">
        <f t="shared" si="30"/>
        <v>37346.400000000001</v>
      </c>
      <c r="N551" s="458"/>
      <c r="O551" s="147">
        <v>0.94871794871794868</v>
      </c>
      <c r="P551" s="460">
        <f t="shared" si="32"/>
        <v>2.5641025641025661E-2</v>
      </c>
      <c r="Q551" s="451">
        <f>'Work progress Summary'!L10</f>
        <v>0.97435897435897434</v>
      </c>
      <c r="R551" s="144">
        <v>35431.199999999997</v>
      </c>
      <c r="S551" s="143">
        <f t="shared" si="33"/>
        <v>957.60000000000582</v>
      </c>
      <c r="T551" s="144">
        <f>Q551*M551</f>
        <v>36388.800000000003</v>
      </c>
      <c r="U551" s="145"/>
      <c r="W551" s="365"/>
    </row>
    <row r="552" spans="1:23">
      <c r="A552" s="182"/>
      <c r="B552" s="52"/>
      <c r="C552" s="200"/>
      <c r="D552" s="137"/>
      <c r="E552" s="52"/>
      <c r="F552" s="52"/>
      <c r="G552" s="186"/>
      <c r="H552" s="187"/>
      <c r="I552" s="187"/>
      <c r="J552" s="187"/>
      <c r="K552" s="139"/>
      <c r="L552" s="140"/>
      <c r="M552" s="141"/>
      <c r="N552" s="458">
        <f t="shared" si="31"/>
        <v>0</v>
      </c>
      <c r="O552" s="147"/>
      <c r="P552" s="460">
        <f t="shared" si="32"/>
        <v>0</v>
      </c>
      <c r="Q552" s="451"/>
      <c r="R552" s="144"/>
      <c r="S552" s="143"/>
      <c r="T552" s="144"/>
      <c r="U552" s="145"/>
      <c r="W552" s="365"/>
    </row>
    <row r="553" spans="1:23" ht="26">
      <c r="A553" s="135" t="s">
        <v>538</v>
      </c>
      <c r="B553" s="52" t="s">
        <v>112</v>
      </c>
      <c r="C553" s="136" t="s">
        <v>201</v>
      </c>
      <c r="D553" s="202">
        <v>1</v>
      </c>
      <c r="E553" s="52" t="s">
        <v>533</v>
      </c>
      <c r="F553" s="52">
        <v>39</v>
      </c>
      <c r="G553" s="112" t="s">
        <v>96</v>
      </c>
      <c r="H553" s="138">
        <v>20</v>
      </c>
      <c r="I553" s="139">
        <v>206</v>
      </c>
      <c r="J553" s="139">
        <v>82</v>
      </c>
      <c r="K553" s="139">
        <f>I553+J553</f>
        <v>288</v>
      </c>
      <c r="L553" s="140">
        <f>K553*D553</f>
        <v>288</v>
      </c>
      <c r="M553" s="141">
        <f t="shared" si="30"/>
        <v>11232</v>
      </c>
      <c r="N553" s="458">
        <f>P553*D553*F553*1.51*0.3</f>
        <v>0</v>
      </c>
      <c r="O553" s="147">
        <v>1</v>
      </c>
      <c r="P553" s="460">
        <f t="shared" si="32"/>
        <v>0</v>
      </c>
      <c r="Q553" s="451">
        <f>+'Work progress Summary'!$E$10</f>
        <v>1</v>
      </c>
      <c r="R553" s="144">
        <v>11232</v>
      </c>
      <c r="S553" s="143">
        <f t="shared" si="33"/>
        <v>0</v>
      </c>
      <c r="T553" s="144">
        <f>Q553*M553</f>
        <v>11232</v>
      </c>
      <c r="U553" s="145"/>
      <c r="W553" s="365"/>
    </row>
    <row r="554" spans="1:23">
      <c r="A554" s="182"/>
      <c r="B554" s="52"/>
      <c r="C554" s="200"/>
      <c r="D554" s="137"/>
      <c r="E554" s="52"/>
      <c r="F554" s="52"/>
      <c r="G554" s="186"/>
      <c r="H554" s="187"/>
      <c r="I554" s="139"/>
      <c r="J554" s="139"/>
      <c r="K554" s="139"/>
      <c r="L554" s="140"/>
      <c r="M554" s="141"/>
      <c r="N554" s="458">
        <f t="shared" si="31"/>
        <v>0</v>
      </c>
      <c r="O554" s="147"/>
      <c r="P554" s="460">
        <f t="shared" si="32"/>
        <v>0</v>
      </c>
      <c r="Q554" s="451"/>
      <c r="R554" s="144"/>
      <c r="S554" s="143"/>
      <c r="T554" s="144"/>
      <c r="U554" s="145"/>
      <c r="W554" s="365"/>
    </row>
    <row r="555" spans="1:23">
      <c r="A555" s="135"/>
      <c r="B555" s="52"/>
      <c r="C555" s="185" t="s">
        <v>111</v>
      </c>
      <c r="D555" s="202"/>
      <c r="E555" s="52"/>
      <c r="F555" s="52"/>
      <c r="G555" s="186"/>
      <c r="H555" s="187"/>
      <c r="I555" s="139"/>
      <c r="J555" s="139"/>
      <c r="K555" s="139"/>
      <c r="L555" s="140"/>
      <c r="M555" s="141"/>
      <c r="N555" s="458">
        <f t="shared" si="31"/>
        <v>0</v>
      </c>
      <c r="O555" s="147"/>
      <c r="P555" s="460">
        <f t="shared" si="32"/>
        <v>0</v>
      </c>
      <c r="Q555" s="451"/>
      <c r="R555" s="144"/>
      <c r="S555" s="143"/>
      <c r="T555" s="144"/>
      <c r="U555" s="145"/>
      <c r="W555" s="365"/>
    </row>
    <row r="556" spans="1:23">
      <c r="A556" s="182"/>
      <c r="B556" s="52"/>
      <c r="C556" s="200"/>
      <c r="D556" s="137"/>
      <c r="E556" s="52"/>
      <c r="F556" s="52"/>
      <c r="G556" s="186"/>
      <c r="H556" s="187"/>
      <c r="I556" s="187"/>
      <c r="J556" s="187"/>
      <c r="K556" s="139"/>
      <c r="L556" s="140"/>
      <c r="M556" s="141"/>
      <c r="N556" s="458">
        <f t="shared" si="31"/>
        <v>0</v>
      </c>
      <c r="O556" s="147"/>
      <c r="P556" s="460">
        <f t="shared" si="32"/>
        <v>0</v>
      </c>
      <c r="Q556" s="451"/>
      <c r="R556" s="144"/>
      <c r="S556" s="143"/>
      <c r="T556" s="144"/>
      <c r="U556" s="145"/>
      <c r="W556" s="365"/>
    </row>
    <row r="557" spans="1:23" ht="26">
      <c r="A557" s="135" t="s">
        <v>538</v>
      </c>
      <c r="B557" s="52" t="s">
        <v>113</v>
      </c>
      <c r="C557" s="136" t="s">
        <v>93</v>
      </c>
      <c r="D557" s="137">
        <v>10.3</v>
      </c>
      <c r="E557" s="52" t="s">
        <v>532</v>
      </c>
      <c r="F557" s="52">
        <v>39</v>
      </c>
      <c r="G557" s="112" t="s">
        <v>94</v>
      </c>
      <c r="H557" s="138">
        <v>20</v>
      </c>
      <c r="I557" s="139">
        <v>255</v>
      </c>
      <c r="J557" s="139">
        <v>145</v>
      </c>
      <c r="K557" s="139">
        <f>I557+J557</f>
        <v>400</v>
      </c>
      <c r="L557" s="140">
        <f>K557*D557</f>
        <v>4120</v>
      </c>
      <c r="M557" s="141">
        <f t="shared" si="30"/>
        <v>160680</v>
      </c>
      <c r="N557" s="458">
        <f t="shared" si="31"/>
        <v>0</v>
      </c>
      <c r="O557" s="147">
        <v>1</v>
      </c>
      <c r="P557" s="460">
        <f t="shared" si="32"/>
        <v>0</v>
      </c>
      <c r="Q557" s="451">
        <f>+'Work progress Summary'!$F$10</f>
        <v>1</v>
      </c>
      <c r="R557" s="144">
        <v>160680</v>
      </c>
      <c r="S557" s="143">
        <f t="shared" si="33"/>
        <v>0</v>
      </c>
      <c r="T557" s="144">
        <f>Q557*M557</f>
        <v>160680</v>
      </c>
      <c r="U557" s="145"/>
      <c r="W557" s="365"/>
    </row>
    <row r="558" spans="1:23">
      <c r="A558" s="182"/>
      <c r="B558" s="52"/>
      <c r="C558" s="200"/>
      <c r="D558" s="137"/>
      <c r="E558" s="52"/>
      <c r="F558" s="52"/>
      <c r="G558" s="186"/>
      <c r="H558" s="187"/>
      <c r="I558" s="139"/>
      <c r="J558" s="139"/>
      <c r="K558" s="139"/>
      <c r="L558" s="140"/>
      <c r="M558" s="141"/>
      <c r="N558" s="458">
        <f t="shared" si="31"/>
        <v>0</v>
      </c>
      <c r="O558" s="147"/>
      <c r="P558" s="460">
        <f t="shared" si="32"/>
        <v>0</v>
      </c>
      <c r="Q558" s="451"/>
      <c r="R558" s="144"/>
      <c r="S558" s="143"/>
      <c r="T558" s="144"/>
      <c r="U558" s="145"/>
      <c r="W558" s="365"/>
    </row>
    <row r="559" spans="1:23" ht="14.5">
      <c r="A559" s="135" t="s">
        <v>538</v>
      </c>
      <c r="B559" s="52" t="s">
        <v>115</v>
      </c>
      <c r="C559" s="136" t="s">
        <v>202</v>
      </c>
      <c r="D559" s="202">
        <v>2.85</v>
      </c>
      <c r="E559" s="52" t="s">
        <v>532</v>
      </c>
      <c r="F559" s="52">
        <v>39</v>
      </c>
      <c r="G559" s="112" t="s">
        <v>96</v>
      </c>
      <c r="H559" s="138">
        <v>20</v>
      </c>
      <c r="I559" s="139">
        <v>282</v>
      </c>
      <c r="J559" s="139">
        <v>206</v>
      </c>
      <c r="K559" s="139">
        <f>I559+J559</f>
        <v>488</v>
      </c>
      <c r="L559" s="140">
        <f>K559*D559</f>
        <v>1390.8</v>
      </c>
      <c r="M559" s="141">
        <f t="shared" si="30"/>
        <v>54241.2</v>
      </c>
      <c r="N559" s="458">
        <f t="shared" si="31"/>
        <v>0</v>
      </c>
      <c r="O559" s="147">
        <v>1</v>
      </c>
      <c r="P559" s="460">
        <f t="shared" si="32"/>
        <v>0</v>
      </c>
      <c r="Q559" s="451">
        <f>+'Work progress Summary'!$F$10</f>
        <v>1</v>
      </c>
      <c r="R559" s="144">
        <v>54241.2</v>
      </c>
      <c r="S559" s="143">
        <f t="shared" si="33"/>
        <v>0</v>
      </c>
      <c r="T559" s="144">
        <f>Q559*M559</f>
        <v>54241.2</v>
      </c>
      <c r="U559" s="145"/>
      <c r="W559" s="365"/>
    </row>
    <row r="560" spans="1:23">
      <c r="A560" s="182"/>
      <c r="B560" s="52"/>
      <c r="C560" s="200"/>
      <c r="D560" s="137"/>
      <c r="E560" s="52"/>
      <c r="F560" s="52"/>
      <c r="G560" s="186"/>
      <c r="H560" s="187"/>
      <c r="I560" s="187"/>
      <c r="J560" s="187"/>
      <c r="K560" s="139"/>
      <c r="L560" s="140"/>
      <c r="M560" s="141"/>
      <c r="N560" s="458">
        <f t="shared" si="31"/>
        <v>0</v>
      </c>
      <c r="O560" s="147"/>
      <c r="P560" s="460">
        <f t="shared" si="32"/>
        <v>0</v>
      </c>
      <c r="Q560" s="451"/>
      <c r="R560" s="144"/>
      <c r="S560" s="143"/>
      <c r="T560" s="144"/>
      <c r="U560" s="145"/>
      <c r="W560" s="365"/>
    </row>
    <row r="561" spans="1:23">
      <c r="A561" s="135" t="s">
        <v>538</v>
      </c>
      <c r="B561" s="52" t="s">
        <v>116</v>
      </c>
      <c r="C561" s="136" t="s">
        <v>165</v>
      </c>
      <c r="D561" s="202">
        <v>15.8</v>
      </c>
      <c r="E561" s="52" t="s">
        <v>533</v>
      </c>
      <c r="F561" s="52">
        <v>39</v>
      </c>
      <c r="G561" s="112" t="s">
        <v>98</v>
      </c>
      <c r="H561" s="138">
        <v>5</v>
      </c>
      <c r="I561" s="139">
        <v>0</v>
      </c>
      <c r="J561" s="139">
        <v>57</v>
      </c>
      <c r="K561" s="139">
        <f>I561+J561</f>
        <v>57</v>
      </c>
      <c r="L561" s="140">
        <f>K561*D561</f>
        <v>900.6</v>
      </c>
      <c r="M561" s="141">
        <f t="shared" si="30"/>
        <v>35123.4</v>
      </c>
      <c r="N561" s="458"/>
      <c r="O561" s="147">
        <v>0.94871794871794868</v>
      </c>
      <c r="P561" s="460">
        <f t="shared" si="32"/>
        <v>2.5641025641025661E-2</v>
      </c>
      <c r="Q561" s="451">
        <f>'Work progress Summary'!M10</f>
        <v>0.97435897435897434</v>
      </c>
      <c r="R561" s="144">
        <v>33322.199999999997</v>
      </c>
      <c r="S561" s="143">
        <f t="shared" si="33"/>
        <v>900.60000000000582</v>
      </c>
      <c r="T561" s="144">
        <f>Q561*M561</f>
        <v>34222.800000000003</v>
      </c>
      <c r="U561" s="145"/>
      <c r="W561" s="365"/>
    </row>
    <row r="562" spans="1:23">
      <c r="A562" s="182"/>
      <c r="B562" s="52"/>
      <c r="C562" s="200"/>
      <c r="D562" s="137"/>
      <c r="E562" s="52"/>
      <c r="F562" s="52"/>
      <c r="G562" s="186"/>
      <c r="H562" s="187"/>
      <c r="I562" s="139"/>
      <c r="J562" s="139"/>
      <c r="K562" s="139"/>
      <c r="L562" s="140"/>
      <c r="M562" s="141"/>
      <c r="N562" s="458">
        <f t="shared" si="31"/>
        <v>0</v>
      </c>
      <c r="O562" s="147"/>
      <c r="P562" s="460">
        <f t="shared" si="32"/>
        <v>0</v>
      </c>
      <c r="Q562" s="451"/>
      <c r="R562" s="144"/>
      <c r="S562" s="143"/>
      <c r="T562" s="144"/>
      <c r="U562" s="145"/>
      <c r="W562" s="365"/>
    </row>
    <row r="563" spans="1:23" ht="26">
      <c r="A563" s="135" t="s">
        <v>538</v>
      </c>
      <c r="B563" s="52" t="s">
        <v>158</v>
      </c>
      <c r="C563" s="136" t="s">
        <v>203</v>
      </c>
      <c r="D563" s="137">
        <v>1</v>
      </c>
      <c r="E563" s="52" t="s">
        <v>533</v>
      </c>
      <c r="F563" s="52">
        <v>39</v>
      </c>
      <c r="G563" s="112" t="s">
        <v>96</v>
      </c>
      <c r="H563" s="138">
        <v>20</v>
      </c>
      <c r="I563" s="139">
        <v>138</v>
      </c>
      <c r="J563" s="139">
        <v>59</v>
      </c>
      <c r="K563" s="139">
        <f>I563+J563</f>
        <v>197</v>
      </c>
      <c r="L563" s="140">
        <f>K563*D563</f>
        <v>197</v>
      </c>
      <c r="M563" s="141">
        <f t="shared" si="30"/>
        <v>7683</v>
      </c>
      <c r="N563" s="458">
        <f>P563*D563*F563*0.375*0.861</f>
        <v>0</v>
      </c>
      <c r="O563" s="147">
        <v>1</v>
      </c>
      <c r="P563" s="460">
        <f t="shared" si="32"/>
        <v>0</v>
      </c>
      <c r="Q563" s="451">
        <f>+'Work progress Summary'!$F$10</f>
        <v>1</v>
      </c>
      <c r="R563" s="144">
        <v>7683</v>
      </c>
      <c r="S563" s="143">
        <f t="shared" si="33"/>
        <v>0</v>
      </c>
      <c r="T563" s="144">
        <f>Q563*M563</f>
        <v>7683</v>
      </c>
      <c r="U563" s="145"/>
      <c r="W563" s="365"/>
    </row>
    <row r="564" spans="1:23">
      <c r="A564" s="182"/>
      <c r="B564" s="52"/>
      <c r="C564" s="200"/>
      <c r="D564" s="137"/>
      <c r="E564" s="52"/>
      <c r="F564" s="52"/>
      <c r="G564" s="186"/>
      <c r="H564" s="187"/>
      <c r="I564" s="187"/>
      <c r="J564" s="187"/>
      <c r="K564" s="139"/>
      <c r="L564" s="140"/>
      <c r="M564" s="141"/>
      <c r="N564" s="458">
        <f t="shared" si="31"/>
        <v>0</v>
      </c>
      <c r="O564" s="147"/>
      <c r="P564" s="460">
        <f t="shared" si="32"/>
        <v>0</v>
      </c>
      <c r="Q564" s="451"/>
      <c r="R564" s="144"/>
      <c r="S564" s="143"/>
      <c r="T564" s="144"/>
      <c r="U564" s="145"/>
      <c r="W564" s="365"/>
    </row>
    <row r="565" spans="1:23">
      <c r="A565" s="135"/>
      <c r="B565" s="52"/>
      <c r="C565" s="185" t="s">
        <v>118</v>
      </c>
      <c r="D565" s="202"/>
      <c r="E565" s="52"/>
      <c r="F565" s="52"/>
      <c r="G565" s="186"/>
      <c r="H565" s="187"/>
      <c r="I565" s="139"/>
      <c r="J565" s="139"/>
      <c r="K565" s="139"/>
      <c r="L565" s="140"/>
      <c r="M565" s="141"/>
      <c r="N565" s="458">
        <f t="shared" si="31"/>
        <v>0</v>
      </c>
      <c r="O565" s="147"/>
      <c r="P565" s="460">
        <f t="shared" si="32"/>
        <v>0</v>
      </c>
      <c r="Q565" s="451"/>
      <c r="R565" s="144"/>
      <c r="S565" s="143"/>
      <c r="T565" s="144"/>
      <c r="U565" s="145"/>
      <c r="W565" s="365"/>
    </row>
    <row r="566" spans="1:23">
      <c r="A566" s="182"/>
      <c r="B566" s="52"/>
      <c r="C566" s="200"/>
      <c r="D566" s="137"/>
      <c r="E566" s="52"/>
      <c r="F566" s="52"/>
      <c r="G566" s="186"/>
      <c r="H566" s="187"/>
      <c r="I566" s="139"/>
      <c r="J566" s="139"/>
      <c r="K566" s="139"/>
      <c r="L566" s="140"/>
      <c r="M566" s="141"/>
      <c r="N566" s="458">
        <f t="shared" si="31"/>
        <v>0</v>
      </c>
      <c r="O566" s="147"/>
      <c r="P566" s="460">
        <f t="shared" si="32"/>
        <v>0</v>
      </c>
      <c r="Q566" s="451"/>
      <c r="R566" s="144"/>
      <c r="S566" s="143"/>
      <c r="T566" s="144"/>
      <c r="U566" s="145"/>
      <c r="W566" s="365"/>
    </row>
    <row r="567" spans="1:23" ht="26">
      <c r="A567" s="135" t="s">
        <v>538</v>
      </c>
      <c r="B567" s="52" t="s">
        <v>2</v>
      </c>
      <c r="C567" s="185" t="s">
        <v>119</v>
      </c>
      <c r="D567" s="202">
        <v>1.5</v>
      </c>
      <c r="E567" s="52" t="s">
        <v>532</v>
      </c>
      <c r="F567" s="52">
        <v>39</v>
      </c>
      <c r="G567" s="112" t="s">
        <v>94</v>
      </c>
      <c r="H567" s="138">
        <v>20</v>
      </c>
      <c r="I567" s="139">
        <v>255</v>
      </c>
      <c r="J567" s="139">
        <v>145</v>
      </c>
      <c r="K567" s="139">
        <f>I567+J567</f>
        <v>400</v>
      </c>
      <c r="L567" s="140">
        <f>K567*D567</f>
        <v>600</v>
      </c>
      <c r="M567" s="141">
        <f t="shared" si="30"/>
        <v>23400</v>
      </c>
      <c r="N567" s="458">
        <f t="shared" si="31"/>
        <v>0</v>
      </c>
      <c r="O567" s="147">
        <v>1</v>
      </c>
      <c r="P567" s="460">
        <f t="shared" si="32"/>
        <v>0</v>
      </c>
      <c r="Q567" s="451">
        <f>+'Work progress Summary'!$G$10</f>
        <v>1</v>
      </c>
      <c r="R567" s="144">
        <v>23400</v>
      </c>
      <c r="S567" s="143">
        <f t="shared" si="33"/>
        <v>0</v>
      </c>
      <c r="T567" s="144">
        <f>Q567*M567</f>
        <v>23400</v>
      </c>
      <c r="U567" s="145"/>
      <c r="W567" s="365"/>
    </row>
    <row r="568" spans="1:23">
      <c r="A568" s="182"/>
      <c r="B568" s="52"/>
      <c r="C568" s="200"/>
      <c r="D568" s="137"/>
      <c r="E568" s="52"/>
      <c r="F568" s="52"/>
      <c r="G568" s="186"/>
      <c r="H568" s="187"/>
      <c r="I568" s="187"/>
      <c r="J568" s="187"/>
      <c r="K568" s="139"/>
      <c r="L568" s="140"/>
      <c r="M568" s="141"/>
      <c r="N568" s="458">
        <f t="shared" si="31"/>
        <v>0</v>
      </c>
      <c r="O568" s="147"/>
      <c r="P568" s="460">
        <f t="shared" si="32"/>
        <v>0</v>
      </c>
      <c r="Q568" s="451"/>
      <c r="R568" s="144"/>
      <c r="S568" s="143"/>
      <c r="T568" s="144"/>
      <c r="U568" s="145"/>
      <c r="W568" s="365"/>
    </row>
    <row r="569" spans="1:23" ht="26">
      <c r="A569" s="135" t="s">
        <v>538</v>
      </c>
      <c r="B569" s="52" t="s">
        <v>3</v>
      </c>
      <c r="C569" s="136" t="s">
        <v>189</v>
      </c>
      <c r="D569" s="202">
        <v>1</v>
      </c>
      <c r="E569" s="52" t="s">
        <v>100</v>
      </c>
      <c r="F569" s="52">
        <v>39</v>
      </c>
      <c r="G569" s="112" t="s">
        <v>96</v>
      </c>
      <c r="H569" s="138">
        <v>20</v>
      </c>
      <c r="I569" s="139">
        <v>112</v>
      </c>
      <c r="J569" s="139">
        <v>44</v>
      </c>
      <c r="K569" s="139">
        <f>I569+J569</f>
        <v>156</v>
      </c>
      <c r="L569" s="140">
        <f>K569*D569</f>
        <v>156</v>
      </c>
      <c r="M569" s="141">
        <f t="shared" si="30"/>
        <v>6084</v>
      </c>
      <c r="N569" s="458">
        <f>P569*D569*F569*0.235*0.86</f>
        <v>0</v>
      </c>
      <c r="O569" s="147">
        <v>1</v>
      </c>
      <c r="P569" s="460">
        <f t="shared" si="32"/>
        <v>0</v>
      </c>
      <c r="Q569" s="451">
        <f>+'Work progress Summary'!$G$10</f>
        <v>1</v>
      </c>
      <c r="R569" s="144">
        <v>6084</v>
      </c>
      <c r="S569" s="143">
        <f t="shared" si="33"/>
        <v>0</v>
      </c>
      <c r="T569" s="144">
        <f>Q569*M569</f>
        <v>6084</v>
      </c>
      <c r="U569" s="145"/>
      <c r="W569" s="365"/>
    </row>
    <row r="570" spans="1:23">
      <c r="A570" s="182"/>
      <c r="B570" s="52"/>
      <c r="C570" s="200"/>
      <c r="D570" s="137"/>
      <c r="E570" s="52"/>
      <c r="F570" s="52"/>
      <c r="G570" s="186"/>
      <c r="H570" s="187"/>
      <c r="I570" s="139"/>
      <c r="J570" s="139"/>
      <c r="K570" s="139"/>
      <c r="L570" s="140"/>
      <c r="M570" s="141"/>
      <c r="N570" s="458">
        <f t="shared" si="31"/>
        <v>0</v>
      </c>
      <c r="O570" s="147"/>
      <c r="P570" s="460">
        <f t="shared" si="32"/>
        <v>0</v>
      </c>
      <c r="Q570" s="451"/>
      <c r="R570" s="144"/>
      <c r="S570" s="143"/>
      <c r="T570" s="144"/>
      <c r="U570" s="145"/>
      <c r="W570" s="365"/>
    </row>
    <row r="571" spans="1:23">
      <c r="A571" s="135"/>
      <c r="B571" s="52"/>
      <c r="C571" s="185" t="s">
        <v>121</v>
      </c>
      <c r="D571" s="202"/>
      <c r="E571" s="52"/>
      <c r="F571" s="52"/>
      <c r="G571" s="186"/>
      <c r="H571" s="187"/>
      <c r="I571" s="139"/>
      <c r="J571" s="139"/>
      <c r="K571" s="139"/>
      <c r="L571" s="140"/>
      <c r="M571" s="141"/>
      <c r="N571" s="458">
        <f t="shared" si="31"/>
        <v>0</v>
      </c>
      <c r="O571" s="147"/>
      <c r="P571" s="460">
        <f t="shared" si="32"/>
        <v>0</v>
      </c>
      <c r="Q571" s="451"/>
      <c r="R571" s="144"/>
      <c r="S571" s="143"/>
      <c r="T571" s="144"/>
      <c r="U571" s="145"/>
      <c r="W571" s="365"/>
    </row>
    <row r="572" spans="1:23">
      <c r="A572" s="182"/>
      <c r="B572" s="52"/>
      <c r="C572" s="200"/>
      <c r="D572" s="137"/>
      <c r="E572" s="52"/>
      <c r="F572" s="52"/>
      <c r="G572" s="186"/>
      <c r="H572" s="187"/>
      <c r="I572" s="187"/>
      <c r="J572" s="187"/>
      <c r="K572" s="139"/>
      <c r="L572" s="140"/>
      <c r="M572" s="141"/>
      <c r="N572" s="458">
        <f t="shared" si="31"/>
        <v>0</v>
      </c>
      <c r="O572" s="147"/>
      <c r="P572" s="460">
        <f t="shared" si="32"/>
        <v>0</v>
      </c>
      <c r="Q572" s="451"/>
      <c r="R572" s="144"/>
      <c r="S572" s="143"/>
      <c r="T572" s="144"/>
      <c r="U572" s="145"/>
      <c r="W572" s="365"/>
    </row>
    <row r="573" spans="1:23" ht="26">
      <c r="A573" s="135" t="s">
        <v>538</v>
      </c>
      <c r="B573" s="52" t="s">
        <v>4</v>
      </c>
      <c r="C573" s="136" t="s">
        <v>93</v>
      </c>
      <c r="D573" s="137">
        <v>0.8</v>
      </c>
      <c r="E573" s="52" t="s">
        <v>532</v>
      </c>
      <c r="F573" s="52">
        <v>39</v>
      </c>
      <c r="G573" s="112" t="s">
        <v>94</v>
      </c>
      <c r="H573" s="138">
        <v>20</v>
      </c>
      <c r="I573" s="139">
        <v>255</v>
      </c>
      <c r="J573" s="139">
        <v>145</v>
      </c>
      <c r="K573" s="139">
        <f>I573+J573</f>
        <v>400</v>
      </c>
      <c r="L573" s="140">
        <f>K573*D573</f>
        <v>320</v>
      </c>
      <c r="M573" s="141">
        <f t="shared" si="30"/>
        <v>12480</v>
      </c>
      <c r="N573" s="458">
        <f t="shared" si="31"/>
        <v>0</v>
      </c>
      <c r="O573" s="147">
        <v>1</v>
      </c>
      <c r="P573" s="460">
        <f t="shared" si="32"/>
        <v>0</v>
      </c>
      <c r="Q573" s="451">
        <f>+'Work progress Summary'!$H$10</f>
        <v>1</v>
      </c>
      <c r="R573" s="144">
        <v>12480</v>
      </c>
      <c r="S573" s="143">
        <f t="shared" si="33"/>
        <v>0</v>
      </c>
      <c r="T573" s="144">
        <f>Q573*M573</f>
        <v>12480</v>
      </c>
      <c r="U573" s="145"/>
      <c r="W573" s="365"/>
    </row>
    <row r="574" spans="1:23">
      <c r="A574" s="182"/>
      <c r="B574" s="52"/>
      <c r="C574" s="200"/>
      <c r="D574" s="137"/>
      <c r="E574" s="52"/>
      <c r="F574" s="52"/>
      <c r="G574" s="186"/>
      <c r="H574" s="187"/>
      <c r="I574" s="139"/>
      <c r="J574" s="139"/>
      <c r="K574" s="139"/>
      <c r="L574" s="140"/>
      <c r="M574" s="141"/>
      <c r="N574" s="458">
        <f t="shared" si="31"/>
        <v>0</v>
      </c>
      <c r="O574" s="147"/>
      <c r="P574" s="460">
        <f t="shared" si="32"/>
        <v>0</v>
      </c>
      <c r="Q574" s="451"/>
      <c r="R574" s="144"/>
      <c r="S574" s="143"/>
      <c r="T574" s="144"/>
      <c r="U574" s="145"/>
      <c r="W574" s="365"/>
    </row>
    <row r="575" spans="1:23" ht="14.5">
      <c r="A575" s="135" t="s">
        <v>538</v>
      </c>
      <c r="B575" s="52" t="s">
        <v>5</v>
      </c>
      <c r="C575" s="136" t="s">
        <v>204</v>
      </c>
      <c r="D575" s="202">
        <v>0.5</v>
      </c>
      <c r="E575" s="52" t="s">
        <v>532</v>
      </c>
      <c r="F575" s="52">
        <v>39</v>
      </c>
      <c r="G575" s="112" t="s">
        <v>96</v>
      </c>
      <c r="H575" s="138">
        <v>20</v>
      </c>
      <c r="I575" s="139">
        <v>282</v>
      </c>
      <c r="J575" s="139">
        <v>206</v>
      </c>
      <c r="K575" s="139">
        <f>I575+J575</f>
        <v>488</v>
      </c>
      <c r="L575" s="140">
        <f>K575*D575</f>
        <v>244</v>
      </c>
      <c r="M575" s="141">
        <f t="shared" si="30"/>
        <v>9516</v>
      </c>
      <c r="N575" s="458">
        <f t="shared" si="31"/>
        <v>0</v>
      </c>
      <c r="O575" s="147">
        <v>1</v>
      </c>
      <c r="P575" s="460">
        <f t="shared" si="32"/>
        <v>0</v>
      </c>
      <c r="Q575" s="451">
        <f>+'Work progress Summary'!$H$10</f>
        <v>1</v>
      </c>
      <c r="R575" s="144">
        <v>9516</v>
      </c>
      <c r="S575" s="143">
        <f t="shared" si="33"/>
        <v>0</v>
      </c>
      <c r="T575" s="144">
        <f>Q575*M575</f>
        <v>9516</v>
      </c>
      <c r="U575" s="145"/>
      <c r="W575" s="365"/>
    </row>
    <row r="576" spans="1:23">
      <c r="A576" s="182"/>
      <c r="B576" s="52"/>
      <c r="C576" s="200"/>
      <c r="D576" s="137"/>
      <c r="E576" s="52"/>
      <c r="F576" s="52"/>
      <c r="G576" s="186"/>
      <c r="H576" s="187"/>
      <c r="I576" s="187"/>
      <c r="J576" s="187"/>
      <c r="K576" s="139"/>
      <c r="L576" s="140"/>
      <c r="M576" s="141"/>
      <c r="N576" s="458">
        <f t="shared" si="31"/>
        <v>0</v>
      </c>
      <c r="O576" s="147"/>
      <c r="P576" s="460">
        <f t="shared" si="32"/>
        <v>0</v>
      </c>
      <c r="Q576" s="451"/>
      <c r="R576" s="144"/>
      <c r="S576" s="143"/>
      <c r="T576" s="144"/>
      <c r="U576" s="145"/>
      <c r="W576" s="365"/>
    </row>
    <row r="577" spans="1:23">
      <c r="A577" s="135" t="s">
        <v>538</v>
      </c>
      <c r="B577" s="52" t="s">
        <v>103</v>
      </c>
      <c r="C577" s="136" t="s">
        <v>165</v>
      </c>
      <c r="D577" s="137">
        <v>3.6</v>
      </c>
      <c r="E577" s="52" t="s">
        <v>533</v>
      </c>
      <c r="F577" s="52">
        <v>39</v>
      </c>
      <c r="G577" s="112" t="s">
        <v>98</v>
      </c>
      <c r="H577" s="138">
        <v>5</v>
      </c>
      <c r="I577" s="139">
        <v>0</v>
      </c>
      <c r="J577" s="139">
        <v>57</v>
      </c>
      <c r="K577" s="139">
        <f>I577+J577</f>
        <v>57</v>
      </c>
      <c r="L577" s="140">
        <f>K577*D577</f>
        <v>205.20000000000002</v>
      </c>
      <c r="M577" s="141">
        <f t="shared" si="30"/>
        <v>8002.8000000000011</v>
      </c>
      <c r="N577" s="458"/>
      <c r="O577" s="147">
        <v>0.94871794871794868</v>
      </c>
      <c r="P577" s="460">
        <f t="shared" si="32"/>
        <v>2.5641025641025661E-2</v>
      </c>
      <c r="Q577" s="451">
        <f>'Work progress Summary'!N10</f>
        <v>0.97435897435897434</v>
      </c>
      <c r="R577" s="144">
        <v>7592.4000000000005</v>
      </c>
      <c r="S577" s="143">
        <f t="shared" si="33"/>
        <v>205.20000000000073</v>
      </c>
      <c r="T577" s="144">
        <f>Q577*M577</f>
        <v>7797.6000000000013</v>
      </c>
      <c r="U577" s="145"/>
      <c r="W577" s="365"/>
    </row>
    <row r="578" spans="1:23">
      <c r="A578" s="182"/>
      <c r="B578" s="52"/>
      <c r="C578" s="200"/>
      <c r="D578" s="137"/>
      <c r="E578" s="52"/>
      <c r="F578" s="52"/>
      <c r="G578" s="186"/>
      <c r="H578" s="187"/>
      <c r="I578" s="139"/>
      <c r="J578" s="139"/>
      <c r="K578" s="139"/>
      <c r="L578" s="140"/>
      <c r="M578" s="141"/>
      <c r="N578" s="458">
        <f t="shared" si="31"/>
        <v>0</v>
      </c>
      <c r="O578" s="147"/>
      <c r="P578" s="460">
        <f t="shared" si="32"/>
        <v>0</v>
      </c>
      <c r="Q578" s="451"/>
      <c r="R578" s="144"/>
      <c r="S578" s="143"/>
      <c r="T578" s="144"/>
      <c r="U578" s="145"/>
      <c r="W578" s="365"/>
    </row>
    <row r="579" spans="1:23" ht="26">
      <c r="A579" s="135" t="s">
        <v>538</v>
      </c>
      <c r="B579" s="52" t="s">
        <v>105</v>
      </c>
      <c r="C579" s="136" t="s">
        <v>120</v>
      </c>
      <c r="D579" s="137">
        <v>1</v>
      </c>
      <c r="E579" s="52" t="s">
        <v>100</v>
      </c>
      <c r="F579" s="52">
        <v>39</v>
      </c>
      <c r="G579" s="112" t="s">
        <v>96</v>
      </c>
      <c r="H579" s="138">
        <v>20</v>
      </c>
      <c r="I579" s="139">
        <v>99</v>
      </c>
      <c r="J579" s="139">
        <v>37</v>
      </c>
      <c r="K579" s="139">
        <f>I579+J579</f>
        <v>136</v>
      </c>
      <c r="L579" s="140">
        <f>K579*D579</f>
        <v>136</v>
      </c>
      <c r="M579" s="141">
        <f t="shared" si="30"/>
        <v>5304</v>
      </c>
      <c r="N579" s="458">
        <f>P579*D579*F579*0.235*0.86</f>
        <v>0</v>
      </c>
      <c r="O579" s="147">
        <v>1</v>
      </c>
      <c r="P579" s="460">
        <f t="shared" si="32"/>
        <v>0</v>
      </c>
      <c r="Q579" s="451">
        <f>+'Work progress Summary'!$H$10</f>
        <v>1</v>
      </c>
      <c r="R579" s="144">
        <v>5304</v>
      </c>
      <c r="S579" s="143">
        <f t="shared" si="33"/>
        <v>0</v>
      </c>
      <c r="T579" s="144">
        <f>Q579*M579</f>
        <v>5304</v>
      </c>
      <c r="U579" s="145"/>
      <c r="W579" s="365"/>
    </row>
    <row r="580" spans="1:23">
      <c r="A580" s="182"/>
      <c r="B580" s="52"/>
      <c r="C580" s="200"/>
      <c r="D580" s="137"/>
      <c r="E580" s="52"/>
      <c r="F580" s="52"/>
      <c r="G580" s="186"/>
      <c r="H580" s="187"/>
      <c r="I580" s="139"/>
      <c r="J580" s="139"/>
      <c r="K580" s="139"/>
      <c r="L580" s="140"/>
      <c r="M580" s="141"/>
      <c r="N580" s="458">
        <f t="shared" si="31"/>
        <v>0</v>
      </c>
      <c r="O580" s="147"/>
      <c r="P580" s="460">
        <f t="shared" si="32"/>
        <v>0</v>
      </c>
      <c r="Q580" s="451"/>
      <c r="R580" s="144"/>
      <c r="S580" s="143"/>
      <c r="T580" s="144"/>
      <c r="U580" s="145"/>
      <c r="W580" s="365"/>
    </row>
    <row r="581" spans="1:23">
      <c r="A581" s="135"/>
      <c r="B581" s="52"/>
      <c r="C581" s="185" t="s">
        <v>124</v>
      </c>
      <c r="D581" s="202"/>
      <c r="E581" s="52"/>
      <c r="F581" s="52"/>
      <c r="G581" s="186"/>
      <c r="H581" s="187"/>
      <c r="I581" s="139"/>
      <c r="J581" s="139"/>
      <c r="K581" s="139"/>
      <c r="L581" s="140"/>
      <c r="M581" s="141"/>
      <c r="N581" s="458">
        <f t="shared" si="31"/>
        <v>0</v>
      </c>
      <c r="O581" s="147"/>
      <c r="P581" s="460">
        <f t="shared" si="32"/>
        <v>0</v>
      </c>
      <c r="Q581" s="451"/>
      <c r="R581" s="144"/>
      <c r="S581" s="143"/>
      <c r="T581" s="144"/>
      <c r="U581" s="145"/>
      <c r="W581" s="365"/>
    </row>
    <row r="582" spans="1:23">
      <c r="A582" s="182"/>
      <c r="B582" s="52"/>
      <c r="C582" s="200"/>
      <c r="D582" s="137"/>
      <c r="E582" s="52"/>
      <c r="F582" s="52"/>
      <c r="G582" s="186"/>
      <c r="H582" s="187"/>
      <c r="I582" s="139"/>
      <c r="J582" s="139"/>
      <c r="K582" s="139"/>
      <c r="L582" s="140"/>
      <c r="M582" s="141"/>
      <c r="N582" s="458">
        <f t="shared" si="31"/>
        <v>0</v>
      </c>
      <c r="O582" s="147"/>
      <c r="P582" s="460">
        <f t="shared" si="32"/>
        <v>0</v>
      </c>
      <c r="Q582" s="451"/>
      <c r="R582" s="144"/>
      <c r="S582" s="143"/>
      <c r="T582" s="144"/>
      <c r="U582" s="145"/>
      <c r="W582" s="365"/>
    </row>
    <row r="583" spans="1:23" ht="26">
      <c r="A583" s="135" t="s">
        <v>538</v>
      </c>
      <c r="B583" s="52" t="s">
        <v>107</v>
      </c>
      <c r="C583" s="136" t="s">
        <v>125</v>
      </c>
      <c r="D583" s="202">
        <v>10</v>
      </c>
      <c r="E583" s="52" t="s">
        <v>532</v>
      </c>
      <c r="F583" s="52">
        <v>39</v>
      </c>
      <c r="G583" s="112" t="s">
        <v>126</v>
      </c>
      <c r="H583" s="138">
        <v>20</v>
      </c>
      <c r="I583" s="139">
        <v>50</v>
      </c>
      <c r="J583" s="139">
        <v>100</v>
      </c>
      <c r="K583" s="139">
        <f>I583+J583</f>
        <v>150</v>
      </c>
      <c r="L583" s="140">
        <f>K583*D583</f>
        <v>1500</v>
      </c>
      <c r="M583" s="141">
        <f t="shared" si="30"/>
        <v>58500</v>
      </c>
      <c r="N583" s="458">
        <f t="shared" si="31"/>
        <v>0</v>
      </c>
      <c r="O583" s="147">
        <v>1</v>
      </c>
      <c r="P583" s="460">
        <f t="shared" si="32"/>
        <v>0</v>
      </c>
      <c r="Q583" s="451">
        <f>+'Work progress Summary'!$I$10</f>
        <v>1</v>
      </c>
      <c r="R583" s="144">
        <v>58500</v>
      </c>
      <c r="S583" s="143">
        <f t="shared" si="33"/>
        <v>0</v>
      </c>
      <c r="T583" s="144">
        <f>Q583*M583</f>
        <v>58500</v>
      </c>
      <c r="U583" s="145"/>
      <c r="W583" s="365"/>
    </row>
    <row r="584" spans="1:23">
      <c r="A584" s="182"/>
      <c r="B584" s="52"/>
      <c r="C584" s="200"/>
      <c r="D584" s="137"/>
      <c r="E584" s="52"/>
      <c r="F584" s="52"/>
      <c r="G584" s="186"/>
      <c r="H584" s="187"/>
      <c r="I584" s="139"/>
      <c r="J584" s="139"/>
      <c r="K584" s="139"/>
      <c r="L584" s="140"/>
      <c r="M584" s="141"/>
      <c r="N584" s="458">
        <f t="shared" si="31"/>
        <v>0</v>
      </c>
      <c r="O584" s="147"/>
      <c r="P584" s="460">
        <f t="shared" si="32"/>
        <v>0</v>
      </c>
      <c r="Q584" s="451"/>
      <c r="R584" s="144"/>
      <c r="S584" s="143"/>
      <c r="T584" s="144"/>
      <c r="U584" s="145"/>
      <c r="W584" s="365"/>
    </row>
    <row r="585" spans="1:23">
      <c r="A585" s="135"/>
      <c r="B585" s="183" t="s">
        <v>83</v>
      </c>
      <c r="C585" s="200" t="s">
        <v>127</v>
      </c>
      <c r="D585" s="137"/>
      <c r="E585" s="52"/>
      <c r="F585" s="52"/>
      <c r="G585" s="186"/>
      <c r="H585" s="187"/>
      <c r="I585" s="139"/>
      <c r="J585" s="139"/>
      <c r="K585" s="139"/>
      <c r="L585" s="140"/>
      <c r="M585" s="141"/>
      <c r="N585" s="458">
        <f t="shared" si="31"/>
        <v>0</v>
      </c>
      <c r="O585" s="147"/>
      <c r="P585" s="460">
        <f t="shared" si="32"/>
        <v>0</v>
      </c>
      <c r="Q585" s="451"/>
      <c r="R585" s="144"/>
      <c r="S585" s="143"/>
      <c r="T585" s="144"/>
      <c r="U585" s="145"/>
      <c r="W585" s="365"/>
    </row>
    <row r="586" spans="1:23">
      <c r="A586" s="182"/>
      <c r="B586" s="52"/>
      <c r="C586" s="200"/>
      <c r="D586" s="137"/>
      <c r="E586" s="52"/>
      <c r="F586" s="52"/>
      <c r="G586" s="186"/>
      <c r="H586" s="187"/>
      <c r="I586" s="139"/>
      <c r="J586" s="139"/>
      <c r="K586" s="139"/>
      <c r="L586" s="140"/>
      <c r="M586" s="141"/>
      <c r="N586" s="458">
        <f t="shared" si="31"/>
        <v>0</v>
      </c>
      <c r="O586" s="147"/>
      <c r="P586" s="460">
        <f t="shared" si="32"/>
        <v>0</v>
      </c>
      <c r="Q586" s="451"/>
      <c r="R586" s="144"/>
      <c r="S586" s="143"/>
      <c r="T586" s="144"/>
      <c r="U586" s="145"/>
      <c r="W586" s="365"/>
    </row>
    <row r="587" spans="1:23">
      <c r="A587" s="135"/>
      <c r="B587" s="183" t="s">
        <v>83</v>
      </c>
      <c r="C587" s="200" t="s">
        <v>111</v>
      </c>
      <c r="D587" s="202"/>
      <c r="E587" s="52"/>
      <c r="F587" s="52"/>
      <c r="G587" s="186"/>
      <c r="H587" s="187"/>
      <c r="I587" s="139"/>
      <c r="J587" s="139"/>
      <c r="K587" s="139"/>
      <c r="L587" s="140"/>
      <c r="M587" s="141"/>
      <c r="N587" s="458">
        <f t="shared" si="31"/>
        <v>0</v>
      </c>
      <c r="O587" s="147"/>
      <c r="P587" s="460">
        <f t="shared" si="32"/>
        <v>0</v>
      </c>
      <c r="Q587" s="451"/>
      <c r="R587" s="144"/>
      <c r="S587" s="143"/>
      <c r="T587" s="144"/>
      <c r="U587" s="145"/>
      <c r="W587" s="365"/>
    </row>
    <row r="588" spans="1:23">
      <c r="A588" s="182"/>
      <c r="B588" s="52"/>
      <c r="C588" s="200"/>
      <c r="D588" s="137"/>
      <c r="E588" s="52"/>
      <c r="F588" s="52"/>
      <c r="G588" s="186"/>
      <c r="H588" s="187"/>
      <c r="I588" s="139"/>
      <c r="J588" s="139"/>
      <c r="K588" s="139"/>
      <c r="L588" s="140"/>
      <c r="M588" s="141"/>
      <c r="N588" s="458">
        <f t="shared" si="31"/>
        <v>0</v>
      </c>
      <c r="O588" s="147"/>
      <c r="P588" s="460">
        <f t="shared" si="32"/>
        <v>0</v>
      </c>
      <c r="Q588" s="451"/>
      <c r="R588" s="144"/>
      <c r="S588" s="143"/>
      <c r="T588" s="144"/>
      <c r="U588" s="145"/>
      <c r="W588" s="365"/>
    </row>
    <row r="589" spans="1:23" ht="26">
      <c r="A589" s="135" t="s">
        <v>538</v>
      </c>
      <c r="B589" s="52" t="s">
        <v>108</v>
      </c>
      <c r="C589" s="136" t="s">
        <v>191</v>
      </c>
      <c r="D589" s="202">
        <v>9</v>
      </c>
      <c r="E589" s="52" t="s">
        <v>533</v>
      </c>
      <c r="F589" s="52">
        <v>39</v>
      </c>
      <c r="G589" s="112" t="s">
        <v>96</v>
      </c>
      <c r="H589" s="138">
        <v>20</v>
      </c>
      <c r="I589" s="139">
        <v>86</v>
      </c>
      <c r="J589" s="139">
        <v>48</v>
      </c>
      <c r="K589" s="139">
        <f>I589+J589</f>
        <v>134</v>
      </c>
      <c r="L589" s="140">
        <f>K589*D589</f>
        <v>1206</v>
      </c>
      <c r="M589" s="141">
        <f t="shared" ref="M589:M651" si="34">D589*K589*F589</f>
        <v>47034</v>
      </c>
      <c r="N589" s="458">
        <f>P589*D589*F589*0.2</f>
        <v>0</v>
      </c>
      <c r="O589" s="147">
        <v>1</v>
      </c>
      <c r="P589" s="460">
        <f t="shared" si="32"/>
        <v>0</v>
      </c>
      <c r="Q589" s="451">
        <f>+'Work progress Summary'!R10</f>
        <v>1</v>
      </c>
      <c r="R589" s="144">
        <v>47034</v>
      </c>
      <c r="S589" s="143">
        <f t="shared" si="33"/>
        <v>0</v>
      </c>
      <c r="T589" s="144">
        <f>Q589*M589</f>
        <v>47034</v>
      </c>
      <c r="U589" s="145"/>
      <c r="W589" s="365"/>
    </row>
    <row r="590" spans="1:23">
      <c r="A590" s="182"/>
      <c r="B590" s="52"/>
      <c r="C590" s="200"/>
      <c r="D590" s="137"/>
      <c r="E590" s="52"/>
      <c r="F590" s="52"/>
      <c r="G590" s="186"/>
      <c r="H590" s="187"/>
      <c r="I590" s="139"/>
      <c r="J590" s="139"/>
      <c r="K590" s="139"/>
      <c r="L590" s="140"/>
      <c r="M590" s="141"/>
      <c r="N590" s="458">
        <f t="shared" si="31"/>
        <v>0</v>
      </c>
      <c r="O590" s="147"/>
      <c r="P590" s="460">
        <f t="shared" si="32"/>
        <v>0</v>
      </c>
      <c r="Q590" s="451"/>
      <c r="R590" s="144"/>
      <c r="S590" s="143"/>
      <c r="T590" s="144"/>
      <c r="U590" s="145"/>
      <c r="W590" s="365"/>
    </row>
    <row r="591" spans="1:23" ht="39">
      <c r="A591" s="135" t="s">
        <v>538</v>
      </c>
      <c r="B591" s="52" t="s">
        <v>129</v>
      </c>
      <c r="C591" s="136" t="s">
        <v>205</v>
      </c>
      <c r="D591" s="137">
        <v>12.5</v>
      </c>
      <c r="E591" s="52" t="s">
        <v>532</v>
      </c>
      <c r="F591" s="52">
        <v>39</v>
      </c>
      <c r="G591" s="112" t="s">
        <v>131</v>
      </c>
      <c r="H591" s="138">
        <v>20</v>
      </c>
      <c r="I591" s="139">
        <v>406</v>
      </c>
      <c r="J591" s="139">
        <v>222</v>
      </c>
      <c r="K591" s="139">
        <f>I591+J591</f>
        <v>628</v>
      </c>
      <c r="L591" s="140">
        <f>K591*D591</f>
        <v>7850</v>
      </c>
      <c r="M591" s="141">
        <f t="shared" si="34"/>
        <v>306150</v>
      </c>
      <c r="N591" s="458">
        <f t="shared" si="31"/>
        <v>0</v>
      </c>
      <c r="O591" s="147">
        <v>1</v>
      </c>
      <c r="P591" s="460">
        <f t="shared" si="32"/>
        <v>0</v>
      </c>
      <c r="Q591" s="451">
        <f>+'Work progress Summary'!O10</f>
        <v>1</v>
      </c>
      <c r="R591" s="144">
        <v>306150</v>
      </c>
      <c r="S591" s="143">
        <f t="shared" si="33"/>
        <v>0</v>
      </c>
      <c r="T591" s="144">
        <f>Q591*M591</f>
        <v>306150</v>
      </c>
      <c r="U591" s="145"/>
      <c r="W591" s="365"/>
    </row>
    <row r="592" spans="1:23">
      <c r="A592" s="182"/>
      <c r="B592" s="52"/>
      <c r="C592" s="200"/>
      <c r="D592" s="137"/>
      <c r="E592" s="52"/>
      <c r="F592" s="52"/>
      <c r="G592" s="186"/>
      <c r="H592" s="187"/>
      <c r="I592" s="139"/>
      <c r="J592" s="139"/>
      <c r="K592" s="139"/>
      <c r="L592" s="140"/>
      <c r="M592" s="141"/>
      <c r="N592" s="458">
        <f t="shared" si="31"/>
        <v>0</v>
      </c>
      <c r="O592" s="147"/>
      <c r="P592" s="460">
        <f t="shared" si="32"/>
        <v>0</v>
      </c>
      <c r="Q592" s="451"/>
      <c r="R592" s="144"/>
      <c r="S592" s="143"/>
      <c r="T592" s="144"/>
      <c r="U592" s="145"/>
      <c r="W592" s="365"/>
    </row>
    <row r="593" spans="1:23">
      <c r="A593" s="135"/>
      <c r="B593" s="183" t="s">
        <v>83</v>
      </c>
      <c r="C593" s="200" t="s">
        <v>118</v>
      </c>
      <c r="D593" s="202"/>
      <c r="E593" s="52"/>
      <c r="F593" s="52"/>
      <c r="G593" s="186"/>
      <c r="H593" s="187"/>
      <c r="I593" s="139"/>
      <c r="J593" s="139"/>
      <c r="K593" s="139"/>
      <c r="L593" s="140"/>
      <c r="M593" s="141"/>
      <c r="N593" s="458">
        <f t="shared" si="31"/>
        <v>0</v>
      </c>
      <c r="O593" s="147"/>
      <c r="P593" s="460">
        <f t="shared" si="32"/>
        <v>0</v>
      </c>
      <c r="Q593" s="451"/>
      <c r="R593" s="144"/>
      <c r="S593" s="143"/>
      <c r="T593" s="144"/>
      <c r="U593" s="145"/>
      <c r="W593" s="365"/>
    </row>
    <row r="594" spans="1:23">
      <c r="A594" s="182"/>
      <c r="B594" s="52"/>
      <c r="C594" s="200"/>
      <c r="D594" s="137"/>
      <c r="E594" s="52"/>
      <c r="F594" s="52"/>
      <c r="G594" s="186"/>
      <c r="H594" s="187"/>
      <c r="I594" s="139"/>
      <c r="J594" s="139"/>
      <c r="K594" s="139"/>
      <c r="L594" s="140"/>
      <c r="M594" s="141"/>
      <c r="N594" s="458">
        <f t="shared" si="31"/>
        <v>0</v>
      </c>
      <c r="O594" s="147"/>
      <c r="P594" s="460">
        <f t="shared" si="32"/>
        <v>0</v>
      </c>
      <c r="Q594" s="451"/>
      <c r="R594" s="144"/>
      <c r="S594" s="143"/>
      <c r="T594" s="144"/>
      <c r="U594" s="145"/>
      <c r="W594" s="365"/>
    </row>
    <row r="595" spans="1:23" ht="39">
      <c r="A595" s="135" t="s">
        <v>538</v>
      </c>
      <c r="B595" s="52" t="s">
        <v>109</v>
      </c>
      <c r="C595" s="136" t="s">
        <v>206</v>
      </c>
      <c r="D595" s="202">
        <v>10.5</v>
      </c>
      <c r="E595" s="52" t="s">
        <v>532</v>
      </c>
      <c r="F595" s="52">
        <v>39</v>
      </c>
      <c r="G595" s="112" t="s">
        <v>131</v>
      </c>
      <c r="H595" s="138">
        <v>20</v>
      </c>
      <c r="I595" s="139">
        <v>406</v>
      </c>
      <c r="J595" s="139">
        <v>222</v>
      </c>
      <c r="K595" s="139">
        <f>I595+J595</f>
        <v>628</v>
      </c>
      <c r="L595" s="140">
        <f>K595*D595</f>
        <v>6594</v>
      </c>
      <c r="M595" s="141">
        <f t="shared" si="34"/>
        <v>257166</v>
      </c>
      <c r="N595" s="458">
        <f t="shared" si="31"/>
        <v>0</v>
      </c>
      <c r="O595" s="147">
        <v>1</v>
      </c>
      <c r="P595" s="460">
        <f t="shared" si="32"/>
        <v>0</v>
      </c>
      <c r="Q595" s="451">
        <f>+'Work progress Summary'!P10</f>
        <v>1</v>
      </c>
      <c r="R595" s="144">
        <v>257166</v>
      </c>
      <c r="S595" s="143">
        <f t="shared" si="33"/>
        <v>0</v>
      </c>
      <c r="T595" s="144">
        <f>Q595*M595</f>
        <v>257166</v>
      </c>
      <c r="U595" s="145"/>
      <c r="W595" s="365"/>
    </row>
    <row r="596" spans="1:23">
      <c r="A596" s="182"/>
      <c r="B596" s="52"/>
      <c r="C596" s="200"/>
      <c r="D596" s="137"/>
      <c r="E596" s="52"/>
      <c r="F596" s="52"/>
      <c r="G596" s="186"/>
      <c r="H596" s="187"/>
      <c r="I596" s="139"/>
      <c r="J596" s="139"/>
      <c r="K596" s="139"/>
      <c r="L596" s="140"/>
      <c r="M596" s="141"/>
      <c r="N596" s="458">
        <f t="shared" si="31"/>
        <v>0</v>
      </c>
      <c r="O596" s="147"/>
      <c r="P596" s="460">
        <f t="shared" si="32"/>
        <v>0</v>
      </c>
      <c r="Q596" s="451"/>
      <c r="R596" s="144"/>
      <c r="S596" s="143"/>
      <c r="T596" s="144"/>
      <c r="U596" s="145"/>
      <c r="W596" s="365"/>
    </row>
    <row r="597" spans="1:23" ht="26">
      <c r="A597" s="135" t="s">
        <v>538</v>
      </c>
      <c r="B597" s="52" t="s">
        <v>112</v>
      </c>
      <c r="C597" s="136" t="s">
        <v>174</v>
      </c>
      <c r="D597" s="137">
        <v>4.3</v>
      </c>
      <c r="E597" s="52" t="s">
        <v>533</v>
      </c>
      <c r="F597" s="52">
        <v>39</v>
      </c>
      <c r="G597" s="112" t="s">
        <v>96</v>
      </c>
      <c r="H597" s="138">
        <v>20</v>
      </c>
      <c r="I597" s="139">
        <v>79</v>
      </c>
      <c r="J597" s="139">
        <v>43</v>
      </c>
      <c r="K597" s="139">
        <f>I597+J597</f>
        <v>122</v>
      </c>
      <c r="L597" s="140">
        <f>K597*D597</f>
        <v>524.6</v>
      </c>
      <c r="M597" s="141">
        <f t="shared" si="34"/>
        <v>20459.400000000001</v>
      </c>
      <c r="N597" s="458">
        <f>P597*D597*F597*0.18</f>
        <v>0</v>
      </c>
      <c r="O597" s="147">
        <v>1</v>
      </c>
      <c r="P597" s="460">
        <f t="shared" si="32"/>
        <v>0</v>
      </c>
      <c r="Q597" s="451">
        <f>+'Work progress Summary'!S10</f>
        <v>1</v>
      </c>
      <c r="R597" s="144">
        <v>20459.400000000001</v>
      </c>
      <c r="S597" s="143">
        <f t="shared" si="33"/>
        <v>0</v>
      </c>
      <c r="T597" s="144">
        <f>Q597*M597</f>
        <v>20459.400000000001</v>
      </c>
      <c r="U597" s="145"/>
      <c r="W597" s="365"/>
    </row>
    <row r="598" spans="1:23">
      <c r="A598" s="182"/>
      <c r="B598" s="52"/>
      <c r="C598" s="200"/>
      <c r="D598" s="137"/>
      <c r="E598" s="52"/>
      <c r="F598" s="52"/>
      <c r="G598" s="186"/>
      <c r="H598" s="187"/>
      <c r="I598" s="139"/>
      <c r="J598" s="139"/>
      <c r="K598" s="139"/>
      <c r="L598" s="140"/>
      <c r="M598" s="141"/>
      <c r="N598" s="458">
        <f t="shared" si="31"/>
        <v>0</v>
      </c>
      <c r="O598" s="147"/>
      <c r="P598" s="460">
        <f t="shared" si="32"/>
        <v>0</v>
      </c>
      <c r="Q598" s="451"/>
      <c r="R598" s="144"/>
      <c r="S598" s="143"/>
      <c r="T598" s="144"/>
      <c r="U598" s="145"/>
      <c r="W598" s="365"/>
    </row>
    <row r="599" spans="1:23">
      <c r="A599" s="135"/>
      <c r="B599" s="183" t="s">
        <v>83</v>
      </c>
      <c r="C599" s="200" t="s">
        <v>121</v>
      </c>
      <c r="D599" s="202"/>
      <c r="E599" s="52"/>
      <c r="F599" s="52"/>
      <c r="G599" s="186"/>
      <c r="H599" s="187"/>
      <c r="I599" s="139"/>
      <c r="J599" s="139"/>
      <c r="K599" s="139"/>
      <c r="L599" s="140"/>
      <c r="M599" s="141"/>
      <c r="N599" s="458">
        <f t="shared" si="31"/>
        <v>0</v>
      </c>
      <c r="O599" s="147"/>
      <c r="P599" s="460">
        <f t="shared" si="32"/>
        <v>0</v>
      </c>
      <c r="Q599" s="451"/>
      <c r="R599" s="144"/>
      <c r="S599" s="143"/>
      <c r="T599" s="144"/>
      <c r="U599" s="145"/>
      <c r="W599" s="365"/>
    </row>
    <row r="600" spans="1:23">
      <c r="A600" s="182"/>
      <c r="B600" s="52"/>
      <c r="C600" s="200"/>
      <c r="D600" s="137"/>
      <c r="E600" s="52"/>
      <c r="F600" s="52"/>
      <c r="G600" s="186"/>
      <c r="H600" s="187"/>
      <c r="I600" s="139"/>
      <c r="J600" s="139"/>
      <c r="K600" s="139"/>
      <c r="L600" s="140"/>
      <c r="M600" s="141"/>
      <c r="N600" s="458">
        <f t="shared" si="31"/>
        <v>0</v>
      </c>
      <c r="O600" s="147"/>
      <c r="P600" s="460">
        <f t="shared" si="32"/>
        <v>0</v>
      </c>
      <c r="Q600" s="451"/>
      <c r="R600" s="144"/>
      <c r="S600" s="143"/>
      <c r="T600" s="144"/>
      <c r="U600" s="145"/>
      <c r="W600" s="365"/>
    </row>
    <row r="601" spans="1:23" ht="52">
      <c r="A601" s="135" t="s">
        <v>538</v>
      </c>
      <c r="B601" s="52" t="s">
        <v>113</v>
      </c>
      <c r="C601" s="136" t="s">
        <v>207</v>
      </c>
      <c r="D601" s="202">
        <v>4.2</v>
      </c>
      <c r="E601" s="52" t="s">
        <v>532</v>
      </c>
      <c r="F601" s="52">
        <v>39</v>
      </c>
      <c r="G601" s="112" t="s">
        <v>131</v>
      </c>
      <c r="H601" s="138">
        <v>20</v>
      </c>
      <c r="I601" s="139">
        <v>406</v>
      </c>
      <c r="J601" s="139">
        <v>222</v>
      </c>
      <c r="K601" s="139">
        <f>I601+J601</f>
        <v>628</v>
      </c>
      <c r="L601" s="140">
        <f>K601*D601</f>
        <v>2637.6</v>
      </c>
      <c r="M601" s="141">
        <f t="shared" si="34"/>
        <v>102866.4</v>
      </c>
      <c r="N601" s="458">
        <f t="shared" si="31"/>
        <v>0</v>
      </c>
      <c r="O601" s="147">
        <v>1</v>
      </c>
      <c r="P601" s="460">
        <f t="shared" si="32"/>
        <v>0</v>
      </c>
      <c r="Q601" s="451">
        <f>+'Work progress Summary'!Q10</f>
        <v>1</v>
      </c>
      <c r="R601" s="144">
        <v>102866.4</v>
      </c>
      <c r="S601" s="143">
        <f t="shared" si="33"/>
        <v>0</v>
      </c>
      <c r="T601" s="144">
        <f>Q601*M601</f>
        <v>102866.4</v>
      </c>
      <c r="U601" s="145"/>
      <c r="W601" s="365"/>
    </row>
    <row r="602" spans="1:23">
      <c r="A602" s="182"/>
      <c r="B602" s="52"/>
      <c r="C602" s="200"/>
      <c r="D602" s="137"/>
      <c r="E602" s="52"/>
      <c r="F602" s="52"/>
      <c r="G602" s="186"/>
      <c r="H602" s="187"/>
      <c r="I602" s="139"/>
      <c r="J602" s="139"/>
      <c r="K602" s="139"/>
      <c r="L602" s="140"/>
      <c r="M602" s="141"/>
      <c r="N602" s="458">
        <f t="shared" si="31"/>
        <v>0</v>
      </c>
      <c r="O602" s="147"/>
      <c r="P602" s="460">
        <f t="shared" si="32"/>
        <v>0</v>
      </c>
      <c r="Q602" s="451"/>
      <c r="R602" s="144"/>
      <c r="S602" s="143"/>
      <c r="T602" s="144"/>
      <c r="U602" s="145"/>
      <c r="W602" s="365"/>
    </row>
    <row r="603" spans="1:23" ht="26">
      <c r="A603" s="135" t="s">
        <v>538</v>
      </c>
      <c r="B603" s="52" t="s">
        <v>1</v>
      </c>
      <c r="C603" s="136" t="s">
        <v>133</v>
      </c>
      <c r="D603" s="202">
        <v>4</v>
      </c>
      <c r="E603" s="52" t="s">
        <v>533</v>
      </c>
      <c r="F603" s="52">
        <v>39</v>
      </c>
      <c r="G603" s="112" t="s">
        <v>96</v>
      </c>
      <c r="H603" s="138">
        <v>20</v>
      </c>
      <c r="I603" s="139">
        <v>79</v>
      </c>
      <c r="J603" s="139">
        <v>43</v>
      </c>
      <c r="K603" s="139">
        <f>I603+J603</f>
        <v>122</v>
      </c>
      <c r="L603" s="140">
        <f>K603*D603</f>
        <v>488</v>
      </c>
      <c r="M603" s="141">
        <f t="shared" si="34"/>
        <v>19032</v>
      </c>
      <c r="N603" s="458">
        <f>P603*D603*F603*0.18</f>
        <v>0</v>
      </c>
      <c r="O603" s="147">
        <v>1</v>
      </c>
      <c r="P603" s="460">
        <f t="shared" si="32"/>
        <v>0</v>
      </c>
      <c r="Q603" s="451">
        <f>+'Work progress Summary'!T10</f>
        <v>1</v>
      </c>
      <c r="R603" s="144">
        <v>19032</v>
      </c>
      <c r="S603" s="143">
        <f t="shared" si="33"/>
        <v>0</v>
      </c>
      <c r="T603" s="144">
        <f>Q603*M603</f>
        <v>19032</v>
      </c>
      <c r="U603" s="145"/>
      <c r="W603" s="365"/>
    </row>
    <row r="604" spans="1:23">
      <c r="A604" s="182"/>
      <c r="B604" s="52"/>
      <c r="C604" s="200"/>
      <c r="D604" s="137"/>
      <c r="E604" s="52"/>
      <c r="F604" s="52"/>
      <c r="G604" s="186"/>
      <c r="H604" s="187"/>
      <c r="I604" s="139"/>
      <c r="J604" s="139"/>
      <c r="K604" s="139"/>
      <c r="L604" s="140"/>
      <c r="M604" s="141"/>
      <c r="N604" s="458">
        <f t="shared" si="31"/>
        <v>0</v>
      </c>
      <c r="O604" s="147"/>
      <c r="P604" s="460">
        <f t="shared" si="32"/>
        <v>0</v>
      </c>
      <c r="Q604" s="451"/>
      <c r="R604" s="144"/>
      <c r="S604" s="143"/>
      <c r="T604" s="144"/>
      <c r="U604" s="145"/>
      <c r="W604" s="365"/>
    </row>
    <row r="605" spans="1:23">
      <c r="A605" s="135"/>
      <c r="B605" s="183" t="s">
        <v>83</v>
      </c>
      <c r="C605" s="200" t="s">
        <v>134</v>
      </c>
      <c r="D605" s="137"/>
      <c r="E605" s="52"/>
      <c r="F605" s="52"/>
      <c r="G605" s="186"/>
      <c r="H605" s="187"/>
      <c r="I605" s="139"/>
      <c r="J605" s="139"/>
      <c r="K605" s="139"/>
      <c r="L605" s="140"/>
      <c r="M605" s="141"/>
      <c r="N605" s="458">
        <f t="shared" si="31"/>
        <v>0</v>
      </c>
      <c r="O605" s="147"/>
      <c r="P605" s="460">
        <f t="shared" si="32"/>
        <v>0</v>
      </c>
      <c r="Q605" s="451"/>
      <c r="R605" s="144"/>
      <c r="S605" s="143"/>
      <c r="T605" s="144"/>
      <c r="U605" s="145"/>
      <c r="W605" s="365"/>
    </row>
    <row r="606" spans="1:23">
      <c r="A606" s="182"/>
      <c r="B606" s="52"/>
      <c r="C606" s="200"/>
      <c r="D606" s="137"/>
      <c r="E606" s="52"/>
      <c r="F606" s="52"/>
      <c r="G606" s="186"/>
      <c r="H606" s="187"/>
      <c r="I606" s="139"/>
      <c r="J606" s="139"/>
      <c r="K606" s="139"/>
      <c r="L606" s="140"/>
      <c r="M606" s="141"/>
      <c r="N606" s="458">
        <f t="shared" ref="N606:N669" si="35">P606*D606*F606</f>
        <v>0</v>
      </c>
      <c r="O606" s="147"/>
      <c r="P606" s="460">
        <f t="shared" ref="P606:P669" si="36">Q606-O606</f>
        <v>0</v>
      </c>
      <c r="Q606" s="451"/>
      <c r="R606" s="144"/>
      <c r="S606" s="143"/>
      <c r="T606" s="144"/>
      <c r="U606" s="145"/>
      <c r="W606" s="365"/>
    </row>
    <row r="607" spans="1:23" ht="26">
      <c r="A607" s="135"/>
      <c r="B607" s="52"/>
      <c r="C607" s="136" t="s">
        <v>160</v>
      </c>
      <c r="D607" s="202"/>
      <c r="E607" s="52"/>
      <c r="F607" s="52"/>
      <c r="G607" s="186"/>
      <c r="H607" s="187"/>
      <c r="I607" s="139"/>
      <c r="J607" s="139"/>
      <c r="K607" s="139"/>
      <c r="L607" s="140"/>
      <c r="M607" s="141"/>
      <c r="N607" s="458">
        <f t="shared" si="35"/>
        <v>0</v>
      </c>
      <c r="O607" s="147"/>
      <c r="P607" s="460">
        <f t="shared" si="36"/>
        <v>0</v>
      </c>
      <c r="Q607" s="451"/>
      <c r="R607" s="144"/>
      <c r="S607" s="143"/>
      <c r="T607" s="144"/>
      <c r="U607" s="145"/>
      <c r="W607" s="365"/>
    </row>
    <row r="608" spans="1:23">
      <c r="A608" s="182"/>
      <c r="B608" s="52"/>
      <c r="C608" s="200"/>
      <c r="D608" s="137"/>
      <c r="E608" s="52"/>
      <c r="F608" s="52"/>
      <c r="G608" s="186"/>
      <c r="H608" s="187"/>
      <c r="I608" s="139"/>
      <c r="J608" s="139"/>
      <c r="K608" s="139"/>
      <c r="L608" s="140"/>
      <c r="M608" s="141"/>
      <c r="N608" s="458">
        <f t="shared" si="35"/>
        <v>0</v>
      </c>
      <c r="O608" s="147"/>
      <c r="P608" s="460">
        <f t="shared" si="36"/>
        <v>0</v>
      </c>
      <c r="Q608" s="451"/>
      <c r="R608" s="144"/>
      <c r="S608" s="143"/>
      <c r="T608" s="144"/>
      <c r="U608" s="145"/>
      <c r="W608" s="365"/>
    </row>
    <row r="609" spans="1:23">
      <c r="A609" s="135" t="s">
        <v>538</v>
      </c>
      <c r="B609" s="52" t="s">
        <v>2</v>
      </c>
      <c r="C609" s="185" t="s">
        <v>208</v>
      </c>
      <c r="D609" s="137">
        <v>1</v>
      </c>
      <c r="E609" s="52" t="s">
        <v>100</v>
      </c>
      <c r="F609" s="52">
        <v>39</v>
      </c>
      <c r="G609" s="112" t="s">
        <v>96</v>
      </c>
      <c r="H609" s="138">
        <v>20</v>
      </c>
      <c r="I609" s="139">
        <v>869</v>
      </c>
      <c r="J609" s="139">
        <v>433</v>
      </c>
      <c r="K609" s="139">
        <f>I609+J609</f>
        <v>1302</v>
      </c>
      <c r="L609" s="140">
        <f>K609*D609</f>
        <v>1302</v>
      </c>
      <c r="M609" s="141">
        <f t="shared" si="34"/>
        <v>50778</v>
      </c>
      <c r="N609" s="458">
        <f>P609*D609*F609*0.3*(1.51+2.43+2.43)</f>
        <v>1.911000000000002</v>
      </c>
      <c r="O609" s="147">
        <v>0.94871794871794868</v>
      </c>
      <c r="P609" s="460">
        <f t="shared" si="36"/>
        <v>2.5641025641025661E-2</v>
      </c>
      <c r="Q609" s="451">
        <f>+'Work progress Summary'!V10</f>
        <v>0.97435897435897434</v>
      </c>
      <c r="R609" s="144">
        <v>48174</v>
      </c>
      <c r="S609" s="143">
        <f t="shared" ref="S609:S661" si="37">T609-R609</f>
        <v>1302</v>
      </c>
      <c r="T609" s="144">
        <f>Q609*M609</f>
        <v>49476</v>
      </c>
      <c r="U609" s="145"/>
      <c r="W609" s="365"/>
    </row>
    <row r="610" spans="1:23">
      <c r="A610" s="182"/>
      <c r="B610" s="52"/>
      <c r="C610" s="200"/>
      <c r="D610" s="137"/>
      <c r="E610" s="52"/>
      <c r="F610" s="52"/>
      <c r="G610" s="186"/>
      <c r="H610" s="187"/>
      <c r="I610" s="139"/>
      <c r="J610" s="139"/>
      <c r="K610" s="139"/>
      <c r="L610" s="140"/>
      <c r="M610" s="141"/>
      <c r="N610" s="458">
        <f t="shared" si="35"/>
        <v>0</v>
      </c>
      <c r="O610" s="147"/>
      <c r="P610" s="460">
        <f t="shared" si="36"/>
        <v>0</v>
      </c>
      <c r="Q610" s="451"/>
      <c r="R610" s="144"/>
      <c r="S610" s="143"/>
      <c r="T610" s="144"/>
      <c r="U610" s="145"/>
      <c r="W610" s="365"/>
    </row>
    <row r="611" spans="1:23">
      <c r="A611" s="135" t="s">
        <v>538</v>
      </c>
      <c r="B611" s="52" t="s">
        <v>3</v>
      </c>
      <c r="C611" s="185" t="s">
        <v>209</v>
      </c>
      <c r="D611" s="202">
        <v>1</v>
      </c>
      <c r="E611" s="52" t="s">
        <v>100</v>
      </c>
      <c r="F611" s="52">
        <v>39</v>
      </c>
      <c r="G611" s="112" t="s">
        <v>96</v>
      </c>
      <c r="H611" s="138">
        <v>20</v>
      </c>
      <c r="I611" s="139">
        <v>733</v>
      </c>
      <c r="J611" s="139">
        <v>354</v>
      </c>
      <c r="K611" s="139">
        <f>I611+J611</f>
        <v>1087</v>
      </c>
      <c r="L611" s="140">
        <f>K611*D611</f>
        <v>1087</v>
      </c>
      <c r="M611" s="141">
        <f t="shared" si="34"/>
        <v>42393</v>
      </c>
      <c r="N611" s="458">
        <f>P611*D611*F611*(0.27)*(0.925+2.43+2.43)</f>
        <v>56.230200000000004</v>
      </c>
      <c r="O611" s="147">
        <v>7.6923076923076927E-2</v>
      </c>
      <c r="P611" s="460">
        <f t="shared" si="36"/>
        <v>0.92307692307692313</v>
      </c>
      <c r="Q611" s="451">
        <f>+'Work progress Summary'!U10</f>
        <v>1</v>
      </c>
      <c r="R611" s="144">
        <v>2174</v>
      </c>
      <c r="S611" s="143">
        <f t="shared" si="37"/>
        <v>40219</v>
      </c>
      <c r="T611" s="144">
        <f>Q611*M611</f>
        <v>42393</v>
      </c>
      <c r="U611" s="145"/>
      <c r="W611" s="365"/>
    </row>
    <row r="612" spans="1:23">
      <c r="A612" s="182"/>
      <c r="B612" s="52"/>
      <c r="C612" s="200"/>
      <c r="D612" s="137"/>
      <c r="E612" s="52"/>
      <c r="F612" s="52"/>
      <c r="G612" s="186"/>
      <c r="H612" s="187"/>
      <c r="I612" s="139"/>
      <c r="J612" s="139"/>
      <c r="K612" s="139"/>
      <c r="L612" s="140"/>
      <c r="M612" s="141"/>
      <c r="N612" s="458">
        <f t="shared" si="35"/>
        <v>0</v>
      </c>
      <c r="O612" s="147"/>
      <c r="P612" s="460">
        <f t="shared" si="36"/>
        <v>0</v>
      </c>
      <c r="Q612" s="451"/>
      <c r="R612" s="144"/>
      <c r="S612" s="143"/>
      <c r="T612" s="144"/>
      <c r="U612" s="145"/>
      <c r="W612" s="365"/>
    </row>
    <row r="613" spans="1:23">
      <c r="A613" s="135" t="s">
        <v>538</v>
      </c>
      <c r="B613" s="52" t="s">
        <v>4</v>
      </c>
      <c r="C613" s="185" t="s">
        <v>210</v>
      </c>
      <c r="D613" s="137">
        <v>1</v>
      </c>
      <c r="E613" s="52" t="s">
        <v>100</v>
      </c>
      <c r="F613" s="52">
        <v>39</v>
      </c>
      <c r="G613" s="112" t="s">
        <v>96</v>
      </c>
      <c r="H613" s="138">
        <v>20</v>
      </c>
      <c r="I613" s="139">
        <v>811</v>
      </c>
      <c r="J613" s="139">
        <v>407</v>
      </c>
      <c r="K613" s="139">
        <f>I613+J613</f>
        <v>1218</v>
      </c>
      <c r="L613" s="140">
        <f>K613*D613</f>
        <v>1218</v>
      </c>
      <c r="M613" s="141">
        <f t="shared" si="34"/>
        <v>47502</v>
      </c>
      <c r="N613" s="458">
        <f t="shared" si="35"/>
        <v>0</v>
      </c>
      <c r="O613" s="147">
        <v>0.99998171794871804</v>
      </c>
      <c r="P613" s="460">
        <f t="shared" si="36"/>
        <v>0</v>
      </c>
      <c r="Q613" s="451">
        <f>+'Work progress Summary'!W10</f>
        <v>0.99998171794871804</v>
      </c>
      <c r="R613" s="144">
        <v>47501.131566000004</v>
      </c>
      <c r="S613" s="143">
        <f t="shared" si="37"/>
        <v>0</v>
      </c>
      <c r="T613" s="144">
        <f>Q613*M613</f>
        <v>47501.131566000004</v>
      </c>
      <c r="U613" s="145"/>
      <c r="W613" s="365"/>
    </row>
    <row r="614" spans="1:23">
      <c r="A614" s="182"/>
      <c r="B614" s="52"/>
      <c r="C614" s="200"/>
      <c r="D614" s="137"/>
      <c r="E614" s="52"/>
      <c r="F614" s="52"/>
      <c r="G614" s="186"/>
      <c r="H614" s="187"/>
      <c r="I614" s="139"/>
      <c r="J614" s="139"/>
      <c r="K614" s="139"/>
      <c r="L614" s="140"/>
      <c r="M614" s="141"/>
      <c r="N614" s="458">
        <f t="shared" si="35"/>
        <v>0</v>
      </c>
      <c r="O614" s="147"/>
      <c r="P614" s="460">
        <f t="shared" si="36"/>
        <v>0</v>
      </c>
      <c r="Q614" s="451"/>
      <c r="R614" s="144"/>
      <c r="S614" s="143"/>
      <c r="T614" s="144"/>
      <c r="U614" s="145"/>
      <c r="W614" s="365"/>
    </row>
    <row r="615" spans="1:23">
      <c r="A615" s="135" t="s">
        <v>538</v>
      </c>
      <c r="B615" s="52" t="s">
        <v>5</v>
      </c>
      <c r="C615" s="185" t="s">
        <v>138</v>
      </c>
      <c r="D615" s="202">
        <v>2</v>
      </c>
      <c r="E615" s="52" t="s">
        <v>100</v>
      </c>
      <c r="F615" s="52">
        <v>39</v>
      </c>
      <c r="G615" s="112" t="s">
        <v>96</v>
      </c>
      <c r="H615" s="138">
        <v>20</v>
      </c>
      <c r="I615" s="139">
        <v>660</v>
      </c>
      <c r="J615" s="139">
        <v>304</v>
      </c>
      <c r="K615" s="139">
        <f>I615+J615</f>
        <v>964</v>
      </c>
      <c r="L615" s="140">
        <f>K615*D615</f>
        <v>1928</v>
      </c>
      <c r="M615" s="141">
        <f t="shared" si="34"/>
        <v>75192</v>
      </c>
      <c r="N615" s="458">
        <f>P615*D615*F615*0.235*(0.86+2.43+2.43)</f>
        <v>0</v>
      </c>
      <c r="O615" s="147">
        <v>1</v>
      </c>
      <c r="P615" s="460">
        <f t="shared" si="36"/>
        <v>0</v>
      </c>
      <c r="Q615" s="451">
        <f>+'Work progress Summary'!X10</f>
        <v>1</v>
      </c>
      <c r="R615" s="144">
        <v>75192</v>
      </c>
      <c r="S615" s="143">
        <f t="shared" si="37"/>
        <v>0</v>
      </c>
      <c r="T615" s="144">
        <f>Q615*M615</f>
        <v>75192</v>
      </c>
      <c r="U615" s="145"/>
      <c r="W615" s="365"/>
    </row>
    <row r="616" spans="1:23">
      <c r="A616" s="182"/>
      <c r="B616" s="52"/>
      <c r="C616" s="200"/>
      <c r="D616" s="137"/>
      <c r="E616" s="52"/>
      <c r="F616" s="52"/>
      <c r="G616" s="186"/>
      <c r="H616" s="187"/>
      <c r="I616" s="139"/>
      <c r="J616" s="139"/>
      <c r="K616" s="139"/>
      <c r="L616" s="140"/>
      <c r="M616" s="141"/>
      <c r="N616" s="458">
        <f t="shared" si="35"/>
        <v>0</v>
      </c>
      <c r="O616" s="147"/>
      <c r="P616" s="460">
        <f t="shared" si="36"/>
        <v>0</v>
      </c>
      <c r="Q616" s="451"/>
      <c r="R616" s="144"/>
      <c r="S616" s="143"/>
      <c r="T616" s="144"/>
      <c r="U616" s="145"/>
      <c r="W616" s="365"/>
    </row>
    <row r="617" spans="1:23">
      <c r="A617" s="135"/>
      <c r="B617" s="183" t="s">
        <v>83</v>
      </c>
      <c r="C617" s="200" t="s">
        <v>139</v>
      </c>
      <c r="D617" s="137"/>
      <c r="E617" s="52"/>
      <c r="F617" s="52"/>
      <c r="G617" s="186"/>
      <c r="H617" s="187"/>
      <c r="I617" s="139"/>
      <c r="J617" s="139"/>
      <c r="K617" s="139"/>
      <c r="L617" s="140"/>
      <c r="M617" s="141"/>
      <c r="N617" s="458">
        <f t="shared" si="35"/>
        <v>0</v>
      </c>
      <c r="O617" s="147"/>
      <c r="P617" s="460">
        <f t="shared" si="36"/>
        <v>0</v>
      </c>
      <c r="Q617" s="451"/>
      <c r="R617" s="144"/>
      <c r="S617" s="143"/>
      <c r="T617" s="144"/>
      <c r="U617" s="145"/>
      <c r="W617" s="365"/>
    </row>
    <row r="618" spans="1:23">
      <c r="A618" s="182"/>
      <c r="B618" s="52"/>
      <c r="C618" s="200"/>
      <c r="D618" s="137"/>
      <c r="E618" s="52"/>
      <c r="F618" s="52"/>
      <c r="G618" s="186"/>
      <c r="H618" s="187"/>
      <c r="I618" s="139"/>
      <c r="J618" s="139"/>
      <c r="K618" s="139"/>
      <c r="L618" s="140"/>
      <c r="M618" s="141"/>
      <c r="N618" s="458">
        <f t="shared" si="35"/>
        <v>0</v>
      </c>
      <c r="O618" s="147"/>
      <c r="P618" s="460">
        <f t="shared" si="36"/>
        <v>0</v>
      </c>
      <c r="Q618" s="451"/>
      <c r="R618" s="144"/>
      <c r="S618" s="143"/>
      <c r="T618" s="144"/>
      <c r="U618" s="145"/>
      <c r="W618" s="365"/>
    </row>
    <row r="619" spans="1:23">
      <c r="A619" s="135"/>
      <c r="B619" s="183" t="s">
        <v>83</v>
      </c>
      <c r="C619" s="200" t="s">
        <v>211</v>
      </c>
      <c r="D619" s="202"/>
      <c r="E619" s="52"/>
      <c r="F619" s="52"/>
      <c r="G619" s="186"/>
      <c r="H619" s="187"/>
      <c r="I619" s="139"/>
      <c r="J619" s="139"/>
      <c r="K619" s="139"/>
      <c r="L619" s="140"/>
      <c r="M619" s="141"/>
      <c r="N619" s="458">
        <f t="shared" si="35"/>
        <v>0</v>
      </c>
      <c r="O619" s="147"/>
      <c r="P619" s="460">
        <f t="shared" si="36"/>
        <v>0</v>
      </c>
      <c r="Q619" s="451"/>
      <c r="R619" s="144"/>
      <c r="S619" s="143"/>
      <c r="T619" s="144"/>
      <c r="U619" s="145"/>
      <c r="W619" s="365"/>
    </row>
    <row r="620" spans="1:23">
      <c r="A620" s="182"/>
      <c r="B620" s="52"/>
      <c r="C620" s="200"/>
      <c r="D620" s="137"/>
      <c r="E620" s="52"/>
      <c r="F620" s="52"/>
      <c r="G620" s="186"/>
      <c r="H620" s="187"/>
      <c r="I620" s="139"/>
      <c r="J620" s="139"/>
      <c r="K620" s="139"/>
      <c r="L620" s="140"/>
      <c r="M620" s="141"/>
      <c r="N620" s="458">
        <f t="shared" si="35"/>
        <v>0</v>
      </c>
      <c r="O620" s="147"/>
      <c r="P620" s="460">
        <f t="shared" si="36"/>
        <v>0</v>
      </c>
      <c r="Q620" s="451"/>
      <c r="R620" s="144"/>
      <c r="S620" s="143"/>
      <c r="T620" s="144"/>
      <c r="U620" s="145"/>
      <c r="W620" s="365"/>
    </row>
    <row r="621" spans="1:23" ht="39">
      <c r="A621" s="135" t="s">
        <v>538</v>
      </c>
      <c r="B621" s="52" t="s">
        <v>103</v>
      </c>
      <c r="C621" s="136" t="s">
        <v>212</v>
      </c>
      <c r="D621" s="137">
        <v>1</v>
      </c>
      <c r="E621" s="52" t="s">
        <v>100</v>
      </c>
      <c r="F621" s="52">
        <v>39</v>
      </c>
      <c r="G621" s="112" t="s">
        <v>96</v>
      </c>
      <c r="H621" s="138">
        <v>20</v>
      </c>
      <c r="I621" s="139">
        <v>233</v>
      </c>
      <c r="J621" s="139">
        <v>118</v>
      </c>
      <c r="K621" s="139">
        <f>I621+J621</f>
        <v>351</v>
      </c>
      <c r="L621" s="140">
        <f>K621*D621</f>
        <v>351</v>
      </c>
      <c r="M621" s="141">
        <f t="shared" si="34"/>
        <v>13689</v>
      </c>
      <c r="N621" s="458">
        <f>P621*D621*F621*0.675*0.73</f>
        <v>0</v>
      </c>
      <c r="O621" s="147"/>
      <c r="P621" s="460">
        <f t="shared" si="36"/>
        <v>0</v>
      </c>
      <c r="Q621" s="451"/>
      <c r="R621" s="144">
        <v>0</v>
      </c>
      <c r="S621" s="143">
        <f t="shared" si="37"/>
        <v>0</v>
      </c>
      <c r="T621" s="144">
        <f>Q621*M621</f>
        <v>0</v>
      </c>
      <c r="U621" s="145"/>
      <c r="W621" s="365"/>
    </row>
    <row r="622" spans="1:23">
      <c r="A622" s="182"/>
      <c r="B622" s="52"/>
      <c r="C622" s="200"/>
      <c r="D622" s="137"/>
      <c r="E622" s="52"/>
      <c r="F622" s="52"/>
      <c r="G622" s="186"/>
      <c r="H622" s="187"/>
      <c r="I622" s="139"/>
      <c r="J622" s="139"/>
      <c r="K622" s="139"/>
      <c r="L622" s="140"/>
      <c r="M622" s="141"/>
      <c r="N622" s="458">
        <f t="shared" si="35"/>
        <v>0</v>
      </c>
      <c r="O622" s="147"/>
      <c r="P622" s="460">
        <f t="shared" si="36"/>
        <v>0</v>
      </c>
      <c r="Q622" s="451"/>
      <c r="R622" s="144"/>
      <c r="S622" s="143"/>
      <c r="T622" s="144"/>
      <c r="U622" s="145"/>
      <c r="W622" s="365"/>
    </row>
    <row r="623" spans="1:23">
      <c r="A623" s="135"/>
      <c r="B623" s="183" t="s">
        <v>83</v>
      </c>
      <c r="C623" s="200" t="s">
        <v>213</v>
      </c>
      <c r="D623" s="202"/>
      <c r="E623" s="52"/>
      <c r="F623" s="52"/>
      <c r="G623" s="186"/>
      <c r="H623" s="187"/>
      <c r="I623" s="139"/>
      <c r="J623" s="139"/>
      <c r="K623" s="139"/>
      <c r="L623" s="140"/>
      <c r="M623" s="141"/>
      <c r="N623" s="458">
        <f t="shared" si="35"/>
        <v>0</v>
      </c>
      <c r="O623" s="147"/>
      <c r="P623" s="460">
        <f t="shared" si="36"/>
        <v>0</v>
      </c>
      <c r="Q623" s="451"/>
      <c r="R623" s="144"/>
      <c r="S623" s="143"/>
      <c r="T623" s="144"/>
      <c r="U623" s="145"/>
      <c r="W623" s="365"/>
    </row>
    <row r="624" spans="1:23">
      <c r="A624" s="182"/>
      <c r="B624" s="52"/>
      <c r="C624" s="200"/>
      <c r="D624" s="137"/>
      <c r="E624" s="52"/>
      <c r="F624" s="52"/>
      <c r="G624" s="186"/>
      <c r="H624" s="187"/>
      <c r="I624" s="139"/>
      <c r="J624" s="139"/>
      <c r="K624" s="139"/>
      <c r="L624" s="140"/>
      <c r="M624" s="141"/>
      <c r="N624" s="458">
        <f t="shared" si="35"/>
        <v>0</v>
      </c>
      <c r="O624" s="147"/>
      <c r="P624" s="460">
        <f t="shared" si="36"/>
        <v>0</v>
      </c>
      <c r="Q624" s="451"/>
      <c r="R624" s="144"/>
      <c r="S624" s="143"/>
      <c r="T624" s="144"/>
      <c r="U624" s="145"/>
      <c r="W624" s="365"/>
    </row>
    <row r="625" spans="1:23" ht="39">
      <c r="A625" s="135" t="s">
        <v>538</v>
      </c>
      <c r="B625" s="52" t="s">
        <v>105</v>
      </c>
      <c r="C625" s="136" t="s">
        <v>214</v>
      </c>
      <c r="D625" s="202">
        <v>1</v>
      </c>
      <c r="E625" s="52" t="s">
        <v>100</v>
      </c>
      <c r="F625" s="52">
        <v>39</v>
      </c>
      <c r="G625" s="112" t="s">
        <v>96</v>
      </c>
      <c r="H625" s="138">
        <v>20</v>
      </c>
      <c r="I625" s="139">
        <v>310</v>
      </c>
      <c r="J625" s="139">
        <v>164</v>
      </c>
      <c r="K625" s="139">
        <f>I625+J625</f>
        <v>474</v>
      </c>
      <c r="L625" s="140">
        <f>K625*D625</f>
        <v>474</v>
      </c>
      <c r="M625" s="141">
        <f t="shared" si="34"/>
        <v>18486</v>
      </c>
      <c r="N625" s="458">
        <f>P625*D625*F625*0.58*(1.11+0.04)</f>
        <v>0.96344444444444577</v>
      </c>
      <c r="O625" s="147">
        <v>0.96296296296296291</v>
      </c>
      <c r="P625" s="460">
        <f t="shared" si="36"/>
        <v>3.703703703703709E-2</v>
      </c>
      <c r="Q625" s="451">
        <f>'Work progress Summary'!Z9</f>
        <v>1</v>
      </c>
      <c r="R625" s="144">
        <v>16432</v>
      </c>
      <c r="S625" s="143">
        <f t="shared" si="37"/>
        <v>2054</v>
      </c>
      <c r="T625" s="144">
        <f>Q625*M625</f>
        <v>18486</v>
      </c>
      <c r="U625" s="145"/>
      <c r="W625" s="365"/>
    </row>
    <row r="626" spans="1:23">
      <c r="A626" s="182"/>
      <c r="B626" s="52"/>
      <c r="C626" s="200"/>
      <c r="D626" s="137"/>
      <c r="E626" s="52"/>
      <c r="F626" s="52"/>
      <c r="G626" s="186"/>
      <c r="H626" s="187"/>
      <c r="I626" s="139"/>
      <c r="J626" s="139"/>
      <c r="K626" s="139"/>
      <c r="L626" s="140"/>
      <c r="M626" s="141"/>
      <c r="N626" s="458">
        <f t="shared" si="35"/>
        <v>0</v>
      </c>
      <c r="O626" s="147"/>
      <c r="P626" s="460">
        <f t="shared" si="36"/>
        <v>0</v>
      </c>
      <c r="Q626" s="451"/>
      <c r="R626" s="144"/>
      <c r="S626" s="143"/>
      <c r="T626" s="144"/>
      <c r="U626" s="145"/>
      <c r="W626" s="365"/>
    </row>
    <row r="627" spans="1:23">
      <c r="A627" s="135"/>
      <c r="B627" s="183" t="s">
        <v>83</v>
      </c>
      <c r="C627" s="200" t="s">
        <v>101</v>
      </c>
      <c r="D627" s="137"/>
      <c r="E627" s="52"/>
      <c r="F627" s="52"/>
      <c r="G627" s="186"/>
      <c r="H627" s="187"/>
      <c r="I627" s="139"/>
      <c r="J627" s="139"/>
      <c r="K627" s="139"/>
      <c r="L627" s="140"/>
      <c r="M627" s="141"/>
      <c r="N627" s="458">
        <f t="shared" si="35"/>
        <v>0</v>
      </c>
      <c r="O627" s="147"/>
      <c r="P627" s="460">
        <f t="shared" si="36"/>
        <v>0</v>
      </c>
      <c r="Q627" s="451"/>
      <c r="R627" s="144"/>
      <c r="S627" s="143"/>
      <c r="T627" s="144"/>
      <c r="U627" s="145"/>
      <c r="W627" s="365"/>
    </row>
    <row r="628" spans="1:23">
      <c r="A628" s="182"/>
      <c r="B628" s="52"/>
      <c r="C628" s="200"/>
      <c r="D628" s="137"/>
      <c r="E628" s="52"/>
      <c r="F628" s="52"/>
      <c r="G628" s="186"/>
      <c r="H628" s="187"/>
      <c r="I628" s="139"/>
      <c r="J628" s="139"/>
      <c r="K628" s="139"/>
      <c r="L628" s="140"/>
      <c r="M628" s="141"/>
      <c r="N628" s="458">
        <f t="shared" si="35"/>
        <v>0</v>
      </c>
      <c r="O628" s="147"/>
      <c r="P628" s="460">
        <f t="shared" si="36"/>
        <v>0</v>
      </c>
      <c r="Q628" s="451"/>
      <c r="R628" s="144"/>
      <c r="S628" s="143"/>
      <c r="T628" s="144"/>
      <c r="U628" s="145"/>
      <c r="W628" s="365"/>
    </row>
    <row r="629" spans="1:23" ht="52">
      <c r="A629" s="135" t="s">
        <v>538</v>
      </c>
      <c r="B629" s="52" t="s">
        <v>107</v>
      </c>
      <c r="C629" s="136" t="s">
        <v>215</v>
      </c>
      <c r="D629" s="202">
        <v>1</v>
      </c>
      <c r="E629" s="52" t="s">
        <v>100</v>
      </c>
      <c r="F629" s="52">
        <v>39</v>
      </c>
      <c r="G629" s="112" t="s">
        <v>96</v>
      </c>
      <c r="H629" s="138">
        <v>20</v>
      </c>
      <c r="I629" s="139">
        <v>200</v>
      </c>
      <c r="J629" s="139">
        <v>99</v>
      </c>
      <c r="K629" s="139">
        <f>I629+J629</f>
        <v>299</v>
      </c>
      <c r="L629" s="140">
        <f>K629*D629</f>
        <v>299</v>
      </c>
      <c r="M629" s="141">
        <f t="shared" si="34"/>
        <v>11661</v>
      </c>
      <c r="N629" s="458">
        <f t="shared" si="35"/>
        <v>0</v>
      </c>
      <c r="O629" s="147">
        <v>0.97435897435897434</v>
      </c>
      <c r="P629" s="460">
        <f t="shared" si="36"/>
        <v>0</v>
      </c>
      <c r="Q629" s="451">
        <f>+'Work progress Summary'!AA10</f>
        <v>0.97435897435897434</v>
      </c>
      <c r="R629" s="144">
        <v>11063</v>
      </c>
      <c r="S629" s="143">
        <f t="shared" si="37"/>
        <v>299</v>
      </c>
      <c r="T629" s="144">
        <f>Q629*M629</f>
        <v>11362</v>
      </c>
      <c r="U629" s="145"/>
      <c r="W629" s="365"/>
    </row>
    <row r="630" spans="1:23">
      <c r="A630" s="182"/>
      <c r="B630" s="52"/>
      <c r="C630" s="200"/>
      <c r="D630" s="137"/>
      <c r="E630" s="52"/>
      <c r="F630" s="52"/>
      <c r="G630" s="186"/>
      <c r="H630" s="187"/>
      <c r="I630" s="139"/>
      <c r="J630" s="139"/>
      <c r="K630" s="139"/>
      <c r="L630" s="140"/>
      <c r="M630" s="141"/>
      <c r="N630" s="458">
        <f t="shared" si="35"/>
        <v>0</v>
      </c>
      <c r="O630" s="147"/>
      <c r="P630" s="460">
        <f t="shared" si="36"/>
        <v>0</v>
      </c>
      <c r="Q630" s="451"/>
      <c r="R630" s="144"/>
      <c r="S630" s="143"/>
      <c r="T630" s="144"/>
      <c r="U630" s="145"/>
      <c r="W630" s="365"/>
    </row>
    <row r="631" spans="1:23" ht="52">
      <c r="A631" s="135" t="s">
        <v>538</v>
      </c>
      <c r="B631" s="52" t="s">
        <v>108</v>
      </c>
      <c r="C631" s="136" t="s">
        <v>216</v>
      </c>
      <c r="D631" s="202">
        <v>1</v>
      </c>
      <c r="E631" s="52" t="s">
        <v>100</v>
      </c>
      <c r="F631" s="52">
        <v>39</v>
      </c>
      <c r="G631" s="112" t="s">
        <v>131</v>
      </c>
      <c r="H631" s="138">
        <v>20</v>
      </c>
      <c r="I631" s="139">
        <v>1172</v>
      </c>
      <c r="J631" s="139">
        <v>654</v>
      </c>
      <c r="K631" s="139">
        <f>I631+J631</f>
        <v>1826</v>
      </c>
      <c r="L631" s="140">
        <f>K631*D631</f>
        <v>1826</v>
      </c>
      <c r="M631" s="141">
        <f t="shared" si="34"/>
        <v>71214</v>
      </c>
      <c r="N631" s="458">
        <f t="shared" si="35"/>
        <v>0</v>
      </c>
      <c r="O631" s="147">
        <v>0.97435897435897434</v>
      </c>
      <c r="P631" s="460">
        <f t="shared" si="36"/>
        <v>0</v>
      </c>
      <c r="Q631" s="451">
        <f>+'Work progress Summary'!AA10</f>
        <v>0.97435897435897434</v>
      </c>
      <c r="R631" s="144">
        <v>67562</v>
      </c>
      <c r="S631" s="143">
        <f t="shared" si="37"/>
        <v>1826</v>
      </c>
      <c r="T631" s="144">
        <f>Q631*M631</f>
        <v>69388</v>
      </c>
      <c r="U631" s="145"/>
      <c r="W631" s="365"/>
    </row>
    <row r="632" spans="1:23">
      <c r="A632" s="182"/>
      <c r="B632" s="52"/>
      <c r="C632" s="200"/>
      <c r="D632" s="137"/>
      <c r="E632" s="52"/>
      <c r="F632" s="52"/>
      <c r="G632" s="186"/>
      <c r="H632" s="187"/>
      <c r="I632" s="139"/>
      <c r="J632" s="139"/>
      <c r="K632" s="139"/>
      <c r="L632" s="140"/>
      <c r="M632" s="141"/>
      <c r="N632" s="458">
        <f t="shared" si="35"/>
        <v>0</v>
      </c>
      <c r="O632" s="147"/>
      <c r="P632" s="460">
        <f t="shared" si="36"/>
        <v>0</v>
      </c>
      <c r="Q632" s="451"/>
      <c r="R632" s="144"/>
      <c r="S632" s="143"/>
      <c r="T632" s="144"/>
      <c r="U632" s="145"/>
      <c r="W632" s="365"/>
    </row>
    <row r="633" spans="1:23">
      <c r="A633" s="135"/>
      <c r="B633" s="183" t="s">
        <v>83</v>
      </c>
      <c r="C633" s="200" t="s">
        <v>111</v>
      </c>
      <c r="D633" s="137"/>
      <c r="E633" s="52"/>
      <c r="F633" s="52"/>
      <c r="G633" s="186"/>
      <c r="H633" s="187"/>
      <c r="I633" s="139"/>
      <c r="J633" s="139"/>
      <c r="K633" s="139"/>
      <c r="L633" s="140"/>
      <c r="M633" s="141"/>
      <c r="N633" s="458">
        <f t="shared" si="35"/>
        <v>0</v>
      </c>
      <c r="O633" s="147"/>
      <c r="P633" s="460">
        <f t="shared" si="36"/>
        <v>0</v>
      </c>
      <c r="Q633" s="451"/>
      <c r="R633" s="144"/>
      <c r="S633" s="143"/>
      <c r="T633" s="144"/>
      <c r="U633" s="145"/>
      <c r="W633" s="365"/>
    </row>
    <row r="634" spans="1:23">
      <c r="A634" s="182"/>
      <c r="B634" s="52"/>
      <c r="C634" s="200"/>
      <c r="D634" s="137"/>
      <c r="E634" s="52"/>
      <c r="F634" s="52"/>
      <c r="G634" s="186"/>
      <c r="H634" s="187"/>
      <c r="I634" s="139"/>
      <c r="J634" s="139"/>
      <c r="K634" s="139"/>
      <c r="L634" s="140"/>
      <c r="M634" s="141"/>
      <c r="N634" s="458">
        <f t="shared" si="35"/>
        <v>0</v>
      </c>
      <c r="O634" s="147"/>
      <c r="P634" s="460">
        <f t="shared" si="36"/>
        <v>0</v>
      </c>
      <c r="Q634" s="451"/>
      <c r="R634" s="144"/>
      <c r="S634" s="143"/>
      <c r="T634" s="144"/>
      <c r="U634" s="145"/>
      <c r="W634" s="365"/>
    </row>
    <row r="635" spans="1:23" ht="39">
      <c r="A635" s="135" t="s">
        <v>538</v>
      </c>
      <c r="B635" s="52" t="s">
        <v>109</v>
      </c>
      <c r="C635" s="136" t="s">
        <v>147</v>
      </c>
      <c r="D635" s="202">
        <v>1</v>
      </c>
      <c r="E635" s="52" t="s">
        <v>100</v>
      </c>
      <c r="F635" s="52">
        <v>39</v>
      </c>
      <c r="G635" s="112" t="s">
        <v>96</v>
      </c>
      <c r="H635" s="138">
        <v>20</v>
      </c>
      <c r="I635" s="139">
        <v>118</v>
      </c>
      <c r="J635" s="139">
        <v>59</v>
      </c>
      <c r="K635" s="139">
        <f>I635+J635</f>
        <v>177</v>
      </c>
      <c r="L635" s="140">
        <f>K635*D635</f>
        <v>177</v>
      </c>
      <c r="M635" s="141">
        <f t="shared" si="34"/>
        <v>6903</v>
      </c>
      <c r="N635" s="458">
        <f t="shared" si="35"/>
        <v>0</v>
      </c>
      <c r="O635" s="147">
        <v>0.97435897435897434</v>
      </c>
      <c r="P635" s="460">
        <f t="shared" si="36"/>
        <v>0</v>
      </c>
      <c r="Q635" s="451">
        <f>+'Work progress Summary'!AA10</f>
        <v>0.97435897435897434</v>
      </c>
      <c r="R635" s="144">
        <v>6549</v>
      </c>
      <c r="S635" s="143">
        <f t="shared" si="37"/>
        <v>177</v>
      </c>
      <c r="T635" s="144">
        <f>Q635*M635</f>
        <v>6726</v>
      </c>
      <c r="U635" s="145"/>
      <c r="W635" s="365"/>
    </row>
    <row r="636" spans="1:23">
      <c r="A636" s="182"/>
      <c r="B636" s="52"/>
      <c r="C636" s="200"/>
      <c r="D636" s="137"/>
      <c r="E636" s="52"/>
      <c r="F636" s="52"/>
      <c r="G636" s="186"/>
      <c r="H636" s="187"/>
      <c r="I636" s="139"/>
      <c r="J636" s="139"/>
      <c r="K636" s="139"/>
      <c r="L636" s="140"/>
      <c r="M636" s="141"/>
      <c r="N636" s="458">
        <f t="shared" si="35"/>
        <v>0</v>
      </c>
      <c r="O636" s="147"/>
      <c r="P636" s="460">
        <f t="shared" si="36"/>
        <v>0</v>
      </c>
      <c r="Q636" s="451"/>
      <c r="R636" s="144"/>
      <c r="S636" s="143"/>
      <c r="T636" s="144"/>
      <c r="U636" s="145"/>
      <c r="W636" s="365"/>
    </row>
    <row r="637" spans="1:23" ht="78">
      <c r="A637" s="135" t="s">
        <v>538</v>
      </c>
      <c r="B637" s="52" t="s">
        <v>1</v>
      </c>
      <c r="C637" s="136" t="s">
        <v>217</v>
      </c>
      <c r="D637" s="202">
        <v>1</v>
      </c>
      <c r="E637" s="52" t="s">
        <v>100</v>
      </c>
      <c r="F637" s="52">
        <v>39</v>
      </c>
      <c r="G637" s="112" t="s">
        <v>131</v>
      </c>
      <c r="H637" s="138">
        <v>20</v>
      </c>
      <c r="I637" s="139">
        <v>1935</v>
      </c>
      <c r="J637" s="139">
        <v>872</v>
      </c>
      <c r="K637" s="139">
        <f>I637+J637</f>
        <v>2807</v>
      </c>
      <c r="L637" s="140">
        <f>K637*D637</f>
        <v>2807</v>
      </c>
      <c r="M637" s="141">
        <f t="shared" si="34"/>
        <v>109473</v>
      </c>
      <c r="N637" s="458">
        <f>P637*D637*F637*((2.867*0.561)+(2.867*0.25)+(2.867*0.428)+(2.867*0.04))</f>
        <v>0</v>
      </c>
      <c r="O637" s="147">
        <v>1</v>
      </c>
      <c r="P637" s="460">
        <f t="shared" si="36"/>
        <v>0</v>
      </c>
      <c r="Q637" s="451">
        <f>+'Work progress Summary'!AB10</f>
        <v>1</v>
      </c>
      <c r="R637" s="144">
        <v>106666</v>
      </c>
      <c r="S637" s="143">
        <f t="shared" si="37"/>
        <v>2807</v>
      </c>
      <c r="T637" s="144">
        <f>Q637*M637</f>
        <v>109473</v>
      </c>
      <c r="U637" s="145"/>
      <c r="W637" s="365"/>
    </row>
    <row r="638" spans="1:23">
      <c r="A638" s="182"/>
      <c r="B638" s="52"/>
      <c r="C638" s="200"/>
      <c r="D638" s="137"/>
      <c r="E638" s="52"/>
      <c r="F638" s="52"/>
      <c r="G638" s="186"/>
      <c r="H638" s="187"/>
      <c r="I638" s="139"/>
      <c r="J638" s="139"/>
      <c r="K638" s="139"/>
      <c r="L638" s="140"/>
      <c r="M638" s="141"/>
      <c r="N638" s="458">
        <f t="shared" si="35"/>
        <v>0</v>
      </c>
      <c r="O638" s="147"/>
      <c r="P638" s="460">
        <f t="shared" si="36"/>
        <v>0</v>
      </c>
      <c r="Q638" s="451"/>
      <c r="R638" s="144"/>
      <c r="S638" s="143"/>
      <c r="T638" s="144"/>
      <c r="U638" s="145"/>
      <c r="W638" s="365"/>
    </row>
    <row r="639" spans="1:23" ht="52">
      <c r="A639" s="135" t="s">
        <v>538</v>
      </c>
      <c r="B639" s="52" t="s">
        <v>2</v>
      </c>
      <c r="C639" s="136" t="s">
        <v>218</v>
      </c>
      <c r="D639" s="137">
        <v>2</v>
      </c>
      <c r="E639" s="52" t="s">
        <v>100</v>
      </c>
      <c r="F639" s="52">
        <v>39</v>
      </c>
      <c r="G639" s="112" t="s">
        <v>131</v>
      </c>
      <c r="H639" s="138">
        <v>20</v>
      </c>
      <c r="I639" s="139">
        <v>519</v>
      </c>
      <c r="J639" s="139">
        <v>254</v>
      </c>
      <c r="K639" s="139">
        <f>I639+J639</f>
        <v>773</v>
      </c>
      <c r="L639" s="140">
        <f>K639*D639</f>
        <v>1546</v>
      </c>
      <c r="M639" s="141">
        <f t="shared" si="34"/>
        <v>60294</v>
      </c>
      <c r="N639" s="458">
        <f t="shared" si="35"/>
        <v>0</v>
      </c>
      <c r="O639" s="147">
        <v>1</v>
      </c>
      <c r="P639" s="460">
        <f t="shared" si="36"/>
        <v>0</v>
      </c>
      <c r="Q639" s="451">
        <f>+'Work progress Summary'!AC10</f>
        <v>1</v>
      </c>
      <c r="R639" s="144">
        <v>60294</v>
      </c>
      <c r="S639" s="143">
        <f t="shared" si="37"/>
        <v>0</v>
      </c>
      <c r="T639" s="144">
        <f>Q639*M639</f>
        <v>60294</v>
      </c>
      <c r="U639" s="145"/>
      <c r="W639" s="365"/>
    </row>
    <row r="640" spans="1:23">
      <c r="A640" s="182"/>
      <c r="B640" s="52"/>
      <c r="C640" s="200"/>
      <c r="D640" s="137"/>
      <c r="E640" s="52"/>
      <c r="F640" s="52"/>
      <c r="G640" s="186"/>
      <c r="H640" s="187"/>
      <c r="I640" s="139"/>
      <c r="J640" s="139"/>
      <c r="K640" s="139"/>
      <c r="L640" s="140"/>
      <c r="M640" s="141"/>
      <c r="N640" s="458">
        <f t="shared" si="35"/>
        <v>0</v>
      </c>
      <c r="O640" s="147"/>
      <c r="P640" s="460">
        <f t="shared" si="36"/>
        <v>0</v>
      </c>
      <c r="Q640" s="451"/>
      <c r="R640" s="144"/>
      <c r="S640" s="143"/>
      <c r="T640" s="144"/>
      <c r="U640" s="145"/>
      <c r="W640" s="365"/>
    </row>
    <row r="641" spans="1:23" ht="52">
      <c r="A641" s="135" t="s">
        <v>538</v>
      </c>
      <c r="B641" s="52" t="s">
        <v>3</v>
      </c>
      <c r="C641" s="136" t="s">
        <v>219</v>
      </c>
      <c r="D641" s="137">
        <v>1</v>
      </c>
      <c r="E641" s="52" t="s">
        <v>100</v>
      </c>
      <c r="F641" s="52">
        <v>39</v>
      </c>
      <c r="G641" s="112" t="s">
        <v>131</v>
      </c>
      <c r="H641" s="138">
        <v>20</v>
      </c>
      <c r="I641" s="139">
        <v>68</v>
      </c>
      <c r="J641" s="139">
        <v>31</v>
      </c>
      <c r="K641" s="139">
        <f>I641+J641</f>
        <v>99</v>
      </c>
      <c r="L641" s="140">
        <f>K641*D641</f>
        <v>99</v>
      </c>
      <c r="M641" s="141">
        <f t="shared" si="34"/>
        <v>3861</v>
      </c>
      <c r="N641" s="458">
        <f t="shared" si="35"/>
        <v>0</v>
      </c>
      <c r="O641" s="147">
        <v>1</v>
      </c>
      <c r="P641" s="460">
        <f t="shared" si="36"/>
        <v>0</v>
      </c>
      <c r="Q641" s="451">
        <f>+'Work progress Summary'!AD10</f>
        <v>1</v>
      </c>
      <c r="R641" s="144">
        <v>3861</v>
      </c>
      <c r="S641" s="143">
        <f t="shared" si="37"/>
        <v>0</v>
      </c>
      <c r="T641" s="144">
        <f>Q641*M641</f>
        <v>3861</v>
      </c>
      <c r="U641" s="145"/>
      <c r="W641" s="365"/>
    </row>
    <row r="642" spans="1:23">
      <c r="A642" s="182"/>
      <c r="B642" s="52"/>
      <c r="C642" s="200"/>
      <c r="D642" s="137"/>
      <c r="E642" s="52"/>
      <c r="F642" s="52"/>
      <c r="G642" s="186"/>
      <c r="H642" s="187"/>
      <c r="I642" s="139"/>
      <c r="J642" s="139"/>
      <c r="K642" s="139"/>
      <c r="L642" s="140"/>
      <c r="M642" s="141"/>
      <c r="N642" s="458">
        <f t="shared" si="35"/>
        <v>0</v>
      </c>
      <c r="O642" s="147"/>
      <c r="P642" s="460">
        <f t="shared" si="36"/>
        <v>0</v>
      </c>
      <c r="Q642" s="451"/>
      <c r="R642" s="144"/>
      <c r="S642" s="143"/>
      <c r="T642" s="144"/>
      <c r="U642" s="145"/>
      <c r="W642" s="365"/>
    </row>
    <row r="643" spans="1:23" ht="39">
      <c r="A643" s="135" t="s">
        <v>538</v>
      </c>
      <c r="B643" s="52" t="s">
        <v>4</v>
      </c>
      <c r="C643" s="136" t="s">
        <v>220</v>
      </c>
      <c r="D643" s="137">
        <v>1</v>
      </c>
      <c r="E643" s="52" t="s">
        <v>100</v>
      </c>
      <c r="F643" s="52">
        <v>39</v>
      </c>
      <c r="G643" s="112" t="s">
        <v>94</v>
      </c>
      <c r="H643" s="138">
        <v>20</v>
      </c>
      <c r="I643" s="139">
        <v>730</v>
      </c>
      <c r="J643" s="139">
        <v>214</v>
      </c>
      <c r="K643" s="139">
        <f>I643+J643</f>
        <v>944</v>
      </c>
      <c r="L643" s="140">
        <f>K643*D643</f>
        <v>944</v>
      </c>
      <c r="M643" s="141">
        <f t="shared" si="34"/>
        <v>36816</v>
      </c>
      <c r="N643" s="458">
        <f>P643*D643*F643*1.495*0.47*4</f>
        <v>7.0265000000000004</v>
      </c>
      <c r="O643" s="147">
        <v>0.87179487179487181</v>
      </c>
      <c r="P643" s="460">
        <f t="shared" si="36"/>
        <v>6.4102564102564097E-2</v>
      </c>
      <c r="Q643" s="451">
        <f>+'Work progress Summary'!AE10</f>
        <v>0.9358974358974359</v>
      </c>
      <c r="R643" s="144">
        <v>26432</v>
      </c>
      <c r="S643" s="143">
        <f t="shared" si="37"/>
        <v>8024</v>
      </c>
      <c r="T643" s="144">
        <f>Q643*M643</f>
        <v>34456</v>
      </c>
      <c r="U643" s="145"/>
      <c r="W643" s="365"/>
    </row>
    <row r="644" spans="1:23">
      <c r="A644" s="182"/>
      <c r="B644" s="52"/>
      <c r="C644" s="200"/>
      <c r="D644" s="137"/>
      <c r="E644" s="52"/>
      <c r="F644" s="52"/>
      <c r="G644" s="186"/>
      <c r="H644" s="187"/>
      <c r="I644" s="139"/>
      <c r="J644" s="139"/>
      <c r="K644" s="139"/>
      <c r="L644" s="140"/>
      <c r="M644" s="141"/>
      <c r="N644" s="458">
        <f t="shared" si="35"/>
        <v>0</v>
      </c>
      <c r="O644" s="147"/>
      <c r="P644" s="460">
        <f t="shared" si="36"/>
        <v>0</v>
      </c>
      <c r="Q644" s="451"/>
      <c r="R644" s="144"/>
      <c r="S644" s="143"/>
      <c r="T644" s="144"/>
      <c r="U644" s="145"/>
      <c r="W644" s="365"/>
    </row>
    <row r="645" spans="1:23">
      <c r="A645" s="135"/>
      <c r="B645" s="183" t="s">
        <v>83</v>
      </c>
      <c r="C645" s="200" t="s">
        <v>118</v>
      </c>
      <c r="D645" s="137"/>
      <c r="E645" s="52"/>
      <c r="F645" s="52"/>
      <c r="G645" s="186"/>
      <c r="H645" s="187"/>
      <c r="I645" s="139"/>
      <c r="J645" s="139"/>
      <c r="K645" s="139"/>
      <c r="L645" s="140"/>
      <c r="M645" s="141"/>
      <c r="N645" s="458">
        <f t="shared" si="35"/>
        <v>0</v>
      </c>
      <c r="O645" s="147"/>
      <c r="P645" s="460">
        <f t="shared" si="36"/>
        <v>0</v>
      </c>
      <c r="Q645" s="451"/>
      <c r="R645" s="144"/>
      <c r="S645" s="143"/>
      <c r="T645" s="144"/>
      <c r="U645" s="145"/>
      <c r="W645" s="365"/>
    </row>
    <row r="646" spans="1:23">
      <c r="A646" s="182"/>
      <c r="B646" s="52"/>
      <c r="C646" s="200"/>
      <c r="D646" s="137"/>
      <c r="E646" s="52"/>
      <c r="F646" s="52"/>
      <c r="G646" s="186"/>
      <c r="H646" s="187"/>
      <c r="I646" s="139"/>
      <c r="J646" s="139"/>
      <c r="K646" s="139"/>
      <c r="L646" s="140"/>
      <c r="M646" s="141"/>
      <c r="N646" s="458">
        <f t="shared" si="35"/>
        <v>0</v>
      </c>
      <c r="O646" s="147"/>
      <c r="P646" s="460">
        <f t="shared" si="36"/>
        <v>0</v>
      </c>
      <c r="Q646" s="451"/>
      <c r="R646" s="144"/>
      <c r="S646" s="143"/>
      <c r="T646" s="144"/>
      <c r="U646" s="145"/>
      <c r="W646" s="365"/>
    </row>
    <row r="647" spans="1:23" ht="52">
      <c r="A647" s="135" t="s">
        <v>538</v>
      </c>
      <c r="B647" s="52" t="s">
        <v>5</v>
      </c>
      <c r="C647" s="136" t="s">
        <v>192</v>
      </c>
      <c r="D647" s="202">
        <v>1</v>
      </c>
      <c r="E647" s="52" t="s">
        <v>100</v>
      </c>
      <c r="F647" s="52">
        <v>39</v>
      </c>
      <c r="G647" s="112" t="s">
        <v>131</v>
      </c>
      <c r="H647" s="138">
        <v>20</v>
      </c>
      <c r="I647" s="139">
        <v>639</v>
      </c>
      <c r="J647" s="139">
        <v>312</v>
      </c>
      <c r="K647" s="139">
        <f>I647+J647</f>
        <v>951</v>
      </c>
      <c r="L647" s="140">
        <f>K647*D647</f>
        <v>951</v>
      </c>
      <c r="M647" s="141">
        <f t="shared" si="34"/>
        <v>37089</v>
      </c>
      <c r="N647" s="458">
        <f t="shared" si="35"/>
        <v>0</v>
      </c>
      <c r="O647" s="147">
        <v>1</v>
      </c>
      <c r="P647" s="460">
        <f t="shared" si="36"/>
        <v>0</v>
      </c>
      <c r="Q647" s="451">
        <f>+'Work progress Summary'!AC10</f>
        <v>1</v>
      </c>
      <c r="R647" s="144">
        <v>37089</v>
      </c>
      <c r="S647" s="143">
        <f t="shared" si="37"/>
        <v>0</v>
      </c>
      <c r="T647" s="144">
        <f>Q647*M647</f>
        <v>37089</v>
      </c>
      <c r="U647" s="145"/>
      <c r="W647" s="365"/>
    </row>
    <row r="648" spans="1:23">
      <c r="A648" s="182"/>
      <c r="B648" s="52"/>
      <c r="C648" s="200"/>
      <c r="D648" s="137"/>
      <c r="E648" s="52"/>
      <c r="F648" s="52"/>
      <c r="G648" s="186"/>
      <c r="H648" s="187"/>
      <c r="I648" s="139"/>
      <c r="J648" s="139"/>
      <c r="K648" s="139"/>
      <c r="L648" s="140"/>
      <c r="M648" s="141"/>
      <c r="N648" s="458">
        <f t="shared" si="35"/>
        <v>0</v>
      </c>
      <c r="O648" s="147"/>
      <c r="P648" s="460">
        <f t="shared" si="36"/>
        <v>0</v>
      </c>
      <c r="Q648" s="451"/>
      <c r="R648" s="144"/>
      <c r="S648" s="143"/>
      <c r="T648" s="144"/>
      <c r="U648" s="145"/>
      <c r="W648" s="365"/>
    </row>
    <row r="649" spans="1:23" ht="39">
      <c r="A649" s="135" t="s">
        <v>538</v>
      </c>
      <c r="B649" s="52" t="s">
        <v>103</v>
      </c>
      <c r="C649" s="136" t="s">
        <v>179</v>
      </c>
      <c r="D649" s="202">
        <v>1</v>
      </c>
      <c r="E649" s="52" t="s">
        <v>100</v>
      </c>
      <c r="F649" s="52">
        <v>39</v>
      </c>
      <c r="G649" s="112" t="s">
        <v>131</v>
      </c>
      <c r="H649" s="138">
        <v>20</v>
      </c>
      <c r="I649" s="139">
        <v>278</v>
      </c>
      <c r="J649" s="139">
        <v>119</v>
      </c>
      <c r="K649" s="139">
        <f>I649+J649</f>
        <v>397</v>
      </c>
      <c r="L649" s="140">
        <f>K649*D649</f>
        <v>397</v>
      </c>
      <c r="M649" s="141">
        <f t="shared" si="34"/>
        <v>15483</v>
      </c>
      <c r="N649" s="458">
        <f t="shared" si="35"/>
        <v>0</v>
      </c>
      <c r="O649" s="147">
        <v>1</v>
      </c>
      <c r="P649" s="460">
        <f t="shared" si="36"/>
        <v>0</v>
      </c>
      <c r="Q649" s="451">
        <f>+'Work progress Summary'!AF10</f>
        <v>1</v>
      </c>
      <c r="R649" s="144">
        <v>15483</v>
      </c>
      <c r="S649" s="143">
        <f t="shared" si="37"/>
        <v>0</v>
      </c>
      <c r="T649" s="144">
        <f>Q649*M649</f>
        <v>15483</v>
      </c>
      <c r="U649" s="145"/>
      <c r="W649" s="365"/>
    </row>
    <row r="650" spans="1:23">
      <c r="A650" s="182"/>
      <c r="B650" s="52"/>
      <c r="C650" s="200"/>
      <c r="D650" s="137"/>
      <c r="E650" s="52"/>
      <c r="F650" s="52"/>
      <c r="G650" s="186"/>
      <c r="H650" s="187"/>
      <c r="I650" s="139"/>
      <c r="J650" s="139"/>
      <c r="K650" s="139"/>
      <c r="L650" s="140"/>
      <c r="M650" s="141"/>
      <c r="N650" s="458">
        <f t="shared" si="35"/>
        <v>0</v>
      </c>
      <c r="O650" s="147"/>
      <c r="P650" s="460">
        <f t="shared" si="36"/>
        <v>0</v>
      </c>
      <c r="Q650" s="451"/>
      <c r="R650" s="144"/>
      <c r="S650" s="143"/>
      <c r="T650" s="144"/>
      <c r="U650" s="145"/>
      <c r="W650" s="365"/>
    </row>
    <row r="651" spans="1:23" ht="52">
      <c r="A651" s="135" t="s">
        <v>538</v>
      </c>
      <c r="B651" s="52" t="s">
        <v>105</v>
      </c>
      <c r="C651" s="136" t="s">
        <v>144</v>
      </c>
      <c r="D651" s="202">
        <v>2</v>
      </c>
      <c r="E651" s="52" t="s">
        <v>100</v>
      </c>
      <c r="F651" s="52">
        <v>39</v>
      </c>
      <c r="G651" s="112" t="s">
        <v>131</v>
      </c>
      <c r="H651" s="138">
        <v>20</v>
      </c>
      <c r="I651" s="139">
        <v>44</v>
      </c>
      <c r="J651" s="139">
        <v>12</v>
      </c>
      <c r="K651" s="139">
        <f>I651+J651</f>
        <v>56</v>
      </c>
      <c r="L651" s="140">
        <f>K651*D651</f>
        <v>112</v>
      </c>
      <c r="M651" s="141">
        <f t="shared" si="34"/>
        <v>4368</v>
      </c>
      <c r="N651" s="458">
        <f t="shared" si="35"/>
        <v>0</v>
      </c>
      <c r="O651" s="147">
        <v>1</v>
      </c>
      <c r="P651" s="460">
        <f t="shared" si="36"/>
        <v>0</v>
      </c>
      <c r="Q651" s="451">
        <f>+'Work progress Summary'!AF10</f>
        <v>1</v>
      </c>
      <c r="R651" s="144">
        <v>4368</v>
      </c>
      <c r="S651" s="143">
        <f t="shared" si="37"/>
        <v>0</v>
      </c>
      <c r="T651" s="144">
        <f>Q651*M651</f>
        <v>4368</v>
      </c>
      <c r="U651" s="145"/>
      <c r="W651" s="365"/>
    </row>
    <row r="652" spans="1:23">
      <c r="A652" s="182"/>
      <c r="B652" s="52"/>
      <c r="C652" s="200"/>
      <c r="D652" s="137"/>
      <c r="E652" s="52"/>
      <c r="F652" s="52"/>
      <c r="G652" s="186"/>
      <c r="H652" s="187"/>
      <c r="I652" s="139"/>
      <c r="J652" s="139"/>
      <c r="K652" s="139"/>
      <c r="L652" s="140"/>
      <c r="M652" s="141"/>
      <c r="N652" s="458">
        <f t="shared" si="35"/>
        <v>0</v>
      </c>
      <c r="O652" s="147"/>
      <c r="P652" s="460">
        <f t="shared" si="36"/>
        <v>0</v>
      </c>
      <c r="Q652" s="451"/>
      <c r="R652" s="144"/>
      <c r="S652" s="143"/>
      <c r="T652" s="144"/>
      <c r="U652" s="145"/>
      <c r="W652" s="365"/>
    </row>
    <row r="653" spans="1:23">
      <c r="A653" s="135"/>
      <c r="B653" s="183" t="s">
        <v>83</v>
      </c>
      <c r="C653" s="200" t="s">
        <v>121</v>
      </c>
      <c r="D653" s="202"/>
      <c r="E653" s="52"/>
      <c r="F653" s="52"/>
      <c r="G653" s="186"/>
      <c r="H653" s="187"/>
      <c r="I653" s="139"/>
      <c r="J653" s="139"/>
      <c r="K653" s="139"/>
      <c r="L653" s="140"/>
      <c r="M653" s="141"/>
      <c r="N653" s="458">
        <f t="shared" si="35"/>
        <v>0</v>
      </c>
      <c r="O653" s="147"/>
      <c r="P653" s="460">
        <f t="shared" si="36"/>
        <v>0</v>
      </c>
      <c r="Q653" s="451"/>
      <c r="R653" s="144"/>
      <c r="S653" s="143"/>
      <c r="T653" s="144"/>
      <c r="U653" s="145"/>
      <c r="W653" s="365"/>
    </row>
    <row r="654" spans="1:23">
      <c r="A654" s="182"/>
      <c r="B654" s="52"/>
      <c r="C654" s="200"/>
      <c r="D654" s="137"/>
      <c r="E654" s="52"/>
      <c r="F654" s="52"/>
      <c r="G654" s="186"/>
      <c r="H654" s="187"/>
      <c r="I654" s="139"/>
      <c r="J654" s="139"/>
      <c r="K654" s="139"/>
      <c r="L654" s="140"/>
      <c r="M654" s="141"/>
      <c r="N654" s="458">
        <f t="shared" si="35"/>
        <v>0</v>
      </c>
      <c r="O654" s="147"/>
      <c r="P654" s="460">
        <f t="shared" si="36"/>
        <v>0</v>
      </c>
      <c r="Q654" s="451"/>
      <c r="R654" s="144"/>
      <c r="S654" s="143"/>
      <c r="T654" s="144"/>
      <c r="U654" s="145"/>
      <c r="W654" s="365"/>
    </row>
    <row r="655" spans="1:23" ht="26">
      <c r="A655" s="135" t="s">
        <v>538</v>
      </c>
      <c r="B655" s="52" t="s">
        <v>107</v>
      </c>
      <c r="C655" s="136" t="s">
        <v>221</v>
      </c>
      <c r="D655" s="137">
        <v>1</v>
      </c>
      <c r="E655" s="52" t="s">
        <v>100</v>
      </c>
      <c r="F655" s="52">
        <v>39</v>
      </c>
      <c r="G655" s="112" t="s">
        <v>131</v>
      </c>
      <c r="H655" s="138">
        <v>20</v>
      </c>
      <c r="I655" s="139">
        <v>107</v>
      </c>
      <c r="J655" s="139">
        <v>53</v>
      </c>
      <c r="K655" s="139">
        <f>I655+J655</f>
        <v>160</v>
      </c>
      <c r="L655" s="140">
        <f>K655*D655</f>
        <v>160</v>
      </c>
      <c r="M655" s="141">
        <f t="shared" ref="M655:M715" si="38">D655*K655*F655</f>
        <v>6240</v>
      </c>
      <c r="N655" s="458">
        <f t="shared" si="35"/>
        <v>0</v>
      </c>
      <c r="O655" s="147">
        <v>1</v>
      </c>
      <c r="P655" s="460">
        <f t="shared" si="36"/>
        <v>0</v>
      </c>
      <c r="Q655" s="451">
        <f>+'Work progress Summary'!AG10</f>
        <v>1</v>
      </c>
      <c r="R655" s="144">
        <v>6240</v>
      </c>
      <c r="S655" s="143">
        <f t="shared" si="37"/>
        <v>0</v>
      </c>
      <c r="T655" s="144">
        <f>Q655*M655</f>
        <v>6240</v>
      </c>
      <c r="U655" s="145"/>
      <c r="W655" s="365"/>
    </row>
    <row r="656" spans="1:23">
      <c r="A656" s="182"/>
      <c r="B656" s="52"/>
      <c r="C656" s="200"/>
      <c r="D656" s="137"/>
      <c r="E656" s="52"/>
      <c r="F656" s="52"/>
      <c r="G656" s="186"/>
      <c r="H656" s="187"/>
      <c r="I656" s="139"/>
      <c r="J656" s="139"/>
      <c r="K656" s="139"/>
      <c r="L656" s="140"/>
      <c r="M656" s="141"/>
      <c r="N656" s="458">
        <f t="shared" si="35"/>
        <v>0</v>
      </c>
      <c r="O656" s="147"/>
      <c r="P656" s="460">
        <f t="shared" si="36"/>
        <v>0</v>
      </c>
      <c r="Q656" s="451"/>
      <c r="R656" s="144"/>
      <c r="S656" s="143"/>
      <c r="T656" s="144"/>
      <c r="U656" s="145"/>
      <c r="W656" s="365"/>
    </row>
    <row r="657" spans="1:23">
      <c r="A657" s="135"/>
      <c r="B657" s="183" t="s">
        <v>83</v>
      </c>
      <c r="C657" s="200" t="s">
        <v>148</v>
      </c>
      <c r="D657" s="202"/>
      <c r="E657" s="52"/>
      <c r="F657" s="52"/>
      <c r="G657" s="186"/>
      <c r="H657" s="187"/>
      <c r="I657" s="139"/>
      <c r="J657" s="139"/>
      <c r="K657" s="139"/>
      <c r="L657" s="140"/>
      <c r="M657" s="141"/>
      <c r="N657" s="458">
        <f t="shared" si="35"/>
        <v>0</v>
      </c>
      <c r="O657" s="147"/>
      <c r="P657" s="460">
        <f t="shared" si="36"/>
        <v>0</v>
      </c>
      <c r="Q657" s="451"/>
      <c r="R657" s="144"/>
      <c r="S657" s="143"/>
      <c r="T657" s="144"/>
      <c r="U657" s="145"/>
      <c r="W657" s="365"/>
    </row>
    <row r="658" spans="1:23">
      <c r="A658" s="182"/>
      <c r="B658" s="52"/>
      <c r="C658" s="200"/>
      <c r="D658" s="137"/>
      <c r="E658" s="52"/>
      <c r="F658" s="52"/>
      <c r="G658" s="186"/>
      <c r="H658" s="187"/>
      <c r="I658" s="139"/>
      <c r="J658" s="139"/>
      <c r="K658" s="139"/>
      <c r="L658" s="140"/>
      <c r="M658" s="141"/>
      <c r="N658" s="458">
        <f t="shared" si="35"/>
        <v>0</v>
      </c>
      <c r="O658" s="147"/>
      <c r="P658" s="460">
        <f t="shared" si="36"/>
        <v>0</v>
      </c>
      <c r="Q658" s="451"/>
      <c r="R658" s="144"/>
      <c r="S658" s="143"/>
      <c r="T658" s="144"/>
      <c r="U658" s="145"/>
      <c r="W658" s="365"/>
    </row>
    <row r="659" spans="1:23" ht="26">
      <c r="A659" s="135" t="s">
        <v>538</v>
      </c>
      <c r="B659" s="52"/>
      <c r="C659" s="136" t="s">
        <v>149</v>
      </c>
      <c r="D659" s="202">
        <v>94</v>
      </c>
      <c r="E659" s="52" t="s">
        <v>532</v>
      </c>
      <c r="F659" s="52">
        <v>39</v>
      </c>
      <c r="G659" s="112"/>
      <c r="H659" s="138"/>
      <c r="I659" s="139">
        <v>0</v>
      </c>
      <c r="J659" s="139">
        <v>8</v>
      </c>
      <c r="K659" s="139">
        <f>I659+J659</f>
        <v>8</v>
      </c>
      <c r="L659" s="140">
        <f>K659*D659</f>
        <v>752</v>
      </c>
      <c r="M659" s="141">
        <f t="shared" si="38"/>
        <v>29328</v>
      </c>
      <c r="N659" s="458"/>
      <c r="O659" s="147">
        <v>0.9668521237808777</v>
      </c>
      <c r="P659" s="460">
        <f t="shared" si="36"/>
        <v>2.2190625485104198E-2</v>
      </c>
      <c r="Q659" s="451">
        <f>SUM(T531:T655)/SUM(M531:M655)</f>
        <v>0.9890427492659819</v>
      </c>
      <c r="R659" s="144">
        <v>28172.902140926155</v>
      </c>
      <c r="S659" s="143">
        <f t="shared" si="37"/>
        <v>833.74360954656368</v>
      </c>
      <c r="T659" s="144">
        <f>Q659*M659</f>
        <v>29006.645750472719</v>
      </c>
      <c r="U659" s="145"/>
      <c r="W659" s="365"/>
    </row>
    <row r="660" spans="1:23">
      <c r="A660" s="182"/>
      <c r="B660" s="52"/>
      <c r="C660" s="200"/>
      <c r="D660" s="137"/>
      <c r="E660" s="52"/>
      <c r="F660" s="52"/>
      <c r="G660" s="186"/>
      <c r="H660" s="187"/>
      <c r="I660" s="139"/>
      <c r="J660" s="139"/>
      <c r="K660" s="139"/>
      <c r="L660" s="140"/>
      <c r="M660" s="141"/>
      <c r="N660" s="458">
        <f t="shared" si="35"/>
        <v>0</v>
      </c>
      <c r="O660" s="147"/>
      <c r="P660" s="460">
        <f t="shared" si="36"/>
        <v>0</v>
      </c>
      <c r="Q660" s="451"/>
      <c r="R660" s="144"/>
      <c r="S660" s="143"/>
      <c r="T660" s="144"/>
      <c r="U660" s="145"/>
      <c r="W660" s="365"/>
    </row>
    <row r="661" spans="1:23" ht="26">
      <c r="A661" s="135" t="s">
        <v>538</v>
      </c>
      <c r="B661" s="52"/>
      <c r="C661" s="136" t="s">
        <v>150</v>
      </c>
      <c r="D661" s="202">
        <v>41</v>
      </c>
      <c r="E661" s="52" t="s">
        <v>532</v>
      </c>
      <c r="F661" s="52">
        <v>39</v>
      </c>
      <c r="G661" s="112"/>
      <c r="H661" s="138"/>
      <c r="I661" s="139">
        <v>0</v>
      </c>
      <c r="J661" s="139">
        <v>8</v>
      </c>
      <c r="K661" s="139">
        <f>I661+J661</f>
        <v>8</v>
      </c>
      <c r="L661" s="140">
        <f>K661*D661</f>
        <v>328</v>
      </c>
      <c r="M661" s="141">
        <f t="shared" si="38"/>
        <v>12792</v>
      </c>
      <c r="N661" s="458"/>
      <c r="O661" s="147">
        <v>0.9668521237808777</v>
      </c>
      <c r="P661" s="460">
        <f t="shared" si="36"/>
        <v>2.2190625485104198E-2</v>
      </c>
      <c r="Q661" s="451">
        <f>Q659</f>
        <v>0.9890427492659819</v>
      </c>
      <c r="R661" s="144">
        <v>12288.180721042259</v>
      </c>
      <c r="S661" s="143">
        <f t="shared" si="37"/>
        <v>363.65412756818114</v>
      </c>
      <c r="T661" s="144">
        <f>Q661*M661</f>
        <v>12651.834848610441</v>
      </c>
      <c r="U661" s="145"/>
      <c r="W661" s="365"/>
    </row>
    <row r="662" spans="1:23" ht="13.5" thickBot="1">
      <c r="A662" s="182"/>
      <c r="B662" s="52"/>
      <c r="C662" s="200"/>
      <c r="D662" s="137"/>
      <c r="E662" s="52"/>
      <c r="F662" s="52"/>
      <c r="G662" s="186"/>
      <c r="H662" s="187"/>
      <c r="I662" s="139"/>
      <c r="J662" s="139"/>
      <c r="K662" s="139"/>
      <c r="L662" s="140"/>
      <c r="M662" s="141"/>
      <c r="N662" s="458">
        <f t="shared" si="35"/>
        <v>0</v>
      </c>
      <c r="O662" s="147"/>
      <c r="P662" s="460">
        <f t="shared" si="36"/>
        <v>0</v>
      </c>
      <c r="Q662" s="452"/>
      <c r="R662" s="213"/>
      <c r="S662" s="212"/>
      <c r="T662" s="213"/>
      <c r="U662" s="214"/>
      <c r="W662" s="365"/>
    </row>
    <row r="663" spans="1:23" ht="20.149999999999999" customHeight="1" thickTop="1" thickBot="1">
      <c r="A663" s="215" t="s">
        <v>538</v>
      </c>
      <c r="B663" s="216"/>
      <c r="C663" s="217" t="s">
        <v>222</v>
      </c>
      <c r="D663" s="218"/>
      <c r="E663" s="216"/>
      <c r="F663" s="216"/>
      <c r="G663" s="219"/>
      <c r="H663" s="220"/>
      <c r="I663" s="221"/>
      <c r="J663" s="221"/>
      <c r="K663" s="221"/>
      <c r="L663" s="221"/>
      <c r="M663" s="222"/>
      <c r="N663" s="458">
        <f t="shared" si="35"/>
        <v>0</v>
      </c>
      <c r="O663" s="461"/>
      <c r="P663" s="460">
        <f t="shared" si="36"/>
        <v>0</v>
      </c>
      <c r="Q663" s="223"/>
      <c r="R663" s="224">
        <v>2077822.714427968</v>
      </c>
      <c r="S663" s="224">
        <f>SUM(S522:S662)</f>
        <v>61490.697737114766</v>
      </c>
      <c r="T663" s="224">
        <f>SUM(T522:T662)</f>
        <v>2139313.412165083</v>
      </c>
      <c r="U663" s="225"/>
      <c r="W663" s="365"/>
    </row>
    <row r="664" spans="1:23" ht="13.5" thickTop="1">
      <c r="A664" s="226"/>
      <c r="B664" s="227"/>
      <c r="C664" s="228"/>
      <c r="D664" s="229"/>
      <c r="E664" s="227"/>
      <c r="F664" s="227"/>
      <c r="G664" s="230"/>
      <c r="H664" s="231"/>
      <c r="I664" s="232"/>
      <c r="J664" s="232"/>
      <c r="K664" s="232"/>
      <c r="L664" s="233"/>
      <c r="M664" s="234"/>
      <c r="N664" s="458">
        <f t="shared" si="35"/>
        <v>0</v>
      </c>
      <c r="O664" s="147"/>
      <c r="P664" s="460">
        <f t="shared" si="36"/>
        <v>0</v>
      </c>
      <c r="Q664" s="453"/>
      <c r="R664" s="236"/>
      <c r="S664" s="235"/>
      <c r="T664" s="236"/>
      <c r="U664" s="237"/>
      <c r="W664" s="365"/>
    </row>
    <row r="665" spans="1:23">
      <c r="A665" s="201" t="s">
        <v>539</v>
      </c>
      <c r="B665" s="183" t="s">
        <v>83</v>
      </c>
      <c r="C665" s="184" t="s">
        <v>223</v>
      </c>
      <c r="D665" s="202"/>
      <c r="E665" s="52"/>
      <c r="F665" s="52"/>
      <c r="G665" s="186"/>
      <c r="H665" s="187"/>
      <c r="I665" s="139"/>
      <c r="J665" s="139"/>
      <c r="K665" s="139"/>
      <c r="L665" s="140"/>
      <c r="M665" s="141"/>
      <c r="N665" s="458">
        <f t="shared" si="35"/>
        <v>0</v>
      </c>
      <c r="O665" s="147"/>
      <c r="P665" s="460">
        <f t="shared" si="36"/>
        <v>0</v>
      </c>
      <c r="Q665" s="451"/>
      <c r="R665" s="144"/>
      <c r="S665" s="143"/>
      <c r="T665" s="144"/>
      <c r="U665" s="145"/>
      <c r="W665" s="365"/>
    </row>
    <row r="666" spans="1:23">
      <c r="A666" s="182"/>
      <c r="B666" s="52"/>
      <c r="C666" s="200"/>
      <c r="D666" s="137"/>
      <c r="E666" s="52"/>
      <c r="F666" s="52"/>
      <c r="G666" s="186"/>
      <c r="H666" s="187"/>
      <c r="I666" s="139"/>
      <c r="J666" s="139"/>
      <c r="K666" s="139"/>
      <c r="L666" s="140"/>
      <c r="M666" s="141"/>
      <c r="N666" s="458">
        <f t="shared" si="35"/>
        <v>0</v>
      </c>
      <c r="O666" s="147"/>
      <c r="P666" s="460">
        <f t="shared" si="36"/>
        <v>0</v>
      </c>
      <c r="Q666" s="451"/>
      <c r="R666" s="144"/>
      <c r="S666" s="143"/>
      <c r="T666" s="144"/>
      <c r="U666" s="145"/>
      <c r="W666" s="365"/>
    </row>
    <row r="667" spans="1:23" ht="26">
      <c r="A667" s="135"/>
      <c r="B667" s="183"/>
      <c r="C667" s="136" t="s">
        <v>224</v>
      </c>
      <c r="D667" s="202"/>
      <c r="E667" s="52"/>
      <c r="F667" s="52"/>
      <c r="G667" s="186"/>
      <c r="H667" s="187"/>
      <c r="I667" s="139"/>
      <c r="J667" s="139"/>
      <c r="K667" s="139"/>
      <c r="L667" s="140"/>
      <c r="M667" s="141"/>
      <c r="N667" s="458">
        <f t="shared" si="35"/>
        <v>0</v>
      </c>
      <c r="O667" s="147"/>
      <c r="P667" s="460">
        <f t="shared" si="36"/>
        <v>0</v>
      </c>
      <c r="Q667" s="451"/>
      <c r="R667" s="144"/>
      <c r="S667" s="143"/>
      <c r="T667" s="144"/>
      <c r="U667" s="145"/>
      <c r="W667" s="365"/>
    </row>
    <row r="668" spans="1:23">
      <c r="A668" s="182"/>
      <c r="B668" s="52"/>
      <c r="C668" s="200"/>
      <c r="D668" s="137"/>
      <c r="E668" s="52"/>
      <c r="F668" s="52"/>
      <c r="G668" s="186"/>
      <c r="H668" s="187"/>
      <c r="I668" s="139"/>
      <c r="J668" s="139"/>
      <c r="K668" s="139"/>
      <c r="L668" s="140"/>
      <c r="M668" s="141"/>
      <c r="N668" s="458">
        <f t="shared" si="35"/>
        <v>0</v>
      </c>
      <c r="O668" s="147"/>
      <c r="P668" s="460">
        <f t="shared" si="36"/>
        <v>0</v>
      </c>
      <c r="Q668" s="451"/>
      <c r="R668" s="144"/>
      <c r="S668" s="143"/>
      <c r="T668" s="144"/>
      <c r="U668" s="145"/>
      <c r="W668" s="365"/>
    </row>
    <row r="669" spans="1:23">
      <c r="A669" s="135"/>
      <c r="B669" s="52"/>
      <c r="C669" s="185" t="s">
        <v>91</v>
      </c>
      <c r="D669" s="202"/>
      <c r="E669" s="52"/>
      <c r="F669" s="52"/>
      <c r="G669" s="186"/>
      <c r="H669" s="187"/>
      <c r="I669" s="139"/>
      <c r="J669" s="139"/>
      <c r="K669" s="139"/>
      <c r="L669" s="140"/>
      <c r="M669" s="141"/>
      <c r="N669" s="458">
        <f t="shared" si="35"/>
        <v>0</v>
      </c>
      <c r="O669" s="147"/>
      <c r="P669" s="460">
        <f t="shared" si="36"/>
        <v>0</v>
      </c>
      <c r="Q669" s="451"/>
      <c r="R669" s="144"/>
      <c r="S669" s="143"/>
      <c r="T669" s="144"/>
      <c r="U669" s="145"/>
      <c r="W669" s="365"/>
    </row>
    <row r="670" spans="1:23">
      <c r="A670" s="182"/>
      <c r="B670" s="52"/>
      <c r="C670" s="200"/>
      <c r="D670" s="137"/>
      <c r="E670" s="52"/>
      <c r="F670" s="52"/>
      <c r="G670" s="186"/>
      <c r="H670" s="187"/>
      <c r="I670" s="139"/>
      <c r="J670" s="139"/>
      <c r="K670" s="139"/>
      <c r="L670" s="140"/>
      <c r="M670" s="141"/>
      <c r="N670" s="458">
        <f t="shared" ref="N670:N733" si="39">P670*D670*F670</f>
        <v>0</v>
      </c>
      <c r="O670" s="147"/>
      <c r="P670" s="460">
        <f t="shared" ref="P670:P733" si="40">Q670-O670</f>
        <v>0</v>
      </c>
      <c r="Q670" s="451"/>
      <c r="R670" s="144"/>
      <c r="S670" s="143"/>
      <c r="T670" s="144"/>
      <c r="U670" s="145"/>
      <c r="W670" s="365"/>
    </row>
    <row r="671" spans="1:23">
      <c r="A671" s="135"/>
      <c r="B671" s="52"/>
      <c r="C671" s="185" t="s">
        <v>92</v>
      </c>
      <c r="D671" s="137"/>
      <c r="E671" s="52"/>
      <c r="F671" s="52"/>
      <c r="G671" s="186"/>
      <c r="H671" s="187"/>
      <c r="I671" s="139"/>
      <c r="J671" s="139"/>
      <c r="K671" s="139"/>
      <c r="L671" s="140"/>
      <c r="M671" s="141"/>
      <c r="N671" s="458">
        <f t="shared" si="39"/>
        <v>0</v>
      </c>
      <c r="O671" s="147"/>
      <c r="P671" s="460">
        <f t="shared" si="40"/>
        <v>0</v>
      </c>
      <c r="Q671" s="451"/>
      <c r="R671" s="144"/>
      <c r="S671" s="143"/>
      <c r="T671" s="144"/>
      <c r="U671" s="145"/>
      <c r="W671" s="365"/>
    </row>
    <row r="672" spans="1:23">
      <c r="A672" s="182"/>
      <c r="B672" s="52"/>
      <c r="C672" s="200"/>
      <c r="D672" s="137"/>
      <c r="E672" s="52"/>
      <c r="F672" s="52"/>
      <c r="G672" s="186"/>
      <c r="H672" s="187"/>
      <c r="I672" s="139"/>
      <c r="J672" s="139"/>
      <c r="K672" s="139"/>
      <c r="L672" s="140"/>
      <c r="M672" s="141"/>
      <c r="N672" s="458">
        <f t="shared" si="39"/>
        <v>0</v>
      </c>
      <c r="O672" s="147"/>
      <c r="P672" s="460">
        <f t="shared" si="40"/>
        <v>0</v>
      </c>
      <c r="Q672" s="451"/>
      <c r="R672" s="144"/>
      <c r="S672" s="143"/>
      <c r="T672" s="144"/>
      <c r="U672" s="145"/>
      <c r="W672" s="365"/>
    </row>
    <row r="673" spans="1:23" ht="26">
      <c r="A673" s="135" t="s">
        <v>539</v>
      </c>
      <c r="B673" s="52" t="s">
        <v>1</v>
      </c>
      <c r="C673" s="136" t="s">
        <v>93</v>
      </c>
      <c r="D673" s="202">
        <v>2.8</v>
      </c>
      <c r="E673" s="52" t="s">
        <v>532</v>
      </c>
      <c r="F673" s="52">
        <v>18</v>
      </c>
      <c r="G673" s="112" t="s">
        <v>94</v>
      </c>
      <c r="H673" s="138">
        <v>20</v>
      </c>
      <c r="I673" s="139">
        <v>255</v>
      </c>
      <c r="J673" s="139">
        <v>145</v>
      </c>
      <c r="K673" s="139">
        <f>I673+J673</f>
        <v>400</v>
      </c>
      <c r="L673" s="140">
        <f>K673*D673</f>
        <v>1120</v>
      </c>
      <c r="M673" s="141">
        <f t="shared" si="38"/>
        <v>20160</v>
      </c>
      <c r="N673" s="458">
        <f t="shared" si="39"/>
        <v>0</v>
      </c>
      <c r="O673" s="147">
        <v>1</v>
      </c>
      <c r="P673" s="460">
        <f t="shared" si="40"/>
        <v>0</v>
      </c>
      <c r="Q673" s="451">
        <f>+'Work progress Summary'!$C$11</f>
        <v>1</v>
      </c>
      <c r="R673" s="144">
        <v>20160</v>
      </c>
      <c r="S673" s="143">
        <f t="shared" ref="S673:S733" si="41">T673-R673</f>
        <v>0</v>
      </c>
      <c r="T673" s="144">
        <f>Q673*M673</f>
        <v>20160</v>
      </c>
      <c r="U673" s="145"/>
      <c r="W673" s="365"/>
    </row>
    <row r="674" spans="1:23">
      <c r="A674" s="182"/>
      <c r="B674" s="52"/>
      <c r="C674" s="200"/>
      <c r="D674" s="137"/>
      <c r="E674" s="52"/>
      <c r="F674" s="52"/>
      <c r="G674" s="186"/>
      <c r="H674" s="187"/>
      <c r="I674" s="139"/>
      <c r="J674" s="139"/>
      <c r="K674" s="139"/>
      <c r="L674" s="140"/>
      <c r="M674" s="141"/>
      <c r="N674" s="458">
        <f t="shared" si="39"/>
        <v>0</v>
      </c>
      <c r="O674" s="147"/>
      <c r="P674" s="460">
        <f t="shared" si="40"/>
        <v>0</v>
      </c>
      <c r="Q674" s="451"/>
      <c r="R674" s="144"/>
      <c r="S674" s="143"/>
      <c r="T674" s="144"/>
      <c r="U674" s="145"/>
      <c r="W674" s="365"/>
    </row>
    <row r="675" spans="1:23" ht="14.5">
      <c r="A675" s="135" t="s">
        <v>539</v>
      </c>
      <c r="B675" s="52" t="s">
        <v>2</v>
      </c>
      <c r="C675" s="136" t="s">
        <v>225</v>
      </c>
      <c r="D675" s="202">
        <v>1.35</v>
      </c>
      <c r="E675" s="52" t="s">
        <v>532</v>
      </c>
      <c r="F675" s="52">
        <v>18</v>
      </c>
      <c r="G675" s="112" t="s">
        <v>96</v>
      </c>
      <c r="H675" s="138">
        <v>20</v>
      </c>
      <c r="I675" s="139">
        <v>282</v>
      </c>
      <c r="J675" s="139">
        <v>206</v>
      </c>
      <c r="K675" s="139">
        <f>I675+J675</f>
        <v>488</v>
      </c>
      <c r="L675" s="140">
        <f>K675*D675</f>
        <v>658.80000000000007</v>
      </c>
      <c r="M675" s="141">
        <f t="shared" si="38"/>
        <v>11858.400000000001</v>
      </c>
      <c r="N675" s="458">
        <f t="shared" si="39"/>
        <v>0</v>
      </c>
      <c r="O675" s="147">
        <v>1</v>
      </c>
      <c r="P675" s="460">
        <f t="shared" si="40"/>
        <v>0</v>
      </c>
      <c r="Q675" s="451">
        <f>+'Work progress Summary'!$C$11</f>
        <v>1</v>
      </c>
      <c r="R675" s="144">
        <v>11858.400000000001</v>
      </c>
      <c r="S675" s="143">
        <f t="shared" si="41"/>
        <v>0</v>
      </c>
      <c r="T675" s="144">
        <f>Q675*M675</f>
        <v>11858.400000000001</v>
      </c>
      <c r="U675" s="145"/>
      <c r="W675" s="365"/>
    </row>
    <row r="676" spans="1:23">
      <c r="A676" s="182"/>
      <c r="B676" s="52"/>
      <c r="C676" s="200"/>
      <c r="D676" s="137"/>
      <c r="E676" s="52"/>
      <c r="F676" s="52"/>
      <c r="G676" s="186"/>
      <c r="H676" s="187"/>
      <c r="I676" s="139"/>
      <c r="J676" s="139"/>
      <c r="K676" s="139"/>
      <c r="L676" s="140"/>
      <c r="M676" s="141"/>
      <c r="N676" s="458">
        <f t="shared" si="39"/>
        <v>0</v>
      </c>
      <c r="O676" s="147"/>
      <c r="P676" s="460">
        <f t="shared" si="40"/>
        <v>0</v>
      </c>
      <c r="Q676" s="451"/>
      <c r="R676" s="144"/>
      <c r="S676" s="143"/>
      <c r="T676" s="144"/>
      <c r="U676" s="145"/>
      <c r="W676" s="365"/>
    </row>
    <row r="677" spans="1:23">
      <c r="A677" s="135" t="s">
        <v>539</v>
      </c>
      <c r="B677" s="52" t="s">
        <v>3</v>
      </c>
      <c r="C677" s="136" t="s">
        <v>97</v>
      </c>
      <c r="D677" s="202">
        <v>7.4</v>
      </c>
      <c r="E677" s="52" t="s">
        <v>533</v>
      </c>
      <c r="F677" s="52">
        <v>18</v>
      </c>
      <c r="G677" s="112" t="s">
        <v>98</v>
      </c>
      <c r="H677" s="138">
        <v>5</v>
      </c>
      <c r="I677" s="139">
        <v>0</v>
      </c>
      <c r="J677" s="139">
        <v>57</v>
      </c>
      <c r="K677" s="139">
        <f>I677+J677</f>
        <v>57</v>
      </c>
      <c r="L677" s="140">
        <f>K677*D677</f>
        <v>421.8</v>
      </c>
      <c r="M677" s="141">
        <f t="shared" si="38"/>
        <v>7592.4000000000005</v>
      </c>
      <c r="N677" s="458"/>
      <c r="O677" s="147">
        <v>0.88888888888888884</v>
      </c>
      <c r="P677" s="460">
        <f t="shared" si="40"/>
        <v>5.555555555555558E-2</v>
      </c>
      <c r="Q677" s="451">
        <f>'Work progress Summary'!J11</f>
        <v>0.94444444444444442</v>
      </c>
      <c r="R677" s="144">
        <v>5905.2000000000007</v>
      </c>
      <c r="S677" s="143">
        <f t="shared" si="41"/>
        <v>1265.3999999999996</v>
      </c>
      <c r="T677" s="144">
        <f>Q677*M677</f>
        <v>7170.6</v>
      </c>
      <c r="U677" s="145"/>
      <c r="W677" s="365"/>
    </row>
    <row r="678" spans="1:23">
      <c r="A678" s="182"/>
      <c r="B678" s="52"/>
      <c r="C678" s="200"/>
      <c r="D678" s="137"/>
      <c r="E678" s="52"/>
      <c r="F678" s="52"/>
      <c r="G678" s="186"/>
      <c r="H678" s="187"/>
      <c r="I678" s="139"/>
      <c r="J678" s="139"/>
      <c r="K678" s="139"/>
      <c r="L678" s="140"/>
      <c r="M678" s="141"/>
      <c r="N678" s="458">
        <f t="shared" si="39"/>
        <v>0</v>
      </c>
      <c r="O678" s="147"/>
      <c r="P678" s="460">
        <f t="shared" si="40"/>
        <v>0</v>
      </c>
      <c r="Q678" s="451"/>
      <c r="R678" s="144"/>
      <c r="S678" s="143"/>
      <c r="T678" s="144"/>
      <c r="U678" s="145"/>
      <c r="W678" s="365"/>
    </row>
    <row r="679" spans="1:23" ht="39">
      <c r="A679" s="135" t="s">
        <v>539</v>
      </c>
      <c r="B679" s="52" t="s">
        <v>4</v>
      </c>
      <c r="C679" s="136" t="s">
        <v>226</v>
      </c>
      <c r="D679" s="202">
        <v>0.93</v>
      </c>
      <c r="E679" s="52" t="s">
        <v>533</v>
      </c>
      <c r="F679" s="52">
        <v>18</v>
      </c>
      <c r="G679" s="112" t="s">
        <v>98</v>
      </c>
      <c r="H679" s="138">
        <v>5</v>
      </c>
      <c r="I679" s="139">
        <v>0</v>
      </c>
      <c r="J679" s="139">
        <v>54</v>
      </c>
      <c r="K679" s="139">
        <f>I679+J679</f>
        <v>54</v>
      </c>
      <c r="L679" s="140">
        <f>K679*D679</f>
        <v>50.220000000000006</v>
      </c>
      <c r="M679" s="141">
        <f t="shared" si="38"/>
        <v>903.96000000000015</v>
      </c>
      <c r="N679" s="458"/>
      <c r="O679" s="147">
        <v>1</v>
      </c>
      <c r="P679" s="460">
        <f t="shared" si="40"/>
        <v>0</v>
      </c>
      <c r="Q679" s="451">
        <f>+'Work progress Summary'!$C$11</f>
        <v>1</v>
      </c>
      <c r="R679" s="144">
        <v>903.96000000000015</v>
      </c>
      <c r="S679" s="143">
        <f t="shared" si="41"/>
        <v>0</v>
      </c>
      <c r="T679" s="144">
        <f>Q679*M679</f>
        <v>903.96000000000015</v>
      </c>
      <c r="U679" s="145"/>
      <c r="W679" s="365"/>
    </row>
    <row r="680" spans="1:23">
      <c r="A680" s="182"/>
      <c r="B680" s="52"/>
      <c r="C680" s="200"/>
      <c r="D680" s="137"/>
      <c r="E680" s="52"/>
      <c r="F680" s="52"/>
      <c r="G680" s="186"/>
      <c r="H680" s="187"/>
      <c r="I680" s="139"/>
      <c r="J680" s="139"/>
      <c r="K680" s="139"/>
      <c r="L680" s="140"/>
      <c r="M680" s="141"/>
      <c r="N680" s="458">
        <f t="shared" si="39"/>
        <v>0</v>
      </c>
      <c r="O680" s="147"/>
      <c r="P680" s="460">
        <f t="shared" si="40"/>
        <v>0</v>
      </c>
      <c r="Q680" s="451"/>
      <c r="R680" s="144"/>
      <c r="S680" s="143"/>
      <c r="T680" s="144"/>
      <c r="U680" s="145"/>
      <c r="W680" s="365"/>
    </row>
    <row r="681" spans="1:23" ht="26">
      <c r="A681" s="135" t="s">
        <v>539</v>
      </c>
      <c r="B681" s="52" t="s">
        <v>5</v>
      </c>
      <c r="C681" s="136" t="s">
        <v>227</v>
      </c>
      <c r="D681" s="137">
        <v>1</v>
      </c>
      <c r="E681" s="52" t="s">
        <v>100</v>
      </c>
      <c r="F681" s="52">
        <v>18</v>
      </c>
      <c r="G681" s="112" t="s">
        <v>96</v>
      </c>
      <c r="H681" s="138">
        <v>20</v>
      </c>
      <c r="I681" s="139">
        <v>134</v>
      </c>
      <c r="J681" s="139">
        <v>55</v>
      </c>
      <c r="K681" s="139">
        <f>I681+J681</f>
        <v>189</v>
      </c>
      <c r="L681" s="140">
        <f>K681*D681</f>
        <v>189</v>
      </c>
      <c r="M681" s="141">
        <f t="shared" si="38"/>
        <v>3402</v>
      </c>
      <c r="N681" s="458">
        <f t="shared" si="39"/>
        <v>0</v>
      </c>
      <c r="O681" s="147">
        <v>1</v>
      </c>
      <c r="P681" s="460">
        <f t="shared" si="40"/>
        <v>0</v>
      </c>
      <c r="Q681" s="451">
        <f>+'Work progress Summary'!$C$11</f>
        <v>1</v>
      </c>
      <c r="R681" s="144">
        <v>3402</v>
      </c>
      <c r="S681" s="143">
        <f t="shared" si="41"/>
        <v>0</v>
      </c>
      <c r="T681" s="144">
        <f>Q681*M681</f>
        <v>3402</v>
      </c>
      <c r="U681" s="145"/>
      <c r="W681" s="365"/>
    </row>
    <row r="682" spans="1:23">
      <c r="A682" s="182"/>
      <c r="B682" s="52"/>
      <c r="C682" s="200"/>
      <c r="D682" s="137"/>
      <c r="E682" s="52"/>
      <c r="F682" s="52"/>
      <c r="G682" s="186"/>
      <c r="H682" s="187"/>
      <c r="I682" s="139"/>
      <c r="J682" s="139"/>
      <c r="K682" s="139"/>
      <c r="L682" s="140"/>
      <c r="M682" s="141"/>
      <c r="N682" s="458">
        <f t="shared" si="39"/>
        <v>0</v>
      </c>
      <c r="O682" s="147"/>
      <c r="P682" s="460">
        <f t="shared" si="40"/>
        <v>0</v>
      </c>
      <c r="Q682" s="451"/>
      <c r="R682" s="144"/>
      <c r="S682" s="143"/>
      <c r="T682" s="144"/>
      <c r="U682" s="145"/>
      <c r="W682" s="365"/>
    </row>
    <row r="683" spans="1:23">
      <c r="A683" s="135"/>
      <c r="B683" s="52"/>
      <c r="C683" s="185" t="s">
        <v>101</v>
      </c>
      <c r="D683" s="202"/>
      <c r="E683" s="52"/>
      <c r="F683" s="52"/>
      <c r="G683" s="186"/>
      <c r="H683" s="187"/>
      <c r="I683" s="139"/>
      <c r="J683" s="139"/>
      <c r="K683" s="139"/>
      <c r="L683" s="140"/>
      <c r="M683" s="141"/>
      <c r="N683" s="458">
        <f t="shared" si="39"/>
        <v>0</v>
      </c>
      <c r="O683" s="147"/>
      <c r="P683" s="460">
        <f t="shared" si="40"/>
        <v>0</v>
      </c>
      <c r="Q683" s="451"/>
      <c r="R683" s="144"/>
      <c r="S683" s="143"/>
      <c r="T683" s="144"/>
      <c r="U683" s="145"/>
      <c r="W683" s="365"/>
    </row>
    <row r="684" spans="1:23">
      <c r="A684" s="182"/>
      <c r="B684" s="52"/>
      <c r="C684" s="200"/>
      <c r="D684" s="137"/>
      <c r="E684" s="52"/>
      <c r="F684" s="52"/>
      <c r="G684" s="186"/>
      <c r="H684" s="187"/>
      <c r="I684" s="139"/>
      <c r="J684" s="139"/>
      <c r="K684" s="139"/>
      <c r="L684" s="140"/>
      <c r="M684" s="141"/>
      <c r="N684" s="458">
        <f t="shared" si="39"/>
        <v>0</v>
      </c>
      <c r="O684" s="147"/>
      <c r="P684" s="460">
        <f t="shared" si="40"/>
        <v>0</v>
      </c>
      <c r="Q684" s="451"/>
      <c r="R684" s="144"/>
      <c r="S684" s="143"/>
      <c r="T684" s="144"/>
      <c r="U684" s="145"/>
      <c r="W684" s="365"/>
    </row>
    <row r="685" spans="1:23" ht="39">
      <c r="A685" s="135" t="s">
        <v>539</v>
      </c>
      <c r="B685" s="52" t="s">
        <v>103</v>
      </c>
      <c r="C685" s="136" t="s">
        <v>102</v>
      </c>
      <c r="D685" s="202">
        <v>5.6</v>
      </c>
      <c r="E685" s="52" t="s">
        <v>532</v>
      </c>
      <c r="F685" s="52">
        <v>18</v>
      </c>
      <c r="G685" s="112" t="s">
        <v>94</v>
      </c>
      <c r="H685" s="138">
        <v>20</v>
      </c>
      <c r="I685" s="139">
        <v>255</v>
      </c>
      <c r="J685" s="139">
        <v>145</v>
      </c>
      <c r="K685" s="139">
        <f>I685+J685</f>
        <v>400</v>
      </c>
      <c r="L685" s="140">
        <f>K685*D685</f>
        <v>2240</v>
      </c>
      <c r="M685" s="141">
        <f t="shared" si="38"/>
        <v>40320</v>
      </c>
      <c r="N685" s="458">
        <f t="shared" si="39"/>
        <v>0</v>
      </c>
      <c r="O685" s="147">
        <v>1</v>
      </c>
      <c r="P685" s="460">
        <f t="shared" si="40"/>
        <v>0</v>
      </c>
      <c r="Q685" s="451">
        <f>+'Work progress Summary'!$E$11</f>
        <v>1</v>
      </c>
      <c r="R685" s="144">
        <v>40320</v>
      </c>
      <c r="S685" s="143">
        <f t="shared" si="41"/>
        <v>0</v>
      </c>
      <c r="T685" s="144">
        <f>Q685*M685</f>
        <v>40320</v>
      </c>
      <c r="U685" s="145"/>
      <c r="W685" s="365"/>
    </row>
    <row r="686" spans="1:23">
      <c r="A686" s="182"/>
      <c r="B686" s="52"/>
      <c r="C686" s="200"/>
      <c r="D686" s="137"/>
      <c r="E686" s="52"/>
      <c r="F686" s="52"/>
      <c r="G686" s="186"/>
      <c r="H686" s="187"/>
      <c r="I686" s="139"/>
      <c r="J686" s="139"/>
      <c r="K686" s="139"/>
      <c r="L686" s="140"/>
      <c r="M686" s="141"/>
      <c r="N686" s="458">
        <f t="shared" si="39"/>
        <v>0</v>
      </c>
      <c r="O686" s="147"/>
      <c r="P686" s="460">
        <f t="shared" si="40"/>
        <v>0</v>
      </c>
      <c r="Q686" s="451"/>
      <c r="R686" s="144"/>
      <c r="S686" s="143"/>
      <c r="T686" s="144"/>
      <c r="U686" s="145"/>
      <c r="W686" s="365"/>
    </row>
    <row r="687" spans="1:23" ht="14.5">
      <c r="A687" s="135" t="s">
        <v>539</v>
      </c>
      <c r="B687" s="52" t="s">
        <v>105</v>
      </c>
      <c r="C687" s="185" t="s">
        <v>166</v>
      </c>
      <c r="D687" s="137">
        <v>1.6</v>
      </c>
      <c r="E687" s="52" t="s">
        <v>532</v>
      </c>
      <c r="F687" s="52">
        <v>18</v>
      </c>
      <c r="G687" s="112" t="s">
        <v>96</v>
      </c>
      <c r="H687" s="138">
        <v>20</v>
      </c>
      <c r="I687" s="139">
        <v>282</v>
      </c>
      <c r="J687" s="139">
        <v>206</v>
      </c>
      <c r="K687" s="139">
        <f>I687+J687</f>
        <v>488</v>
      </c>
      <c r="L687" s="140">
        <f>K687*D687</f>
        <v>780.80000000000007</v>
      </c>
      <c r="M687" s="141">
        <f t="shared" si="38"/>
        <v>14054.400000000001</v>
      </c>
      <c r="N687" s="458">
        <f t="shared" si="39"/>
        <v>0</v>
      </c>
      <c r="O687" s="147">
        <v>1</v>
      </c>
      <c r="P687" s="460">
        <f t="shared" si="40"/>
        <v>0</v>
      </c>
      <c r="Q687" s="451">
        <f>+'Work progress Summary'!$E$11</f>
        <v>1</v>
      </c>
      <c r="R687" s="144">
        <v>14054.400000000001</v>
      </c>
      <c r="S687" s="143">
        <f t="shared" si="41"/>
        <v>0</v>
      </c>
      <c r="T687" s="144">
        <f>Q687*M687</f>
        <v>14054.400000000001</v>
      </c>
      <c r="U687" s="145"/>
      <c r="W687" s="365"/>
    </row>
    <row r="688" spans="1:23">
      <c r="A688" s="182"/>
      <c r="B688" s="52"/>
      <c r="C688" s="200"/>
      <c r="D688" s="137"/>
      <c r="E688" s="52"/>
      <c r="F688" s="52"/>
      <c r="G688" s="186"/>
      <c r="H688" s="187"/>
      <c r="I688" s="139"/>
      <c r="J688" s="139"/>
      <c r="K688" s="139"/>
      <c r="L688" s="140"/>
      <c r="M688" s="141"/>
      <c r="N688" s="458">
        <f t="shared" si="39"/>
        <v>0</v>
      </c>
      <c r="O688" s="147"/>
      <c r="P688" s="460">
        <f t="shared" si="40"/>
        <v>0</v>
      </c>
      <c r="Q688" s="451"/>
      <c r="R688" s="144"/>
      <c r="S688" s="143"/>
      <c r="T688" s="144"/>
      <c r="U688" s="145"/>
      <c r="W688" s="365"/>
    </row>
    <row r="689" spans="1:23" ht="14.5">
      <c r="A689" s="135" t="s">
        <v>539</v>
      </c>
      <c r="B689" s="52" t="s">
        <v>107</v>
      </c>
      <c r="C689" s="136" t="s">
        <v>228</v>
      </c>
      <c r="D689" s="202">
        <v>2.75</v>
      </c>
      <c r="E689" s="52" t="s">
        <v>532</v>
      </c>
      <c r="F689" s="52">
        <v>18</v>
      </c>
      <c r="G689" s="112" t="s">
        <v>96</v>
      </c>
      <c r="H689" s="138">
        <v>20</v>
      </c>
      <c r="I689" s="139">
        <v>282</v>
      </c>
      <c r="J689" s="139">
        <v>206</v>
      </c>
      <c r="K689" s="139">
        <f>I689+J689</f>
        <v>488</v>
      </c>
      <c r="L689" s="140">
        <f>K689*D689</f>
        <v>1342</v>
      </c>
      <c r="M689" s="141">
        <f t="shared" si="38"/>
        <v>24156</v>
      </c>
      <c r="N689" s="458">
        <f t="shared" si="39"/>
        <v>0</v>
      </c>
      <c r="O689" s="147">
        <v>1</v>
      </c>
      <c r="P689" s="460">
        <f t="shared" si="40"/>
        <v>0</v>
      </c>
      <c r="Q689" s="451">
        <f>+'Work progress Summary'!$E$11</f>
        <v>1</v>
      </c>
      <c r="R689" s="144">
        <v>24156</v>
      </c>
      <c r="S689" s="143">
        <f t="shared" si="41"/>
        <v>0</v>
      </c>
      <c r="T689" s="144">
        <f>Q689*M689</f>
        <v>24156</v>
      </c>
      <c r="U689" s="145"/>
      <c r="W689" s="365"/>
    </row>
    <row r="690" spans="1:23">
      <c r="A690" s="182"/>
      <c r="B690" s="52"/>
      <c r="C690" s="200"/>
      <c r="D690" s="137"/>
      <c r="E690" s="52"/>
      <c r="F690" s="52"/>
      <c r="G690" s="186"/>
      <c r="H690" s="187"/>
      <c r="I690" s="139"/>
      <c r="J690" s="139"/>
      <c r="K690" s="139"/>
      <c r="L690" s="140"/>
      <c r="M690" s="141"/>
      <c r="N690" s="458">
        <f t="shared" si="39"/>
        <v>0</v>
      </c>
      <c r="O690" s="147"/>
      <c r="P690" s="460">
        <f t="shared" si="40"/>
        <v>0</v>
      </c>
      <c r="Q690" s="451"/>
      <c r="R690" s="144"/>
      <c r="S690" s="143"/>
      <c r="T690" s="144"/>
      <c r="U690" s="145"/>
      <c r="W690" s="365"/>
    </row>
    <row r="691" spans="1:23">
      <c r="A691" s="135" t="s">
        <v>539</v>
      </c>
      <c r="B691" s="52" t="s">
        <v>108</v>
      </c>
      <c r="C691" s="136" t="s">
        <v>97</v>
      </c>
      <c r="D691" s="202">
        <v>19.3</v>
      </c>
      <c r="E691" s="52" t="s">
        <v>533</v>
      </c>
      <c r="F691" s="52">
        <v>18</v>
      </c>
      <c r="G691" s="112" t="s">
        <v>98</v>
      </c>
      <c r="H691" s="138">
        <v>5</v>
      </c>
      <c r="I691" s="139">
        <v>0</v>
      </c>
      <c r="J691" s="139">
        <v>57</v>
      </c>
      <c r="K691" s="139">
        <f>I691+J691</f>
        <v>57</v>
      </c>
      <c r="L691" s="140">
        <f>K691*D691</f>
        <v>1100.1000000000001</v>
      </c>
      <c r="M691" s="141">
        <f t="shared" si="38"/>
        <v>19801.800000000003</v>
      </c>
      <c r="N691" s="458"/>
      <c r="O691" s="147">
        <v>0.88888888888888884</v>
      </c>
      <c r="P691" s="460">
        <f t="shared" si="40"/>
        <v>0.11111111111111116</v>
      </c>
      <c r="Q691" s="451">
        <f>'Work progress Summary'!L11</f>
        <v>1</v>
      </c>
      <c r="R691" s="144">
        <v>15401.400000000003</v>
      </c>
      <c r="S691" s="143">
        <f t="shared" si="41"/>
        <v>4400.3999999999996</v>
      </c>
      <c r="T691" s="144">
        <f>Q691*M691</f>
        <v>19801.800000000003</v>
      </c>
      <c r="U691" s="145"/>
      <c r="W691" s="365"/>
    </row>
    <row r="692" spans="1:23">
      <c r="A692" s="182"/>
      <c r="B692" s="52"/>
      <c r="C692" s="200"/>
      <c r="D692" s="137"/>
      <c r="E692" s="52"/>
      <c r="F692" s="52"/>
      <c r="G692" s="186"/>
      <c r="H692" s="187"/>
      <c r="I692" s="139"/>
      <c r="J692" s="139"/>
      <c r="K692" s="139"/>
      <c r="L692" s="140"/>
      <c r="M692" s="141"/>
      <c r="N692" s="458">
        <f t="shared" si="39"/>
        <v>0</v>
      </c>
      <c r="O692" s="147"/>
      <c r="P692" s="460">
        <f t="shared" si="40"/>
        <v>0</v>
      </c>
      <c r="Q692" s="451"/>
      <c r="R692" s="144"/>
      <c r="S692" s="143"/>
      <c r="T692" s="144"/>
      <c r="U692" s="145"/>
      <c r="W692" s="365"/>
    </row>
    <row r="693" spans="1:23">
      <c r="A693" s="135" t="s">
        <v>539</v>
      </c>
      <c r="B693" s="52" t="s">
        <v>109</v>
      </c>
      <c r="C693" s="136" t="s">
        <v>97</v>
      </c>
      <c r="D693" s="202">
        <v>16.8</v>
      </c>
      <c r="E693" s="52" t="s">
        <v>533</v>
      </c>
      <c r="F693" s="52">
        <v>18</v>
      </c>
      <c r="G693" s="112" t="s">
        <v>98</v>
      </c>
      <c r="H693" s="138">
        <v>5</v>
      </c>
      <c r="I693" s="139">
        <v>0</v>
      </c>
      <c r="J693" s="139">
        <v>57</v>
      </c>
      <c r="K693" s="139">
        <f>I693+J693</f>
        <v>57</v>
      </c>
      <c r="L693" s="140">
        <f>K693*D693</f>
        <v>957.6</v>
      </c>
      <c r="M693" s="141">
        <f t="shared" si="38"/>
        <v>17236.8</v>
      </c>
      <c r="N693" s="458"/>
      <c r="O693" s="147">
        <v>0.88888888888888884</v>
      </c>
      <c r="P693" s="460">
        <f t="shared" si="40"/>
        <v>0.11111111111111116</v>
      </c>
      <c r="Q693" s="451">
        <f>'Work progress Summary'!L11</f>
        <v>1</v>
      </c>
      <c r="R693" s="144">
        <v>13406.4</v>
      </c>
      <c r="S693" s="143">
        <f t="shared" si="41"/>
        <v>3830.3999999999996</v>
      </c>
      <c r="T693" s="144">
        <f>Q693*M693</f>
        <v>17236.8</v>
      </c>
      <c r="U693" s="145"/>
      <c r="W693" s="365"/>
    </row>
    <row r="694" spans="1:23">
      <c r="A694" s="182"/>
      <c r="B694" s="52"/>
      <c r="C694" s="200"/>
      <c r="D694" s="137"/>
      <c r="E694" s="52"/>
      <c r="F694" s="52"/>
      <c r="G694" s="186"/>
      <c r="H694" s="187"/>
      <c r="I694" s="139"/>
      <c r="J694" s="139"/>
      <c r="K694" s="139"/>
      <c r="L694" s="140"/>
      <c r="M694" s="141"/>
      <c r="N694" s="458">
        <f t="shared" si="39"/>
        <v>0</v>
      </c>
      <c r="O694" s="147"/>
      <c r="P694" s="460">
        <f t="shared" si="40"/>
        <v>0</v>
      </c>
      <c r="Q694" s="451"/>
      <c r="R694" s="144"/>
      <c r="S694" s="143"/>
      <c r="T694" s="144"/>
      <c r="U694" s="145"/>
      <c r="W694" s="365"/>
    </row>
    <row r="695" spans="1:23" ht="26">
      <c r="A695" s="135" t="s">
        <v>539</v>
      </c>
      <c r="B695" s="52" t="s">
        <v>112</v>
      </c>
      <c r="C695" s="136" t="s">
        <v>201</v>
      </c>
      <c r="D695" s="202">
        <v>1</v>
      </c>
      <c r="E695" s="52" t="s">
        <v>100</v>
      </c>
      <c r="F695" s="52">
        <v>18</v>
      </c>
      <c r="G695" s="112" t="s">
        <v>96</v>
      </c>
      <c r="H695" s="138">
        <v>20</v>
      </c>
      <c r="I695" s="139">
        <v>206</v>
      </c>
      <c r="J695" s="139">
        <v>82</v>
      </c>
      <c r="K695" s="139">
        <f>I695+J695</f>
        <v>288</v>
      </c>
      <c r="L695" s="140">
        <f>K695*D695</f>
        <v>288</v>
      </c>
      <c r="M695" s="141">
        <f t="shared" si="38"/>
        <v>5184</v>
      </c>
      <c r="N695" s="458">
        <f t="shared" si="39"/>
        <v>0</v>
      </c>
      <c r="O695" s="147">
        <v>1</v>
      </c>
      <c r="P695" s="460">
        <f t="shared" si="40"/>
        <v>0</v>
      </c>
      <c r="Q695" s="451">
        <f>+'Work progress Summary'!$E$11</f>
        <v>1</v>
      </c>
      <c r="R695" s="144">
        <v>5184</v>
      </c>
      <c r="S695" s="143">
        <f t="shared" si="41"/>
        <v>0</v>
      </c>
      <c r="T695" s="144">
        <f>Q695*M695</f>
        <v>5184</v>
      </c>
      <c r="U695" s="145"/>
      <c r="W695" s="365"/>
    </row>
    <row r="696" spans="1:23">
      <c r="A696" s="182"/>
      <c r="B696" s="52"/>
      <c r="C696" s="200"/>
      <c r="D696" s="137"/>
      <c r="E696" s="52"/>
      <c r="F696" s="52"/>
      <c r="G696" s="186"/>
      <c r="H696" s="187"/>
      <c r="I696" s="139"/>
      <c r="J696" s="139"/>
      <c r="K696" s="139"/>
      <c r="L696" s="140"/>
      <c r="M696" s="141"/>
      <c r="N696" s="458">
        <f t="shared" si="39"/>
        <v>0</v>
      </c>
      <c r="O696" s="147"/>
      <c r="P696" s="460">
        <f t="shared" si="40"/>
        <v>0</v>
      </c>
      <c r="Q696" s="451"/>
      <c r="R696" s="144"/>
      <c r="S696" s="143"/>
      <c r="T696" s="144"/>
      <c r="U696" s="145"/>
      <c r="W696" s="365"/>
    </row>
    <row r="697" spans="1:23">
      <c r="A697" s="135"/>
      <c r="B697" s="52"/>
      <c r="C697" s="185" t="s">
        <v>111</v>
      </c>
      <c r="D697" s="137"/>
      <c r="E697" s="52"/>
      <c r="F697" s="52"/>
      <c r="G697" s="186"/>
      <c r="H697" s="187"/>
      <c r="I697" s="139"/>
      <c r="J697" s="139"/>
      <c r="K697" s="139"/>
      <c r="L697" s="140"/>
      <c r="M697" s="141"/>
      <c r="N697" s="458">
        <f t="shared" si="39"/>
        <v>0</v>
      </c>
      <c r="O697" s="147"/>
      <c r="P697" s="460">
        <f t="shared" si="40"/>
        <v>0</v>
      </c>
      <c r="Q697" s="451"/>
      <c r="R697" s="144"/>
      <c r="S697" s="143"/>
      <c r="T697" s="144"/>
      <c r="U697" s="145"/>
      <c r="W697" s="365"/>
    </row>
    <row r="698" spans="1:23">
      <c r="A698" s="182"/>
      <c r="B698" s="52"/>
      <c r="C698" s="200"/>
      <c r="D698" s="137"/>
      <c r="E698" s="52"/>
      <c r="F698" s="52"/>
      <c r="G698" s="186"/>
      <c r="H698" s="187"/>
      <c r="I698" s="139"/>
      <c r="J698" s="139"/>
      <c r="K698" s="139"/>
      <c r="L698" s="140"/>
      <c r="M698" s="141"/>
      <c r="N698" s="458">
        <f t="shared" si="39"/>
        <v>0</v>
      </c>
      <c r="O698" s="147"/>
      <c r="P698" s="460">
        <f t="shared" si="40"/>
        <v>0</v>
      </c>
      <c r="Q698" s="451"/>
      <c r="R698" s="144"/>
      <c r="S698" s="143"/>
      <c r="T698" s="144"/>
      <c r="U698" s="145"/>
      <c r="W698" s="365"/>
    </row>
    <row r="699" spans="1:23" ht="26">
      <c r="A699" s="135" t="s">
        <v>539</v>
      </c>
      <c r="B699" s="52" t="s">
        <v>113</v>
      </c>
      <c r="C699" s="136" t="s">
        <v>93</v>
      </c>
      <c r="D699" s="202">
        <v>10</v>
      </c>
      <c r="E699" s="52" t="s">
        <v>532</v>
      </c>
      <c r="F699" s="52">
        <v>18</v>
      </c>
      <c r="G699" s="112" t="s">
        <v>94</v>
      </c>
      <c r="H699" s="138">
        <v>20</v>
      </c>
      <c r="I699" s="139">
        <v>255</v>
      </c>
      <c r="J699" s="139">
        <v>145</v>
      </c>
      <c r="K699" s="139">
        <f>I699+J699</f>
        <v>400</v>
      </c>
      <c r="L699" s="140">
        <f>K699*D699</f>
        <v>4000</v>
      </c>
      <c r="M699" s="141">
        <f t="shared" si="38"/>
        <v>72000</v>
      </c>
      <c r="N699" s="458">
        <f t="shared" si="39"/>
        <v>0</v>
      </c>
      <c r="O699" s="147">
        <v>1</v>
      </c>
      <c r="P699" s="460">
        <f t="shared" si="40"/>
        <v>0</v>
      </c>
      <c r="Q699" s="451">
        <f>+'Work progress Summary'!$F$11</f>
        <v>1</v>
      </c>
      <c r="R699" s="144">
        <v>72000</v>
      </c>
      <c r="S699" s="143">
        <f t="shared" si="41"/>
        <v>0</v>
      </c>
      <c r="T699" s="144">
        <f>Q699*M699</f>
        <v>72000</v>
      </c>
      <c r="U699" s="145"/>
      <c r="W699" s="365"/>
    </row>
    <row r="700" spans="1:23">
      <c r="A700" s="182"/>
      <c r="B700" s="52"/>
      <c r="C700" s="200"/>
      <c r="D700" s="137"/>
      <c r="E700" s="52"/>
      <c r="F700" s="52"/>
      <c r="G700" s="186"/>
      <c r="H700" s="187"/>
      <c r="I700" s="139"/>
      <c r="J700" s="139"/>
      <c r="K700" s="139"/>
      <c r="L700" s="140"/>
      <c r="M700" s="141"/>
      <c r="N700" s="458">
        <f t="shared" si="39"/>
        <v>0</v>
      </c>
      <c r="O700" s="147"/>
      <c r="P700" s="460">
        <f t="shared" si="40"/>
        <v>0</v>
      </c>
      <c r="Q700" s="451"/>
      <c r="R700" s="144"/>
      <c r="S700" s="143"/>
      <c r="T700" s="144"/>
      <c r="U700" s="145"/>
      <c r="W700" s="365"/>
    </row>
    <row r="701" spans="1:23" ht="14.5">
      <c r="A701" s="135" t="s">
        <v>539</v>
      </c>
      <c r="B701" s="52" t="s">
        <v>115</v>
      </c>
      <c r="C701" s="136" t="s">
        <v>229</v>
      </c>
      <c r="D701" s="137">
        <v>2.7</v>
      </c>
      <c r="E701" s="52" t="s">
        <v>532</v>
      </c>
      <c r="F701" s="52">
        <v>18</v>
      </c>
      <c r="G701" s="112" t="s">
        <v>96</v>
      </c>
      <c r="H701" s="138">
        <v>20</v>
      </c>
      <c r="I701" s="139">
        <v>282</v>
      </c>
      <c r="J701" s="139">
        <v>206</v>
      </c>
      <c r="K701" s="139">
        <f>I701+J701</f>
        <v>488</v>
      </c>
      <c r="L701" s="140">
        <f>K701*D701</f>
        <v>1317.6000000000001</v>
      </c>
      <c r="M701" s="141">
        <f t="shared" si="38"/>
        <v>23716.800000000003</v>
      </c>
      <c r="N701" s="458">
        <f t="shared" si="39"/>
        <v>0</v>
      </c>
      <c r="O701" s="147">
        <v>1</v>
      </c>
      <c r="P701" s="460">
        <f t="shared" si="40"/>
        <v>0</v>
      </c>
      <c r="Q701" s="451">
        <f>+'Work progress Summary'!$F$11</f>
        <v>1</v>
      </c>
      <c r="R701" s="144">
        <v>23716.800000000003</v>
      </c>
      <c r="S701" s="143">
        <f t="shared" si="41"/>
        <v>0</v>
      </c>
      <c r="T701" s="144">
        <f>Q701*M701</f>
        <v>23716.800000000003</v>
      </c>
      <c r="U701" s="145"/>
      <c r="W701" s="365"/>
    </row>
    <row r="702" spans="1:23">
      <c r="A702" s="182"/>
      <c r="B702" s="52"/>
      <c r="C702" s="200"/>
      <c r="D702" s="137"/>
      <c r="E702" s="52"/>
      <c r="F702" s="52"/>
      <c r="G702" s="186"/>
      <c r="H702" s="187"/>
      <c r="I702" s="139"/>
      <c r="J702" s="139"/>
      <c r="K702" s="139"/>
      <c r="L702" s="140"/>
      <c r="M702" s="141"/>
      <c r="N702" s="458">
        <f t="shared" si="39"/>
        <v>0</v>
      </c>
      <c r="O702" s="147"/>
      <c r="P702" s="460">
        <f t="shared" si="40"/>
        <v>0</v>
      </c>
      <c r="Q702" s="451"/>
      <c r="R702" s="144"/>
      <c r="S702" s="143"/>
      <c r="T702" s="144"/>
      <c r="U702" s="145"/>
      <c r="W702" s="365"/>
    </row>
    <row r="703" spans="1:23">
      <c r="A703" s="135" t="s">
        <v>539</v>
      </c>
      <c r="B703" s="52" t="s">
        <v>116</v>
      </c>
      <c r="C703" s="136" t="s">
        <v>97</v>
      </c>
      <c r="D703" s="137">
        <v>15.8</v>
      </c>
      <c r="E703" s="52" t="s">
        <v>533</v>
      </c>
      <c r="F703" s="52">
        <v>18</v>
      </c>
      <c r="G703" s="112" t="s">
        <v>98</v>
      </c>
      <c r="H703" s="138">
        <v>5</v>
      </c>
      <c r="I703" s="139">
        <v>0</v>
      </c>
      <c r="J703" s="139">
        <v>57</v>
      </c>
      <c r="K703" s="139">
        <f>I703+J703</f>
        <v>57</v>
      </c>
      <c r="L703" s="140">
        <f>K703*D703</f>
        <v>900.6</v>
      </c>
      <c r="M703" s="141">
        <f t="shared" si="38"/>
        <v>16210.800000000001</v>
      </c>
      <c r="N703" s="458"/>
      <c r="O703" s="147">
        <v>0.88888888888888884</v>
      </c>
      <c r="P703" s="460">
        <f t="shared" si="40"/>
        <v>0.11111111111111116</v>
      </c>
      <c r="Q703" s="451">
        <f>'Work progress Summary'!M11</f>
        <v>1</v>
      </c>
      <c r="R703" s="144">
        <v>12608.400000000001</v>
      </c>
      <c r="S703" s="143">
        <f t="shared" si="41"/>
        <v>3602.3999999999996</v>
      </c>
      <c r="T703" s="144">
        <f>Q703*M703</f>
        <v>16210.800000000001</v>
      </c>
      <c r="U703" s="145"/>
      <c r="W703" s="365"/>
    </row>
    <row r="704" spans="1:23">
      <c r="A704" s="182"/>
      <c r="B704" s="52"/>
      <c r="C704" s="200"/>
      <c r="D704" s="137"/>
      <c r="E704" s="52"/>
      <c r="F704" s="52"/>
      <c r="G704" s="186"/>
      <c r="H704" s="187"/>
      <c r="I704" s="139"/>
      <c r="J704" s="139"/>
      <c r="K704" s="139"/>
      <c r="L704" s="140"/>
      <c r="M704" s="141"/>
      <c r="N704" s="458">
        <f t="shared" si="39"/>
        <v>0</v>
      </c>
      <c r="O704" s="147"/>
      <c r="P704" s="460">
        <f t="shared" si="40"/>
        <v>0</v>
      </c>
      <c r="Q704" s="451"/>
      <c r="R704" s="144"/>
      <c r="S704" s="143"/>
      <c r="T704" s="144"/>
      <c r="U704" s="145"/>
      <c r="W704" s="365"/>
    </row>
    <row r="705" spans="1:23" ht="26">
      <c r="A705" s="135" t="s">
        <v>539</v>
      </c>
      <c r="B705" s="52" t="s">
        <v>1</v>
      </c>
      <c r="C705" s="136" t="s">
        <v>230</v>
      </c>
      <c r="D705" s="202">
        <v>1</v>
      </c>
      <c r="E705" s="52" t="s">
        <v>100</v>
      </c>
      <c r="F705" s="52">
        <v>18</v>
      </c>
      <c r="G705" s="112" t="s">
        <v>96</v>
      </c>
      <c r="H705" s="138">
        <v>20</v>
      </c>
      <c r="I705" s="139">
        <v>163</v>
      </c>
      <c r="J705" s="139">
        <v>70</v>
      </c>
      <c r="K705" s="139">
        <f>I705+J705</f>
        <v>233</v>
      </c>
      <c r="L705" s="140">
        <f>K705*D705</f>
        <v>233</v>
      </c>
      <c r="M705" s="141">
        <f t="shared" si="38"/>
        <v>4194</v>
      </c>
      <c r="N705" s="458">
        <f t="shared" si="39"/>
        <v>0</v>
      </c>
      <c r="O705" s="147">
        <v>1</v>
      </c>
      <c r="P705" s="460">
        <f t="shared" si="40"/>
        <v>0</v>
      </c>
      <c r="Q705" s="451">
        <f>+'Work progress Summary'!$F$11</f>
        <v>1</v>
      </c>
      <c r="R705" s="144">
        <v>4194</v>
      </c>
      <c r="S705" s="143">
        <f t="shared" si="41"/>
        <v>0</v>
      </c>
      <c r="T705" s="144">
        <f>Q705*M705</f>
        <v>4194</v>
      </c>
      <c r="U705" s="145"/>
      <c r="W705" s="365"/>
    </row>
    <row r="706" spans="1:23">
      <c r="A706" s="182"/>
      <c r="B706" s="52"/>
      <c r="C706" s="200"/>
      <c r="D706" s="137"/>
      <c r="E706" s="52"/>
      <c r="F706" s="52"/>
      <c r="G706" s="186"/>
      <c r="H706" s="187"/>
      <c r="I706" s="139"/>
      <c r="J706" s="139"/>
      <c r="K706" s="139"/>
      <c r="L706" s="140"/>
      <c r="M706" s="141"/>
      <c r="N706" s="458">
        <f t="shared" si="39"/>
        <v>0</v>
      </c>
      <c r="O706" s="147"/>
      <c r="P706" s="460">
        <f t="shared" si="40"/>
        <v>0</v>
      </c>
      <c r="Q706" s="451"/>
      <c r="R706" s="144"/>
      <c r="S706" s="143"/>
      <c r="T706" s="144"/>
      <c r="U706" s="145"/>
      <c r="W706" s="365"/>
    </row>
    <row r="707" spans="1:23">
      <c r="A707" s="135"/>
      <c r="B707" s="52"/>
      <c r="C707" s="185" t="s">
        <v>118</v>
      </c>
      <c r="D707" s="202"/>
      <c r="E707" s="52"/>
      <c r="F707" s="52"/>
      <c r="G707" s="186"/>
      <c r="H707" s="187"/>
      <c r="I707" s="139"/>
      <c r="J707" s="139"/>
      <c r="K707" s="139"/>
      <c r="L707" s="140"/>
      <c r="M707" s="141"/>
      <c r="N707" s="458">
        <f t="shared" si="39"/>
        <v>0</v>
      </c>
      <c r="O707" s="147"/>
      <c r="P707" s="460">
        <f t="shared" si="40"/>
        <v>0</v>
      </c>
      <c r="Q707" s="451"/>
      <c r="R707" s="144"/>
      <c r="S707" s="143"/>
      <c r="T707" s="144"/>
      <c r="U707" s="145"/>
      <c r="W707" s="365"/>
    </row>
    <row r="708" spans="1:23">
      <c r="A708" s="182"/>
      <c r="B708" s="52"/>
      <c r="C708" s="200"/>
      <c r="D708" s="137"/>
      <c r="E708" s="52"/>
      <c r="F708" s="52"/>
      <c r="G708" s="186"/>
      <c r="H708" s="187"/>
      <c r="I708" s="139"/>
      <c r="J708" s="139"/>
      <c r="K708" s="139"/>
      <c r="L708" s="140"/>
      <c r="M708" s="141"/>
      <c r="N708" s="458">
        <f t="shared" si="39"/>
        <v>0</v>
      </c>
      <c r="O708" s="147"/>
      <c r="P708" s="460">
        <f t="shared" si="40"/>
        <v>0</v>
      </c>
      <c r="Q708" s="451"/>
      <c r="R708" s="144"/>
      <c r="S708" s="143"/>
      <c r="T708" s="144"/>
      <c r="U708" s="145"/>
      <c r="W708" s="365"/>
    </row>
    <row r="709" spans="1:23" ht="26">
      <c r="A709" s="135" t="s">
        <v>539</v>
      </c>
      <c r="B709" s="52" t="s">
        <v>2</v>
      </c>
      <c r="C709" s="185" t="s">
        <v>119</v>
      </c>
      <c r="D709" s="137">
        <v>1.7</v>
      </c>
      <c r="E709" s="52" t="s">
        <v>532</v>
      </c>
      <c r="F709" s="52">
        <v>18</v>
      </c>
      <c r="G709" s="112" t="s">
        <v>94</v>
      </c>
      <c r="H709" s="138">
        <v>20</v>
      </c>
      <c r="I709" s="139">
        <v>255</v>
      </c>
      <c r="J709" s="139">
        <v>145</v>
      </c>
      <c r="K709" s="139">
        <f>I709+J709</f>
        <v>400</v>
      </c>
      <c r="L709" s="140">
        <f>K709*D709</f>
        <v>680</v>
      </c>
      <c r="M709" s="141">
        <f t="shared" si="38"/>
        <v>12240</v>
      </c>
      <c r="N709" s="458">
        <f t="shared" si="39"/>
        <v>0</v>
      </c>
      <c r="O709" s="147">
        <v>1</v>
      </c>
      <c r="P709" s="460">
        <f t="shared" si="40"/>
        <v>0</v>
      </c>
      <c r="Q709" s="451">
        <f>+'Work progress Summary'!$G$11</f>
        <v>1</v>
      </c>
      <c r="R709" s="144">
        <v>12240</v>
      </c>
      <c r="S709" s="143">
        <f t="shared" si="41"/>
        <v>0</v>
      </c>
      <c r="T709" s="144">
        <f>Q709*M709</f>
        <v>12240</v>
      </c>
      <c r="U709" s="145"/>
      <c r="W709" s="365"/>
    </row>
    <row r="710" spans="1:23">
      <c r="A710" s="182"/>
      <c r="B710" s="52"/>
      <c r="C710" s="200"/>
      <c r="D710" s="137"/>
      <c r="E710" s="52"/>
      <c r="F710" s="52"/>
      <c r="G710" s="186"/>
      <c r="H710" s="187"/>
      <c r="I710" s="139"/>
      <c r="J710" s="139"/>
      <c r="K710" s="139"/>
      <c r="L710" s="140"/>
      <c r="M710" s="141"/>
      <c r="N710" s="458">
        <f t="shared" si="39"/>
        <v>0</v>
      </c>
      <c r="O710" s="147"/>
      <c r="P710" s="460">
        <f t="shared" si="40"/>
        <v>0</v>
      </c>
      <c r="Q710" s="451"/>
      <c r="R710" s="144"/>
      <c r="S710" s="143"/>
      <c r="T710" s="144"/>
      <c r="U710" s="145"/>
      <c r="W710" s="365"/>
    </row>
    <row r="711" spans="1:23" ht="26">
      <c r="A711" s="135" t="s">
        <v>539</v>
      </c>
      <c r="B711" s="52" t="s">
        <v>4</v>
      </c>
      <c r="C711" s="136" t="s">
        <v>189</v>
      </c>
      <c r="D711" s="202">
        <v>1</v>
      </c>
      <c r="E711" s="52" t="s">
        <v>100</v>
      </c>
      <c r="F711" s="52">
        <v>18</v>
      </c>
      <c r="G711" s="112" t="s">
        <v>96</v>
      </c>
      <c r="H711" s="138">
        <v>20</v>
      </c>
      <c r="I711" s="139">
        <v>112</v>
      </c>
      <c r="J711" s="139">
        <v>44</v>
      </c>
      <c r="K711" s="139">
        <f>I711+J711</f>
        <v>156</v>
      </c>
      <c r="L711" s="140">
        <f>K711*D711</f>
        <v>156</v>
      </c>
      <c r="M711" s="141">
        <f t="shared" si="38"/>
        <v>2808</v>
      </c>
      <c r="N711" s="458">
        <f t="shared" si="39"/>
        <v>0</v>
      </c>
      <c r="O711" s="147">
        <v>1</v>
      </c>
      <c r="P711" s="460">
        <f t="shared" si="40"/>
        <v>0</v>
      </c>
      <c r="Q711" s="451">
        <f>+'Work progress Summary'!$G$11</f>
        <v>1</v>
      </c>
      <c r="R711" s="144">
        <v>2808</v>
      </c>
      <c r="S711" s="143">
        <f t="shared" si="41"/>
        <v>0</v>
      </c>
      <c r="T711" s="144">
        <f>Q711*M711</f>
        <v>2808</v>
      </c>
      <c r="U711" s="145"/>
      <c r="W711" s="365"/>
    </row>
    <row r="712" spans="1:23">
      <c r="A712" s="182"/>
      <c r="B712" s="52"/>
      <c r="C712" s="200"/>
      <c r="D712" s="137"/>
      <c r="E712" s="52"/>
      <c r="F712" s="52"/>
      <c r="G712" s="186"/>
      <c r="H712" s="187"/>
      <c r="I712" s="139"/>
      <c r="J712" s="139"/>
      <c r="K712" s="139"/>
      <c r="L712" s="140"/>
      <c r="M712" s="141"/>
      <c r="N712" s="458">
        <f t="shared" si="39"/>
        <v>0</v>
      </c>
      <c r="O712" s="147"/>
      <c r="P712" s="460">
        <f t="shared" si="40"/>
        <v>0</v>
      </c>
      <c r="Q712" s="451"/>
      <c r="R712" s="144"/>
      <c r="S712" s="143"/>
      <c r="T712" s="144"/>
      <c r="U712" s="145"/>
      <c r="W712" s="365"/>
    </row>
    <row r="713" spans="1:23">
      <c r="A713" s="135"/>
      <c r="B713" s="52"/>
      <c r="C713" s="185" t="s">
        <v>121</v>
      </c>
      <c r="D713" s="202"/>
      <c r="E713" s="52"/>
      <c r="F713" s="52"/>
      <c r="G713" s="186"/>
      <c r="H713" s="187"/>
      <c r="I713" s="139"/>
      <c r="J713" s="139"/>
      <c r="K713" s="139"/>
      <c r="L713" s="140"/>
      <c r="M713" s="141"/>
      <c r="N713" s="458">
        <f t="shared" si="39"/>
        <v>0</v>
      </c>
      <c r="O713" s="147"/>
      <c r="P713" s="460">
        <f t="shared" si="40"/>
        <v>0</v>
      </c>
      <c r="Q713" s="451"/>
      <c r="R713" s="144"/>
      <c r="S713" s="143"/>
      <c r="T713" s="144"/>
      <c r="U713" s="145"/>
      <c r="W713" s="365"/>
    </row>
    <row r="714" spans="1:23">
      <c r="A714" s="182"/>
      <c r="B714" s="52"/>
      <c r="C714" s="200"/>
      <c r="D714" s="137"/>
      <c r="E714" s="52"/>
      <c r="F714" s="52"/>
      <c r="G714" s="186"/>
      <c r="H714" s="187"/>
      <c r="I714" s="139"/>
      <c r="J714" s="139"/>
      <c r="K714" s="139"/>
      <c r="L714" s="140"/>
      <c r="M714" s="141"/>
      <c r="N714" s="458">
        <f t="shared" si="39"/>
        <v>0</v>
      </c>
      <c r="O714" s="147"/>
      <c r="P714" s="460">
        <f t="shared" si="40"/>
        <v>0</v>
      </c>
      <c r="Q714" s="451"/>
      <c r="R714" s="144"/>
      <c r="S714" s="143"/>
      <c r="T714" s="144"/>
      <c r="U714" s="145"/>
      <c r="W714" s="365"/>
    </row>
    <row r="715" spans="1:23" ht="26">
      <c r="A715" s="135" t="s">
        <v>539</v>
      </c>
      <c r="B715" s="52" t="s">
        <v>5</v>
      </c>
      <c r="C715" s="136" t="s">
        <v>93</v>
      </c>
      <c r="D715" s="137">
        <v>0.8</v>
      </c>
      <c r="E715" s="52" t="s">
        <v>532</v>
      </c>
      <c r="F715" s="52">
        <v>18</v>
      </c>
      <c r="G715" s="112" t="s">
        <v>94</v>
      </c>
      <c r="H715" s="138">
        <v>20</v>
      </c>
      <c r="I715" s="139">
        <v>255</v>
      </c>
      <c r="J715" s="139">
        <v>145</v>
      </c>
      <c r="K715" s="139">
        <f>I715+J715</f>
        <v>400</v>
      </c>
      <c r="L715" s="140">
        <f>K715*D715</f>
        <v>320</v>
      </c>
      <c r="M715" s="141">
        <f t="shared" si="38"/>
        <v>5760</v>
      </c>
      <c r="N715" s="458">
        <f t="shared" si="39"/>
        <v>0</v>
      </c>
      <c r="O715" s="147">
        <v>1</v>
      </c>
      <c r="P715" s="460">
        <f t="shared" si="40"/>
        <v>0</v>
      </c>
      <c r="Q715" s="451">
        <f>+'Work progress Summary'!$H$11</f>
        <v>1</v>
      </c>
      <c r="R715" s="144">
        <v>5760</v>
      </c>
      <c r="S715" s="143">
        <f t="shared" si="41"/>
        <v>0</v>
      </c>
      <c r="T715" s="144">
        <f>Q715*M715</f>
        <v>5760</v>
      </c>
      <c r="U715" s="145"/>
      <c r="W715" s="365"/>
    </row>
    <row r="716" spans="1:23">
      <c r="A716" s="182"/>
      <c r="B716" s="52"/>
      <c r="C716" s="200"/>
      <c r="D716" s="137"/>
      <c r="E716" s="52"/>
      <c r="F716" s="52"/>
      <c r="G716" s="186"/>
      <c r="H716" s="187"/>
      <c r="I716" s="139"/>
      <c r="J716" s="139"/>
      <c r="K716" s="139"/>
      <c r="L716" s="140"/>
      <c r="M716" s="141"/>
      <c r="N716" s="458">
        <f t="shared" si="39"/>
        <v>0</v>
      </c>
      <c r="O716" s="147"/>
      <c r="P716" s="460">
        <f t="shared" si="40"/>
        <v>0</v>
      </c>
      <c r="Q716" s="451"/>
      <c r="R716" s="144"/>
      <c r="S716" s="143"/>
      <c r="T716" s="144"/>
      <c r="U716" s="145"/>
      <c r="W716" s="365"/>
    </row>
    <row r="717" spans="1:23" ht="14.5">
      <c r="A717" s="135" t="s">
        <v>539</v>
      </c>
      <c r="B717" s="52" t="s">
        <v>103</v>
      </c>
      <c r="C717" s="136" t="s">
        <v>231</v>
      </c>
      <c r="D717" s="202">
        <v>0.5</v>
      </c>
      <c r="E717" s="52" t="s">
        <v>532</v>
      </c>
      <c r="F717" s="52">
        <v>18</v>
      </c>
      <c r="G717" s="112" t="s">
        <v>96</v>
      </c>
      <c r="H717" s="138">
        <v>20</v>
      </c>
      <c r="I717" s="139">
        <v>282</v>
      </c>
      <c r="J717" s="139">
        <v>206</v>
      </c>
      <c r="K717" s="139">
        <f>I717+J717</f>
        <v>488</v>
      </c>
      <c r="L717" s="140">
        <f>K717*D717</f>
        <v>244</v>
      </c>
      <c r="M717" s="141">
        <f t="shared" ref="M717:M779" si="42">D717*K717*F717</f>
        <v>4392</v>
      </c>
      <c r="N717" s="458">
        <f t="shared" si="39"/>
        <v>0</v>
      </c>
      <c r="O717" s="147">
        <v>1</v>
      </c>
      <c r="P717" s="460">
        <f t="shared" si="40"/>
        <v>0</v>
      </c>
      <c r="Q717" s="451">
        <f>+'Work progress Summary'!$H$11</f>
        <v>1</v>
      </c>
      <c r="R717" s="144">
        <v>4392</v>
      </c>
      <c r="S717" s="143">
        <f t="shared" si="41"/>
        <v>0</v>
      </c>
      <c r="T717" s="144">
        <f>Q717*M717</f>
        <v>4392</v>
      </c>
      <c r="U717" s="145"/>
      <c r="W717" s="365"/>
    </row>
    <row r="718" spans="1:23">
      <c r="A718" s="182"/>
      <c r="B718" s="52"/>
      <c r="C718" s="200"/>
      <c r="D718" s="137"/>
      <c r="E718" s="52"/>
      <c r="F718" s="52"/>
      <c r="G718" s="186"/>
      <c r="H718" s="187"/>
      <c r="I718" s="139"/>
      <c r="J718" s="139"/>
      <c r="K718" s="139"/>
      <c r="L718" s="140"/>
      <c r="M718" s="141"/>
      <c r="N718" s="458">
        <f t="shared" si="39"/>
        <v>0</v>
      </c>
      <c r="O718" s="147"/>
      <c r="P718" s="460">
        <f t="shared" si="40"/>
        <v>0</v>
      </c>
      <c r="Q718" s="451"/>
      <c r="R718" s="144"/>
      <c r="S718" s="143"/>
      <c r="T718" s="144"/>
      <c r="U718" s="145"/>
      <c r="W718" s="365"/>
    </row>
    <row r="719" spans="1:23">
      <c r="A719" s="135" t="s">
        <v>539</v>
      </c>
      <c r="B719" s="52" t="s">
        <v>105</v>
      </c>
      <c r="C719" s="136" t="s">
        <v>97</v>
      </c>
      <c r="D719" s="202">
        <v>3.6</v>
      </c>
      <c r="E719" s="52" t="s">
        <v>533</v>
      </c>
      <c r="F719" s="52">
        <v>18</v>
      </c>
      <c r="G719" s="112" t="s">
        <v>98</v>
      </c>
      <c r="H719" s="138">
        <v>5</v>
      </c>
      <c r="I719" s="139">
        <v>0</v>
      </c>
      <c r="J719" s="139">
        <v>57</v>
      </c>
      <c r="K719" s="139">
        <f>I719+J719</f>
        <v>57</v>
      </c>
      <c r="L719" s="140">
        <f>K719*D719</f>
        <v>205.20000000000002</v>
      </c>
      <c r="M719" s="141">
        <f t="shared" si="42"/>
        <v>3693.6000000000004</v>
      </c>
      <c r="N719" s="458"/>
      <c r="O719" s="147">
        <v>0.88888888888888884</v>
      </c>
      <c r="P719" s="460">
        <f t="shared" si="40"/>
        <v>0.11111111111111116</v>
      </c>
      <c r="Q719" s="451">
        <f>'Work progress Summary'!N11</f>
        <v>1</v>
      </c>
      <c r="R719" s="144">
        <v>2872.8</v>
      </c>
      <c r="S719" s="143">
        <f t="shared" si="41"/>
        <v>820.80000000000018</v>
      </c>
      <c r="T719" s="144">
        <f>Q719*M719</f>
        <v>3693.6000000000004</v>
      </c>
      <c r="U719" s="145"/>
      <c r="W719" s="365"/>
    </row>
    <row r="720" spans="1:23">
      <c r="A720" s="182"/>
      <c r="B720" s="52"/>
      <c r="C720" s="200"/>
      <c r="D720" s="137"/>
      <c r="E720" s="52"/>
      <c r="F720" s="52"/>
      <c r="G720" s="186"/>
      <c r="H720" s="187"/>
      <c r="I720" s="139"/>
      <c r="J720" s="139"/>
      <c r="K720" s="139"/>
      <c r="L720" s="140"/>
      <c r="M720" s="141"/>
      <c r="N720" s="458">
        <f t="shared" si="39"/>
        <v>0</v>
      </c>
      <c r="O720" s="147"/>
      <c r="P720" s="460">
        <f t="shared" si="40"/>
        <v>0</v>
      </c>
      <c r="Q720" s="451"/>
      <c r="R720" s="144"/>
      <c r="S720" s="143"/>
      <c r="T720" s="144"/>
      <c r="U720" s="145"/>
      <c r="W720" s="365"/>
    </row>
    <row r="721" spans="1:23" ht="26">
      <c r="A721" s="135" t="s">
        <v>539</v>
      </c>
      <c r="B721" s="52" t="s">
        <v>107</v>
      </c>
      <c r="C721" s="136" t="s">
        <v>120</v>
      </c>
      <c r="D721" s="137">
        <v>1</v>
      </c>
      <c r="E721" s="52" t="s">
        <v>100</v>
      </c>
      <c r="F721" s="52">
        <v>18</v>
      </c>
      <c r="G721" s="112" t="s">
        <v>96</v>
      </c>
      <c r="H721" s="138">
        <v>20</v>
      </c>
      <c r="I721" s="139">
        <v>99</v>
      </c>
      <c r="J721" s="139">
        <v>37</v>
      </c>
      <c r="K721" s="139">
        <f>I721+J721</f>
        <v>136</v>
      </c>
      <c r="L721" s="140">
        <f>K721*D721</f>
        <v>136</v>
      </c>
      <c r="M721" s="141">
        <f t="shared" si="42"/>
        <v>2448</v>
      </c>
      <c r="N721" s="458">
        <f t="shared" si="39"/>
        <v>0</v>
      </c>
      <c r="O721" s="147">
        <v>1</v>
      </c>
      <c r="P721" s="460">
        <f t="shared" si="40"/>
        <v>0</v>
      </c>
      <c r="Q721" s="451">
        <f>+'Work progress Summary'!$H$11</f>
        <v>1</v>
      </c>
      <c r="R721" s="144">
        <v>2448</v>
      </c>
      <c r="S721" s="143">
        <f t="shared" si="41"/>
        <v>0</v>
      </c>
      <c r="T721" s="144">
        <f>Q721*M721</f>
        <v>2448</v>
      </c>
      <c r="U721" s="145"/>
      <c r="W721" s="365"/>
    </row>
    <row r="722" spans="1:23">
      <c r="A722" s="182"/>
      <c r="B722" s="52"/>
      <c r="C722" s="200"/>
      <c r="D722" s="137"/>
      <c r="E722" s="52"/>
      <c r="F722" s="52"/>
      <c r="G722" s="186"/>
      <c r="H722" s="187"/>
      <c r="I722" s="139"/>
      <c r="J722" s="139"/>
      <c r="K722" s="139"/>
      <c r="L722" s="140"/>
      <c r="M722" s="141"/>
      <c r="N722" s="458">
        <f t="shared" si="39"/>
        <v>0</v>
      </c>
      <c r="O722" s="147"/>
      <c r="P722" s="460">
        <f t="shared" si="40"/>
        <v>0</v>
      </c>
      <c r="Q722" s="451"/>
      <c r="R722" s="144"/>
      <c r="S722" s="143"/>
      <c r="T722" s="144"/>
      <c r="U722" s="145"/>
      <c r="W722" s="365"/>
    </row>
    <row r="723" spans="1:23">
      <c r="A723" s="135"/>
      <c r="B723" s="52"/>
      <c r="C723" s="185" t="s">
        <v>124</v>
      </c>
      <c r="D723" s="202"/>
      <c r="E723" s="52"/>
      <c r="F723" s="52"/>
      <c r="G723" s="186"/>
      <c r="H723" s="187"/>
      <c r="I723" s="139"/>
      <c r="J723" s="139"/>
      <c r="K723" s="139"/>
      <c r="L723" s="140"/>
      <c r="M723" s="141"/>
      <c r="N723" s="458">
        <f t="shared" si="39"/>
        <v>0</v>
      </c>
      <c r="O723" s="147"/>
      <c r="P723" s="460">
        <f t="shared" si="40"/>
        <v>0</v>
      </c>
      <c r="Q723" s="451"/>
      <c r="R723" s="144"/>
      <c r="S723" s="143"/>
      <c r="T723" s="144"/>
      <c r="U723" s="145"/>
      <c r="W723" s="365"/>
    </row>
    <row r="724" spans="1:23">
      <c r="A724" s="182"/>
      <c r="B724" s="52"/>
      <c r="C724" s="200"/>
      <c r="D724" s="137"/>
      <c r="E724" s="52"/>
      <c r="F724" s="52"/>
      <c r="G724" s="186"/>
      <c r="H724" s="187"/>
      <c r="I724" s="139"/>
      <c r="J724" s="139"/>
      <c r="K724" s="139"/>
      <c r="L724" s="140"/>
      <c r="M724" s="141"/>
      <c r="N724" s="458">
        <f t="shared" si="39"/>
        <v>0</v>
      </c>
      <c r="O724" s="147"/>
      <c r="P724" s="460">
        <f t="shared" si="40"/>
        <v>0</v>
      </c>
      <c r="Q724" s="451"/>
      <c r="R724" s="144"/>
      <c r="S724" s="143"/>
      <c r="T724" s="144"/>
      <c r="U724" s="145"/>
      <c r="W724" s="365"/>
    </row>
    <row r="725" spans="1:23" ht="26">
      <c r="A725" s="135" t="s">
        <v>539</v>
      </c>
      <c r="B725" s="52" t="s">
        <v>108</v>
      </c>
      <c r="C725" s="136" t="s">
        <v>125</v>
      </c>
      <c r="D725" s="202">
        <v>10</v>
      </c>
      <c r="E725" s="52" t="s">
        <v>532</v>
      </c>
      <c r="F725" s="52">
        <v>18</v>
      </c>
      <c r="G725" s="112" t="s">
        <v>126</v>
      </c>
      <c r="H725" s="138">
        <v>20</v>
      </c>
      <c r="I725" s="139">
        <v>50</v>
      </c>
      <c r="J725" s="139">
        <v>100</v>
      </c>
      <c r="K725" s="139">
        <f>I725+J725</f>
        <v>150</v>
      </c>
      <c r="L725" s="140">
        <f>K725*D725</f>
        <v>1500</v>
      </c>
      <c r="M725" s="141">
        <f t="shared" si="42"/>
        <v>27000</v>
      </c>
      <c r="N725" s="458">
        <f t="shared" si="39"/>
        <v>0</v>
      </c>
      <c r="O725" s="147">
        <v>1</v>
      </c>
      <c r="P725" s="460">
        <f t="shared" si="40"/>
        <v>0</v>
      </c>
      <c r="Q725" s="451">
        <f>+'Work progress Summary'!$I$11</f>
        <v>1</v>
      </c>
      <c r="R725" s="144">
        <v>27000</v>
      </c>
      <c r="S725" s="143">
        <f t="shared" si="41"/>
        <v>0</v>
      </c>
      <c r="T725" s="144">
        <f>Q725*M725</f>
        <v>27000</v>
      </c>
      <c r="U725" s="145"/>
      <c r="W725" s="365"/>
    </row>
    <row r="726" spans="1:23">
      <c r="A726" s="182"/>
      <c r="B726" s="52"/>
      <c r="C726" s="200"/>
      <c r="D726" s="137"/>
      <c r="E726" s="52"/>
      <c r="F726" s="52"/>
      <c r="G726" s="186"/>
      <c r="H726" s="187"/>
      <c r="I726" s="139"/>
      <c r="J726" s="139"/>
      <c r="K726" s="139"/>
      <c r="L726" s="140"/>
      <c r="M726" s="141"/>
      <c r="N726" s="458">
        <f t="shared" si="39"/>
        <v>0</v>
      </c>
      <c r="O726" s="147"/>
      <c r="P726" s="460">
        <f t="shared" si="40"/>
        <v>0</v>
      </c>
      <c r="Q726" s="451"/>
      <c r="R726" s="144"/>
      <c r="S726" s="143"/>
      <c r="T726" s="144"/>
      <c r="U726" s="145"/>
      <c r="W726" s="365"/>
    </row>
    <row r="727" spans="1:23">
      <c r="A727" s="135"/>
      <c r="B727" s="183" t="s">
        <v>83</v>
      </c>
      <c r="C727" s="200" t="s">
        <v>127</v>
      </c>
      <c r="D727" s="202"/>
      <c r="E727" s="52"/>
      <c r="F727" s="52"/>
      <c r="G727" s="186"/>
      <c r="H727" s="187"/>
      <c r="I727" s="139"/>
      <c r="J727" s="139"/>
      <c r="K727" s="139"/>
      <c r="L727" s="140"/>
      <c r="M727" s="141"/>
      <c r="N727" s="458">
        <f t="shared" si="39"/>
        <v>0</v>
      </c>
      <c r="O727" s="147"/>
      <c r="P727" s="460">
        <f t="shared" si="40"/>
        <v>0</v>
      </c>
      <c r="Q727" s="451"/>
      <c r="R727" s="144"/>
      <c r="S727" s="143"/>
      <c r="T727" s="144"/>
      <c r="U727" s="145"/>
      <c r="W727" s="365"/>
    </row>
    <row r="728" spans="1:23">
      <c r="A728" s="182"/>
      <c r="B728" s="52"/>
      <c r="C728" s="200"/>
      <c r="D728" s="137"/>
      <c r="E728" s="52"/>
      <c r="F728" s="52"/>
      <c r="G728" s="186"/>
      <c r="H728" s="187"/>
      <c r="I728" s="139"/>
      <c r="J728" s="139"/>
      <c r="K728" s="139"/>
      <c r="L728" s="140"/>
      <c r="M728" s="141"/>
      <c r="N728" s="458">
        <f t="shared" si="39"/>
        <v>0</v>
      </c>
      <c r="O728" s="147"/>
      <c r="P728" s="460">
        <f t="shared" si="40"/>
        <v>0</v>
      </c>
      <c r="Q728" s="451"/>
      <c r="R728" s="144"/>
      <c r="S728" s="143"/>
      <c r="T728" s="144"/>
      <c r="U728" s="145"/>
      <c r="W728" s="365"/>
    </row>
    <row r="729" spans="1:23">
      <c r="A729" s="135"/>
      <c r="B729" s="183" t="s">
        <v>83</v>
      </c>
      <c r="C729" s="200" t="s">
        <v>111</v>
      </c>
      <c r="D729" s="137"/>
      <c r="E729" s="52"/>
      <c r="F729" s="52"/>
      <c r="G729" s="186"/>
      <c r="H729" s="187"/>
      <c r="I729" s="139"/>
      <c r="J729" s="139"/>
      <c r="K729" s="139"/>
      <c r="L729" s="140"/>
      <c r="M729" s="141"/>
      <c r="N729" s="458">
        <f t="shared" si="39"/>
        <v>0</v>
      </c>
      <c r="O729" s="147"/>
      <c r="P729" s="460">
        <f t="shared" si="40"/>
        <v>0</v>
      </c>
      <c r="Q729" s="451"/>
      <c r="R729" s="144"/>
      <c r="S729" s="143"/>
      <c r="T729" s="144"/>
      <c r="U729" s="145"/>
      <c r="W729" s="365"/>
    </row>
    <row r="730" spans="1:23">
      <c r="A730" s="182"/>
      <c r="B730" s="52"/>
      <c r="C730" s="200"/>
      <c r="D730" s="137"/>
      <c r="E730" s="52"/>
      <c r="F730" s="52"/>
      <c r="G730" s="186"/>
      <c r="H730" s="187"/>
      <c r="I730" s="139"/>
      <c r="J730" s="139"/>
      <c r="K730" s="139"/>
      <c r="L730" s="140"/>
      <c r="M730" s="141"/>
      <c r="N730" s="458">
        <f t="shared" si="39"/>
        <v>0</v>
      </c>
      <c r="O730" s="147"/>
      <c r="P730" s="460">
        <f t="shared" si="40"/>
        <v>0</v>
      </c>
      <c r="Q730" s="451"/>
      <c r="R730" s="144"/>
      <c r="S730" s="143"/>
      <c r="T730" s="144"/>
      <c r="U730" s="145"/>
      <c r="W730" s="365"/>
    </row>
    <row r="731" spans="1:23" ht="26">
      <c r="A731" s="135" t="s">
        <v>539</v>
      </c>
      <c r="B731" s="52" t="s">
        <v>109</v>
      </c>
      <c r="C731" s="136" t="s">
        <v>128</v>
      </c>
      <c r="D731" s="202">
        <v>9</v>
      </c>
      <c r="E731" s="52" t="s">
        <v>533</v>
      </c>
      <c r="F731" s="52">
        <v>18</v>
      </c>
      <c r="G731" s="112" t="s">
        <v>96</v>
      </c>
      <c r="H731" s="138">
        <v>20</v>
      </c>
      <c r="I731" s="139">
        <v>86</v>
      </c>
      <c r="J731" s="139">
        <v>48</v>
      </c>
      <c r="K731" s="139">
        <f>I731+J731</f>
        <v>134</v>
      </c>
      <c r="L731" s="140">
        <f>K731*D731</f>
        <v>1206</v>
      </c>
      <c r="M731" s="141">
        <f t="shared" si="42"/>
        <v>21708</v>
      </c>
      <c r="N731" s="458">
        <f>P731*D731*F731*0.18</f>
        <v>0</v>
      </c>
      <c r="O731" s="147">
        <v>1</v>
      </c>
      <c r="P731" s="460">
        <f t="shared" si="40"/>
        <v>0</v>
      </c>
      <c r="Q731" s="451">
        <f>+'Work progress Summary'!R11</f>
        <v>1</v>
      </c>
      <c r="R731" s="144">
        <v>21708</v>
      </c>
      <c r="S731" s="143">
        <f t="shared" si="41"/>
        <v>0</v>
      </c>
      <c r="T731" s="144">
        <f>Q731*M731</f>
        <v>21708</v>
      </c>
      <c r="U731" s="145"/>
      <c r="W731" s="365"/>
    </row>
    <row r="732" spans="1:23">
      <c r="A732" s="182"/>
      <c r="B732" s="52"/>
      <c r="C732" s="200"/>
      <c r="D732" s="137"/>
      <c r="E732" s="52"/>
      <c r="F732" s="52"/>
      <c r="G732" s="186"/>
      <c r="H732" s="187"/>
      <c r="I732" s="139"/>
      <c r="J732" s="139"/>
      <c r="K732" s="139"/>
      <c r="L732" s="140"/>
      <c r="M732" s="141"/>
      <c r="N732" s="458">
        <f t="shared" si="39"/>
        <v>0</v>
      </c>
      <c r="O732" s="147"/>
      <c r="P732" s="460">
        <f t="shared" si="40"/>
        <v>0</v>
      </c>
      <c r="Q732" s="451"/>
      <c r="R732" s="144"/>
      <c r="S732" s="143"/>
      <c r="T732" s="144"/>
      <c r="U732" s="145"/>
      <c r="W732" s="365"/>
    </row>
    <row r="733" spans="1:23" ht="39">
      <c r="A733" s="135" t="s">
        <v>539</v>
      </c>
      <c r="B733" s="52" t="s">
        <v>129</v>
      </c>
      <c r="C733" s="136" t="s">
        <v>205</v>
      </c>
      <c r="D733" s="137">
        <v>12.5</v>
      </c>
      <c r="E733" s="52" t="s">
        <v>532</v>
      </c>
      <c r="F733" s="52">
        <v>18</v>
      </c>
      <c r="G733" s="112" t="s">
        <v>131</v>
      </c>
      <c r="H733" s="138">
        <v>20</v>
      </c>
      <c r="I733" s="139">
        <v>406</v>
      </c>
      <c r="J733" s="139">
        <v>222</v>
      </c>
      <c r="K733" s="139">
        <f>I733+J733</f>
        <v>628</v>
      </c>
      <c r="L733" s="140">
        <f>K733*D733</f>
        <v>7850</v>
      </c>
      <c r="M733" s="141">
        <f t="shared" si="42"/>
        <v>141300</v>
      </c>
      <c r="N733" s="458">
        <f t="shared" si="39"/>
        <v>0</v>
      </c>
      <c r="O733" s="147">
        <v>1</v>
      </c>
      <c r="P733" s="460">
        <f t="shared" si="40"/>
        <v>0</v>
      </c>
      <c r="Q733" s="451">
        <f>+'Work progress Summary'!O11</f>
        <v>1</v>
      </c>
      <c r="R733" s="144">
        <v>141300</v>
      </c>
      <c r="S733" s="143">
        <f t="shared" si="41"/>
        <v>0</v>
      </c>
      <c r="T733" s="144">
        <f>Q733*M733</f>
        <v>141300</v>
      </c>
      <c r="U733" s="145"/>
      <c r="W733" s="365"/>
    </row>
    <row r="734" spans="1:23">
      <c r="A734" s="182"/>
      <c r="B734" s="52"/>
      <c r="C734" s="200"/>
      <c r="D734" s="137"/>
      <c r="E734" s="52"/>
      <c r="F734" s="52"/>
      <c r="G734" s="186"/>
      <c r="H734" s="187"/>
      <c r="I734" s="139"/>
      <c r="J734" s="139"/>
      <c r="K734" s="139"/>
      <c r="L734" s="140"/>
      <c r="M734" s="141"/>
      <c r="N734" s="458">
        <f t="shared" ref="N734:N797" si="43">P734*D734*F734</f>
        <v>0</v>
      </c>
      <c r="O734" s="147"/>
      <c r="P734" s="460">
        <f t="shared" ref="P734:P797" si="44">Q734-O734</f>
        <v>0</v>
      </c>
      <c r="Q734" s="451"/>
      <c r="R734" s="144"/>
      <c r="S734" s="143"/>
      <c r="T734" s="144"/>
      <c r="U734" s="145"/>
      <c r="W734" s="365"/>
    </row>
    <row r="735" spans="1:23">
      <c r="A735" s="135"/>
      <c r="B735" s="183" t="s">
        <v>83</v>
      </c>
      <c r="C735" s="200" t="s">
        <v>118</v>
      </c>
      <c r="D735" s="202"/>
      <c r="E735" s="52"/>
      <c r="F735" s="52"/>
      <c r="G735" s="186"/>
      <c r="H735" s="187"/>
      <c r="I735" s="139"/>
      <c r="J735" s="139"/>
      <c r="K735" s="139"/>
      <c r="L735" s="140"/>
      <c r="M735" s="141"/>
      <c r="N735" s="458">
        <f t="shared" si="43"/>
        <v>0</v>
      </c>
      <c r="O735" s="147"/>
      <c r="P735" s="460">
        <f t="shared" si="44"/>
        <v>0</v>
      </c>
      <c r="Q735" s="451"/>
      <c r="R735" s="144"/>
      <c r="S735" s="143"/>
      <c r="T735" s="144"/>
      <c r="U735" s="145"/>
      <c r="W735" s="365"/>
    </row>
    <row r="736" spans="1:23">
      <c r="A736" s="182"/>
      <c r="B736" s="52"/>
      <c r="C736" s="200"/>
      <c r="D736" s="137"/>
      <c r="E736" s="52"/>
      <c r="F736" s="52"/>
      <c r="G736" s="186"/>
      <c r="H736" s="187"/>
      <c r="I736" s="139"/>
      <c r="J736" s="139"/>
      <c r="K736" s="139"/>
      <c r="L736" s="140"/>
      <c r="M736" s="141"/>
      <c r="N736" s="458">
        <f t="shared" si="43"/>
        <v>0</v>
      </c>
      <c r="O736" s="147"/>
      <c r="P736" s="460">
        <f t="shared" si="44"/>
        <v>0</v>
      </c>
      <c r="Q736" s="451"/>
      <c r="R736" s="144"/>
      <c r="S736" s="143"/>
      <c r="T736" s="144"/>
      <c r="U736" s="145"/>
      <c r="W736" s="365"/>
    </row>
    <row r="737" spans="1:23" ht="39">
      <c r="A737" s="135" t="s">
        <v>539</v>
      </c>
      <c r="B737" s="52" t="s">
        <v>112</v>
      </c>
      <c r="C737" s="136" t="s">
        <v>206</v>
      </c>
      <c r="D737" s="137">
        <v>11.5</v>
      </c>
      <c r="E737" s="52" t="s">
        <v>532</v>
      </c>
      <c r="F737" s="52">
        <v>18</v>
      </c>
      <c r="G737" s="112" t="s">
        <v>131</v>
      </c>
      <c r="H737" s="138">
        <v>20</v>
      </c>
      <c r="I737" s="139">
        <v>406</v>
      </c>
      <c r="J737" s="139">
        <v>222</v>
      </c>
      <c r="K737" s="139">
        <f>I737+J737</f>
        <v>628</v>
      </c>
      <c r="L737" s="140">
        <f>K737*D737</f>
        <v>7222</v>
      </c>
      <c r="M737" s="141">
        <f t="shared" si="42"/>
        <v>129996</v>
      </c>
      <c r="N737" s="458">
        <f t="shared" si="43"/>
        <v>0</v>
      </c>
      <c r="O737" s="147">
        <v>1</v>
      </c>
      <c r="P737" s="460">
        <f t="shared" si="44"/>
        <v>0</v>
      </c>
      <c r="Q737" s="451">
        <f>+'Work progress Summary'!P11</f>
        <v>1</v>
      </c>
      <c r="R737" s="144">
        <v>129996</v>
      </c>
      <c r="S737" s="143">
        <f t="shared" ref="S737:S797" si="45">T737-R737</f>
        <v>0</v>
      </c>
      <c r="T737" s="144">
        <f>Q737*M737</f>
        <v>129996</v>
      </c>
      <c r="U737" s="145"/>
      <c r="W737" s="365"/>
    </row>
    <row r="738" spans="1:23">
      <c r="A738" s="182"/>
      <c r="B738" s="52"/>
      <c r="C738" s="200"/>
      <c r="D738" s="137"/>
      <c r="E738" s="52"/>
      <c r="F738" s="52"/>
      <c r="G738" s="186"/>
      <c r="H738" s="187"/>
      <c r="I738" s="139"/>
      <c r="J738" s="139"/>
      <c r="K738" s="139"/>
      <c r="L738" s="140"/>
      <c r="M738" s="141"/>
      <c r="N738" s="458">
        <f t="shared" si="43"/>
        <v>0</v>
      </c>
      <c r="O738" s="147"/>
      <c r="P738" s="460">
        <f t="shared" si="44"/>
        <v>0</v>
      </c>
      <c r="Q738" s="451"/>
      <c r="R738" s="144"/>
      <c r="S738" s="143"/>
      <c r="T738" s="144"/>
      <c r="U738" s="145"/>
      <c r="W738" s="365"/>
    </row>
    <row r="739" spans="1:23" ht="26">
      <c r="A739" s="135" t="s">
        <v>539</v>
      </c>
      <c r="B739" s="52" t="s">
        <v>113</v>
      </c>
      <c r="C739" s="136" t="s">
        <v>232</v>
      </c>
      <c r="D739" s="202">
        <v>4.7</v>
      </c>
      <c r="E739" s="52" t="s">
        <v>533</v>
      </c>
      <c r="F739" s="52">
        <v>18</v>
      </c>
      <c r="G739" s="112" t="s">
        <v>96</v>
      </c>
      <c r="H739" s="138">
        <v>20</v>
      </c>
      <c r="I739" s="139">
        <v>94</v>
      </c>
      <c r="J739" s="139">
        <v>56</v>
      </c>
      <c r="K739" s="139">
        <f>I739+J739</f>
        <v>150</v>
      </c>
      <c r="L739" s="140">
        <f>K739*D739</f>
        <v>705</v>
      </c>
      <c r="M739" s="141">
        <f t="shared" si="42"/>
        <v>12690</v>
      </c>
      <c r="N739" s="458">
        <f>P739*D739*F739*0.23</f>
        <v>0</v>
      </c>
      <c r="O739" s="147">
        <v>1</v>
      </c>
      <c r="P739" s="460">
        <f t="shared" si="44"/>
        <v>0</v>
      </c>
      <c r="Q739" s="451">
        <f>+'Work progress Summary'!S11</f>
        <v>1</v>
      </c>
      <c r="R739" s="144">
        <v>12690</v>
      </c>
      <c r="S739" s="143">
        <f t="shared" si="45"/>
        <v>0</v>
      </c>
      <c r="T739" s="144">
        <f>Q739*M739</f>
        <v>12690</v>
      </c>
      <c r="U739" s="145"/>
      <c r="W739" s="365"/>
    </row>
    <row r="740" spans="1:23">
      <c r="A740" s="182"/>
      <c r="B740" s="52"/>
      <c r="C740" s="200"/>
      <c r="D740" s="137"/>
      <c r="E740" s="52"/>
      <c r="F740" s="52"/>
      <c r="G740" s="186"/>
      <c r="H740" s="187"/>
      <c r="I740" s="139"/>
      <c r="J740" s="139"/>
      <c r="K740" s="139"/>
      <c r="L740" s="140"/>
      <c r="M740" s="141"/>
      <c r="N740" s="458">
        <f t="shared" si="43"/>
        <v>0</v>
      </c>
      <c r="O740" s="147"/>
      <c r="P740" s="460">
        <f t="shared" si="44"/>
        <v>0</v>
      </c>
      <c r="Q740" s="451"/>
      <c r="R740" s="144"/>
      <c r="S740" s="143"/>
      <c r="T740" s="144"/>
      <c r="U740" s="145"/>
      <c r="W740" s="365"/>
    </row>
    <row r="741" spans="1:23">
      <c r="A741" s="135"/>
      <c r="B741" s="183" t="s">
        <v>83</v>
      </c>
      <c r="C741" s="200" t="s">
        <v>121</v>
      </c>
      <c r="D741" s="137"/>
      <c r="E741" s="52"/>
      <c r="F741" s="52"/>
      <c r="G741" s="186"/>
      <c r="H741" s="187"/>
      <c r="I741" s="139"/>
      <c r="J741" s="139"/>
      <c r="K741" s="139"/>
      <c r="L741" s="140"/>
      <c r="M741" s="141"/>
      <c r="N741" s="458">
        <f t="shared" si="43"/>
        <v>0</v>
      </c>
      <c r="O741" s="147"/>
      <c r="P741" s="460">
        <f t="shared" si="44"/>
        <v>0</v>
      </c>
      <c r="Q741" s="451"/>
      <c r="R741" s="144"/>
      <c r="S741" s="143"/>
      <c r="T741" s="144"/>
      <c r="U741" s="145"/>
      <c r="W741" s="365"/>
    </row>
    <row r="742" spans="1:23">
      <c r="A742" s="182"/>
      <c r="B742" s="52"/>
      <c r="C742" s="200"/>
      <c r="D742" s="137"/>
      <c r="E742" s="52"/>
      <c r="F742" s="52"/>
      <c r="G742" s="186"/>
      <c r="H742" s="187"/>
      <c r="I742" s="139"/>
      <c r="J742" s="139"/>
      <c r="K742" s="139"/>
      <c r="L742" s="140"/>
      <c r="M742" s="141"/>
      <c r="N742" s="458">
        <f t="shared" si="43"/>
        <v>0</v>
      </c>
      <c r="O742" s="147"/>
      <c r="P742" s="460">
        <f t="shared" si="44"/>
        <v>0</v>
      </c>
      <c r="Q742" s="451"/>
      <c r="R742" s="144"/>
      <c r="S742" s="143"/>
      <c r="T742" s="144"/>
      <c r="U742" s="145"/>
      <c r="W742" s="365"/>
    </row>
    <row r="743" spans="1:23" ht="52">
      <c r="A743" s="135" t="s">
        <v>539</v>
      </c>
      <c r="B743" s="52" t="s">
        <v>1</v>
      </c>
      <c r="C743" s="136" t="s">
        <v>207</v>
      </c>
      <c r="D743" s="202">
        <v>4.2</v>
      </c>
      <c r="E743" s="52" t="s">
        <v>532</v>
      </c>
      <c r="F743" s="52">
        <v>18</v>
      </c>
      <c r="G743" s="112" t="s">
        <v>131</v>
      </c>
      <c r="H743" s="138">
        <v>20</v>
      </c>
      <c r="I743" s="139">
        <v>406</v>
      </c>
      <c r="J743" s="139">
        <v>222</v>
      </c>
      <c r="K743" s="139">
        <f>I743+J743</f>
        <v>628</v>
      </c>
      <c r="L743" s="140">
        <f>K743*D743</f>
        <v>2637.6</v>
      </c>
      <c r="M743" s="141">
        <f t="shared" si="42"/>
        <v>47476.799999999996</v>
      </c>
      <c r="N743" s="458">
        <f t="shared" si="43"/>
        <v>0</v>
      </c>
      <c r="O743" s="147">
        <v>1</v>
      </c>
      <c r="P743" s="460">
        <f t="shared" si="44"/>
        <v>0</v>
      </c>
      <c r="Q743" s="451">
        <f>+'Work progress Summary'!Q11</f>
        <v>1</v>
      </c>
      <c r="R743" s="144">
        <v>47476.799999999996</v>
      </c>
      <c r="S743" s="143">
        <f t="shared" si="45"/>
        <v>0</v>
      </c>
      <c r="T743" s="144">
        <f>Q743*M743</f>
        <v>47476.799999999996</v>
      </c>
      <c r="U743" s="145"/>
      <c r="W743" s="365"/>
    </row>
    <row r="744" spans="1:23">
      <c r="A744" s="182"/>
      <c r="B744" s="52"/>
      <c r="C744" s="200"/>
      <c r="D744" s="137"/>
      <c r="E744" s="52"/>
      <c r="F744" s="52"/>
      <c r="G744" s="186"/>
      <c r="H744" s="187"/>
      <c r="I744" s="139"/>
      <c r="J744" s="139"/>
      <c r="K744" s="139"/>
      <c r="L744" s="140"/>
      <c r="M744" s="141"/>
      <c r="N744" s="458">
        <f t="shared" si="43"/>
        <v>0</v>
      </c>
      <c r="O744" s="147"/>
      <c r="P744" s="460">
        <f t="shared" si="44"/>
        <v>0</v>
      </c>
      <c r="Q744" s="451"/>
      <c r="R744" s="144"/>
      <c r="S744" s="143"/>
      <c r="T744" s="144"/>
      <c r="U744" s="145"/>
      <c r="W744" s="365"/>
    </row>
    <row r="745" spans="1:23" ht="26">
      <c r="A745" s="135" t="s">
        <v>539</v>
      </c>
      <c r="B745" s="52" t="s">
        <v>2</v>
      </c>
      <c r="C745" s="136" t="s">
        <v>174</v>
      </c>
      <c r="D745" s="137">
        <v>4.2</v>
      </c>
      <c r="E745" s="52" t="s">
        <v>533</v>
      </c>
      <c r="F745" s="52">
        <v>18</v>
      </c>
      <c r="G745" s="112" t="s">
        <v>96</v>
      </c>
      <c r="H745" s="138">
        <v>20</v>
      </c>
      <c r="I745" s="139">
        <v>79</v>
      </c>
      <c r="J745" s="139">
        <v>43</v>
      </c>
      <c r="K745" s="139">
        <f>I745+J745</f>
        <v>122</v>
      </c>
      <c r="L745" s="140">
        <f>K745*D745</f>
        <v>512.4</v>
      </c>
      <c r="M745" s="141">
        <f t="shared" si="42"/>
        <v>9223.1999999999989</v>
      </c>
      <c r="N745" s="458">
        <f t="shared" si="43"/>
        <v>0</v>
      </c>
      <c r="O745" s="147">
        <v>1</v>
      </c>
      <c r="P745" s="460">
        <f t="shared" si="44"/>
        <v>0</v>
      </c>
      <c r="Q745" s="451">
        <f>+'Work progress Summary'!T11</f>
        <v>1</v>
      </c>
      <c r="R745" s="144">
        <v>9223.1999999999989</v>
      </c>
      <c r="S745" s="143">
        <f t="shared" si="45"/>
        <v>0</v>
      </c>
      <c r="T745" s="144">
        <f>Q745*M745</f>
        <v>9223.1999999999989</v>
      </c>
      <c r="U745" s="145"/>
      <c r="W745" s="365"/>
    </row>
    <row r="746" spans="1:23">
      <c r="A746" s="182"/>
      <c r="B746" s="52"/>
      <c r="C746" s="200"/>
      <c r="D746" s="137"/>
      <c r="E746" s="52"/>
      <c r="F746" s="52"/>
      <c r="G746" s="186"/>
      <c r="H746" s="187"/>
      <c r="I746" s="139"/>
      <c r="J746" s="139"/>
      <c r="K746" s="139"/>
      <c r="L746" s="140"/>
      <c r="M746" s="141"/>
      <c r="N746" s="458">
        <f t="shared" si="43"/>
        <v>0</v>
      </c>
      <c r="O746" s="147"/>
      <c r="P746" s="460">
        <f t="shared" si="44"/>
        <v>0</v>
      </c>
      <c r="Q746" s="451"/>
      <c r="R746" s="144"/>
      <c r="S746" s="143"/>
      <c r="T746" s="144"/>
      <c r="U746" s="145"/>
      <c r="W746" s="365"/>
    </row>
    <row r="747" spans="1:23">
      <c r="A747" s="135"/>
      <c r="B747" s="183" t="s">
        <v>83</v>
      </c>
      <c r="C747" s="200" t="s">
        <v>134</v>
      </c>
      <c r="D747" s="202"/>
      <c r="E747" s="52"/>
      <c r="F747" s="52"/>
      <c r="G747" s="186"/>
      <c r="H747" s="187"/>
      <c r="I747" s="139"/>
      <c r="J747" s="139"/>
      <c r="K747" s="139"/>
      <c r="L747" s="140"/>
      <c r="M747" s="141"/>
      <c r="N747" s="458">
        <f t="shared" si="43"/>
        <v>0</v>
      </c>
      <c r="O747" s="147"/>
      <c r="P747" s="460">
        <f t="shared" si="44"/>
        <v>0</v>
      </c>
      <c r="Q747" s="451"/>
      <c r="R747" s="144"/>
      <c r="S747" s="143"/>
      <c r="T747" s="144"/>
      <c r="U747" s="145"/>
      <c r="W747" s="365"/>
    </row>
    <row r="748" spans="1:23">
      <c r="A748" s="182"/>
      <c r="B748" s="52"/>
      <c r="C748" s="200"/>
      <c r="D748" s="137"/>
      <c r="E748" s="52"/>
      <c r="F748" s="52"/>
      <c r="G748" s="186"/>
      <c r="H748" s="187"/>
      <c r="I748" s="139"/>
      <c r="J748" s="139"/>
      <c r="K748" s="139"/>
      <c r="L748" s="140"/>
      <c r="M748" s="141"/>
      <c r="N748" s="458">
        <f t="shared" si="43"/>
        <v>0</v>
      </c>
      <c r="O748" s="147"/>
      <c r="P748" s="460">
        <f t="shared" si="44"/>
        <v>0</v>
      </c>
      <c r="Q748" s="451"/>
      <c r="R748" s="144"/>
      <c r="S748" s="143"/>
      <c r="T748" s="144"/>
      <c r="U748" s="145"/>
      <c r="W748" s="365"/>
    </row>
    <row r="749" spans="1:23" ht="26">
      <c r="A749" s="135"/>
      <c r="B749" s="52"/>
      <c r="C749" s="136" t="s">
        <v>233</v>
      </c>
      <c r="D749" s="202"/>
      <c r="E749" s="52"/>
      <c r="F749" s="52"/>
      <c r="G749" s="186"/>
      <c r="H749" s="187"/>
      <c r="I749" s="139"/>
      <c r="J749" s="139"/>
      <c r="K749" s="139"/>
      <c r="L749" s="140"/>
      <c r="M749" s="141"/>
      <c r="N749" s="458">
        <f t="shared" si="43"/>
        <v>0</v>
      </c>
      <c r="O749" s="147"/>
      <c r="P749" s="460">
        <f t="shared" si="44"/>
        <v>0</v>
      </c>
      <c r="Q749" s="451"/>
      <c r="R749" s="144"/>
      <c r="S749" s="143"/>
      <c r="T749" s="144"/>
      <c r="U749" s="145"/>
      <c r="W749" s="365"/>
    </row>
    <row r="750" spans="1:23">
      <c r="A750" s="182"/>
      <c r="B750" s="52"/>
      <c r="C750" s="200"/>
      <c r="D750" s="137"/>
      <c r="E750" s="52"/>
      <c r="F750" s="52"/>
      <c r="G750" s="186"/>
      <c r="H750" s="187"/>
      <c r="I750" s="139"/>
      <c r="J750" s="139"/>
      <c r="K750" s="139"/>
      <c r="L750" s="140"/>
      <c r="M750" s="141"/>
      <c r="N750" s="458">
        <f t="shared" si="43"/>
        <v>0</v>
      </c>
      <c r="O750" s="147"/>
      <c r="P750" s="460">
        <f t="shared" si="44"/>
        <v>0</v>
      </c>
      <c r="Q750" s="451"/>
      <c r="R750" s="144"/>
      <c r="S750" s="143"/>
      <c r="T750" s="144"/>
      <c r="U750" s="145"/>
      <c r="W750" s="365"/>
    </row>
    <row r="751" spans="1:23">
      <c r="A751" s="135" t="s">
        <v>539</v>
      </c>
      <c r="B751" s="52"/>
      <c r="C751" s="185" t="s">
        <v>208</v>
      </c>
      <c r="D751" s="137">
        <v>1</v>
      </c>
      <c r="E751" s="52" t="s">
        <v>100</v>
      </c>
      <c r="F751" s="52">
        <v>18</v>
      </c>
      <c r="G751" s="112" t="s">
        <v>96</v>
      </c>
      <c r="H751" s="138">
        <v>20</v>
      </c>
      <c r="I751" s="139">
        <v>869</v>
      </c>
      <c r="J751" s="139">
        <v>433</v>
      </c>
      <c r="K751" s="139">
        <f>I751+J751</f>
        <v>1302</v>
      </c>
      <c r="L751" s="140">
        <f>K751*D751</f>
        <v>1302</v>
      </c>
      <c r="M751" s="141">
        <f t="shared" si="42"/>
        <v>23436</v>
      </c>
      <c r="N751" s="458">
        <f t="shared" si="43"/>
        <v>0</v>
      </c>
      <c r="O751" s="147">
        <v>0.94444444444444442</v>
      </c>
      <c r="P751" s="460">
        <f t="shared" si="44"/>
        <v>0</v>
      </c>
      <c r="Q751" s="451">
        <f>+'Work progress Summary'!V11</f>
        <v>0.94444444444444442</v>
      </c>
      <c r="R751" s="144">
        <v>22134</v>
      </c>
      <c r="S751" s="143">
        <f t="shared" si="45"/>
        <v>0</v>
      </c>
      <c r="T751" s="144">
        <f>Q751*M751</f>
        <v>22134</v>
      </c>
      <c r="U751" s="145"/>
      <c r="W751" s="365"/>
    </row>
    <row r="752" spans="1:23">
      <c r="A752" s="182"/>
      <c r="B752" s="52"/>
      <c r="C752" s="200"/>
      <c r="D752" s="137"/>
      <c r="E752" s="52"/>
      <c r="F752" s="52"/>
      <c r="G752" s="186"/>
      <c r="H752" s="187"/>
      <c r="I752" s="139"/>
      <c r="J752" s="139"/>
      <c r="K752" s="139"/>
      <c r="L752" s="140"/>
      <c r="M752" s="141"/>
      <c r="N752" s="458">
        <f t="shared" si="43"/>
        <v>0</v>
      </c>
      <c r="O752" s="147"/>
      <c r="P752" s="460">
        <f t="shared" si="44"/>
        <v>0</v>
      </c>
      <c r="Q752" s="451"/>
      <c r="R752" s="144"/>
      <c r="S752" s="143"/>
      <c r="T752" s="144"/>
      <c r="U752" s="145"/>
      <c r="W752" s="365"/>
    </row>
    <row r="753" spans="1:23">
      <c r="A753" s="135" t="s">
        <v>539</v>
      </c>
      <c r="B753" s="52" t="s">
        <v>3</v>
      </c>
      <c r="C753" s="185" t="s">
        <v>209</v>
      </c>
      <c r="D753" s="202">
        <v>1</v>
      </c>
      <c r="E753" s="52" t="s">
        <v>100</v>
      </c>
      <c r="F753" s="52">
        <v>18</v>
      </c>
      <c r="G753" s="112" t="s">
        <v>96</v>
      </c>
      <c r="H753" s="138">
        <v>20</v>
      </c>
      <c r="I753" s="139">
        <v>733</v>
      </c>
      <c r="J753" s="139">
        <v>354</v>
      </c>
      <c r="K753" s="139">
        <f>I753+J753</f>
        <v>1087</v>
      </c>
      <c r="L753" s="140">
        <f>K753*D753</f>
        <v>1087</v>
      </c>
      <c r="M753" s="141">
        <f t="shared" si="42"/>
        <v>19566</v>
      </c>
      <c r="N753" s="458">
        <f t="shared" si="43"/>
        <v>18</v>
      </c>
      <c r="O753" s="147">
        <v>0</v>
      </c>
      <c r="P753" s="460">
        <f t="shared" si="44"/>
        <v>1</v>
      </c>
      <c r="Q753" s="451">
        <f>+'Work progress Summary'!U11</f>
        <v>1</v>
      </c>
      <c r="R753" s="144">
        <v>0</v>
      </c>
      <c r="S753" s="143">
        <f t="shared" si="45"/>
        <v>19566</v>
      </c>
      <c r="T753" s="144">
        <f>Q753*M753</f>
        <v>19566</v>
      </c>
      <c r="U753" s="145"/>
      <c r="W753" s="365"/>
    </row>
    <row r="754" spans="1:23">
      <c r="A754" s="182"/>
      <c r="B754" s="52"/>
      <c r="C754" s="200"/>
      <c r="D754" s="137"/>
      <c r="E754" s="52"/>
      <c r="F754" s="52"/>
      <c r="G754" s="186"/>
      <c r="H754" s="187"/>
      <c r="I754" s="139"/>
      <c r="J754" s="139"/>
      <c r="K754" s="139"/>
      <c r="L754" s="140"/>
      <c r="M754" s="141"/>
      <c r="N754" s="458">
        <f t="shared" si="43"/>
        <v>0</v>
      </c>
      <c r="O754" s="147"/>
      <c r="P754" s="460">
        <f t="shared" si="44"/>
        <v>0</v>
      </c>
      <c r="Q754" s="451"/>
      <c r="R754" s="144"/>
      <c r="S754" s="143"/>
      <c r="T754" s="144"/>
      <c r="U754" s="145"/>
      <c r="W754" s="365"/>
    </row>
    <row r="755" spans="1:23">
      <c r="A755" s="135" t="s">
        <v>539</v>
      </c>
      <c r="B755" s="52" t="s">
        <v>4</v>
      </c>
      <c r="C755" s="185" t="s">
        <v>234</v>
      </c>
      <c r="D755" s="202">
        <v>1</v>
      </c>
      <c r="E755" s="52" t="s">
        <v>100</v>
      </c>
      <c r="F755" s="52">
        <v>18</v>
      </c>
      <c r="G755" s="112" t="s">
        <v>96</v>
      </c>
      <c r="H755" s="138">
        <v>20</v>
      </c>
      <c r="I755" s="139">
        <v>811</v>
      </c>
      <c r="J755" s="139">
        <v>407</v>
      </c>
      <c r="K755" s="139">
        <f>I755+J755</f>
        <v>1218</v>
      </c>
      <c r="L755" s="140">
        <f>K755*D755</f>
        <v>1218</v>
      </c>
      <c r="M755" s="141">
        <f t="shared" si="42"/>
        <v>21924</v>
      </c>
      <c r="N755" s="458">
        <f t="shared" si="43"/>
        <v>1.0000000000000004</v>
      </c>
      <c r="O755" s="147">
        <v>0.88888888888888884</v>
      </c>
      <c r="P755" s="460">
        <f t="shared" si="44"/>
        <v>5.555555555555558E-2</v>
      </c>
      <c r="Q755" s="451">
        <f>+'Work progress Summary'!W11</f>
        <v>0.94444444444444442</v>
      </c>
      <c r="R755" s="144">
        <v>19488</v>
      </c>
      <c r="S755" s="143">
        <f t="shared" si="45"/>
        <v>1218</v>
      </c>
      <c r="T755" s="144">
        <f>Q755*M755</f>
        <v>20706</v>
      </c>
      <c r="U755" s="145"/>
      <c r="W755" s="365"/>
    </row>
    <row r="756" spans="1:23">
      <c r="A756" s="182"/>
      <c r="B756" s="52"/>
      <c r="C756" s="200"/>
      <c r="D756" s="137"/>
      <c r="E756" s="52"/>
      <c r="F756" s="52"/>
      <c r="G756" s="186"/>
      <c r="H756" s="187"/>
      <c r="I756" s="139"/>
      <c r="J756" s="139"/>
      <c r="K756" s="139"/>
      <c r="L756" s="140"/>
      <c r="M756" s="141"/>
      <c r="N756" s="458">
        <f t="shared" si="43"/>
        <v>0</v>
      </c>
      <c r="O756" s="147"/>
      <c r="P756" s="460">
        <f t="shared" si="44"/>
        <v>0</v>
      </c>
      <c r="Q756" s="451"/>
      <c r="R756" s="144"/>
      <c r="S756" s="143"/>
      <c r="T756" s="144"/>
      <c r="U756" s="145"/>
      <c r="W756" s="365"/>
    </row>
    <row r="757" spans="1:23">
      <c r="A757" s="135" t="s">
        <v>539</v>
      </c>
      <c r="B757" s="52" t="s">
        <v>5</v>
      </c>
      <c r="C757" s="185" t="s">
        <v>138</v>
      </c>
      <c r="D757" s="137">
        <v>2</v>
      </c>
      <c r="E757" s="52" t="s">
        <v>100</v>
      </c>
      <c r="F757" s="52">
        <v>18</v>
      </c>
      <c r="G757" s="112" t="s">
        <v>96</v>
      </c>
      <c r="H757" s="138">
        <v>20</v>
      </c>
      <c r="I757" s="139">
        <v>660</v>
      </c>
      <c r="J757" s="139">
        <v>304</v>
      </c>
      <c r="K757" s="139">
        <f>I757+J757</f>
        <v>964</v>
      </c>
      <c r="L757" s="140">
        <f>K757*D757</f>
        <v>1928</v>
      </c>
      <c r="M757" s="141">
        <f t="shared" si="42"/>
        <v>34704</v>
      </c>
      <c r="N757" s="458">
        <f t="shared" si="43"/>
        <v>-2.0000000000000009</v>
      </c>
      <c r="O757" s="147">
        <v>1</v>
      </c>
      <c r="P757" s="460">
        <f t="shared" si="44"/>
        <v>-5.555555555555558E-2</v>
      </c>
      <c r="Q757" s="451">
        <f>+'Work progress Summary'!X11</f>
        <v>0.94444444444444442</v>
      </c>
      <c r="R757" s="144">
        <v>34704</v>
      </c>
      <c r="S757" s="143">
        <f t="shared" si="45"/>
        <v>-1928</v>
      </c>
      <c r="T757" s="144">
        <f>Q757*M757</f>
        <v>32776</v>
      </c>
      <c r="U757" s="145"/>
      <c r="W757" s="365"/>
    </row>
    <row r="758" spans="1:23">
      <c r="A758" s="182"/>
      <c r="B758" s="52"/>
      <c r="C758" s="200"/>
      <c r="D758" s="137"/>
      <c r="E758" s="52"/>
      <c r="F758" s="52"/>
      <c r="G758" s="186"/>
      <c r="H758" s="187"/>
      <c r="I758" s="139"/>
      <c r="J758" s="139"/>
      <c r="K758" s="139"/>
      <c r="L758" s="140"/>
      <c r="M758" s="141"/>
      <c r="N758" s="458">
        <f t="shared" si="43"/>
        <v>0</v>
      </c>
      <c r="O758" s="147"/>
      <c r="P758" s="460">
        <f t="shared" si="44"/>
        <v>0</v>
      </c>
      <c r="Q758" s="451"/>
      <c r="R758" s="144"/>
      <c r="S758" s="143"/>
      <c r="T758" s="144"/>
      <c r="U758" s="145"/>
      <c r="W758" s="365"/>
    </row>
    <row r="759" spans="1:23">
      <c r="A759" s="135"/>
      <c r="B759" s="183" t="s">
        <v>83</v>
      </c>
      <c r="C759" s="200" t="s">
        <v>139</v>
      </c>
      <c r="D759" s="202"/>
      <c r="E759" s="52"/>
      <c r="F759" s="52"/>
      <c r="G759" s="186"/>
      <c r="H759" s="187"/>
      <c r="I759" s="139"/>
      <c r="J759" s="139"/>
      <c r="K759" s="139"/>
      <c r="L759" s="140"/>
      <c r="M759" s="141"/>
      <c r="N759" s="458">
        <f t="shared" si="43"/>
        <v>0</v>
      </c>
      <c r="O759" s="147"/>
      <c r="P759" s="460">
        <f t="shared" si="44"/>
        <v>0</v>
      </c>
      <c r="Q759" s="451"/>
      <c r="R759" s="144"/>
      <c r="S759" s="143"/>
      <c r="T759" s="144"/>
      <c r="U759" s="145"/>
      <c r="W759" s="365"/>
    </row>
    <row r="760" spans="1:23">
      <c r="A760" s="182"/>
      <c r="B760" s="52"/>
      <c r="C760" s="200"/>
      <c r="D760" s="137"/>
      <c r="E760" s="52"/>
      <c r="F760" s="52"/>
      <c r="G760" s="186"/>
      <c r="H760" s="187"/>
      <c r="I760" s="139"/>
      <c r="J760" s="139"/>
      <c r="K760" s="139"/>
      <c r="L760" s="140"/>
      <c r="M760" s="141"/>
      <c r="N760" s="458">
        <f t="shared" si="43"/>
        <v>0</v>
      </c>
      <c r="O760" s="147"/>
      <c r="P760" s="460">
        <f t="shared" si="44"/>
        <v>0</v>
      </c>
      <c r="Q760" s="451"/>
      <c r="R760" s="144"/>
      <c r="S760" s="143"/>
      <c r="T760" s="144"/>
      <c r="U760" s="145"/>
      <c r="W760" s="365"/>
    </row>
    <row r="761" spans="1:23">
      <c r="A761" s="135"/>
      <c r="B761" s="183" t="s">
        <v>83</v>
      </c>
      <c r="C761" s="200" t="s">
        <v>211</v>
      </c>
      <c r="D761" s="202"/>
      <c r="E761" s="52"/>
      <c r="F761" s="52"/>
      <c r="G761" s="186"/>
      <c r="H761" s="187"/>
      <c r="I761" s="139"/>
      <c r="J761" s="139"/>
      <c r="K761" s="139"/>
      <c r="L761" s="140"/>
      <c r="M761" s="141"/>
      <c r="N761" s="458">
        <f t="shared" si="43"/>
        <v>0</v>
      </c>
      <c r="O761" s="147"/>
      <c r="P761" s="460">
        <f t="shared" si="44"/>
        <v>0</v>
      </c>
      <c r="Q761" s="451"/>
      <c r="R761" s="144"/>
      <c r="S761" s="143"/>
      <c r="T761" s="144"/>
      <c r="U761" s="145"/>
      <c r="W761" s="365"/>
    </row>
    <row r="762" spans="1:23">
      <c r="A762" s="182"/>
      <c r="B762" s="52"/>
      <c r="C762" s="200"/>
      <c r="D762" s="137"/>
      <c r="E762" s="52"/>
      <c r="F762" s="52"/>
      <c r="G762" s="186"/>
      <c r="H762" s="187"/>
      <c r="I762" s="139"/>
      <c r="J762" s="139"/>
      <c r="K762" s="139"/>
      <c r="L762" s="140"/>
      <c r="M762" s="141"/>
      <c r="N762" s="458">
        <f t="shared" si="43"/>
        <v>0</v>
      </c>
      <c r="O762" s="147"/>
      <c r="P762" s="460">
        <f t="shared" si="44"/>
        <v>0</v>
      </c>
      <c r="Q762" s="451"/>
      <c r="R762" s="144"/>
      <c r="S762" s="143"/>
      <c r="T762" s="144"/>
      <c r="U762" s="145"/>
      <c r="W762" s="365"/>
    </row>
    <row r="763" spans="1:23" ht="39">
      <c r="A763" s="135" t="s">
        <v>539</v>
      </c>
      <c r="B763" s="52" t="s">
        <v>103</v>
      </c>
      <c r="C763" s="136" t="s">
        <v>212</v>
      </c>
      <c r="D763" s="137">
        <v>1</v>
      </c>
      <c r="E763" s="52" t="s">
        <v>100</v>
      </c>
      <c r="F763" s="52">
        <v>18</v>
      </c>
      <c r="G763" s="112" t="s">
        <v>96</v>
      </c>
      <c r="H763" s="138">
        <v>20</v>
      </c>
      <c r="I763" s="139">
        <v>233</v>
      </c>
      <c r="J763" s="139">
        <v>118</v>
      </c>
      <c r="K763" s="139">
        <f>I763+J763</f>
        <v>351</v>
      </c>
      <c r="L763" s="140">
        <f>K763*D763</f>
        <v>351</v>
      </c>
      <c r="M763" s="141">
        <f t="shared" si="42"/>
        <v>6318</v>
      </c>
      <c r="N763" s="458">
        <f>P763*D763*F763*0.675*0.73</f>
        <v>0</v>
      </c>
      <c r="O763" s="147"/>
      <c r="P763" s="460">
        <f t="shared" si="44"/>
        <v>0</v>
      </c>
      <c r="Q763" s="451"/>
      <c r="R763" s="144">
        <v>0</v>
      </c>
      <c r="S763" s="143">
        <f t="shared" si="45"/>
        <v>0</v>
      </c>
      <c r="T763" s="144">
        <f>Q763*M763</f>
        <v>0</v>
      </c>
      <c r="U763" s="145"/>
      <c r="W763" s="365"/>
    </row>
    <row r="764" spans="1:23">
      <c r="A764" s="182"/>
      <c r="B764" s="52"/>
      <c r="C764" s="200"/>
      <c r="D764" s="137"/>
      <c r="E764" s="52"/>
      <c r="F764" s="52"/>
      <c r="G764" s="186"/>
      <c r="H764" s="187"/>
      <c r="I764" s="139"/>
      <c r="J764" s="139"/>
      <c r="K764" s="139"/>
      <c r="L764" s="140"/>
      <c r="M764" s="141"/>
      <c r="N764" s="458">
        <f t="shared" si="43"/>
        <v>0</v>
      </c>
      <c r="O764" s="147"/>
      <c r="P764" s="460">
        <f t="shared" si="44"/>
        <v>0</v>
      </c>
      <c r="Q764" s="451"/>
      <c r="R764" s="144"/>
      <c r="S764" s="143"/>
      <c r="T764" s="144"/>
      <c r="U764" s="145"/>
      <c r="W764" s="365"/>
    </row>
    <row r="765" spans="1:23">
      <c r="A765" s="135"/>
      <c r="B765" s="183" t="s">
        <v>83</v>
      </c>
      <c r="C765" s="200" t="s">
        <v>213</v>
      </c>
      <c r="D765" s="137"/>
      <c r="E765" s="52"/>
      <c r="F765" s="52"/>
      <c r="G765" s="186"/>
      <c r="H765" s="187"/>
      <c r="I765" s="139"/>
      <c r="J765" s="139"/>
      <c r="K765" s="139"/>
      <c r="L765" s="140"/>
      <c r="M765" s="141"/>
      <c r="N765" s="458">
        <f t="shared" si="43"/>
        <v>0</v>
      </c>
      <c r="O765" s="147"/>
      <c r="P765" s="460">
        <f t="shared" si="44"/>
        <v>0</v>
      </c>
      <c r="Q765" s="451"/>
      <c r="R765" s="144"/>
      <c r="S765" s="143"/>
      <c r="T765" s="144"/>
      <c r="U765" s="145"/>
      <c r="W765" s="365"/>
    </row>
    <row r="766" spans="1:23">
      <c r="A766" s="182"/>
      <c r="B766" s="52"/>
      <c r="C766" s="200"/>
      <c r="D766" s="137"/>
      <c r="E766" s="52"/>
      <c r="F766" s="52"/>
      <c r="G766" s="186"/>
      <c r="H766" s="187"/>
      <c r="I766" s="139"/>
      <c r="J766" s="139"/>
      <c r="K766" s="139"/>
      <c r="L766" s="140"/>
      <c r="M766" s="141"/>
      <c r="N766" s="458">
        <f t="shared" si="43"/>
        <v>0</v>
      </c>
      <c r="O766" s="147"/>
      <c r="P766" s="460">
        <f t="shared" si="44"/>
        <v>0</v>
      </c>
      <c r="Q766" s="451"/>
      <c r="R766" s="144"/>
      <c r="S766" s="143"/>
      <c r="T766" s="144"/>
      <c r="U766" s="145"/>
      <c r="W766" s="365"/>
    </row>
    <row r="767" spans="1:23" ht="39">
      <c r="A767" s="135" t="s">
        <v>539</v>
      </c>
      <c r="B767" s="52" t="s">
        <v>105</v>
      </c>
      <c r="C767" s="136" t="s">
        <v>235</v>
      </c>
      <c r="D767" s="137">
        <v>1</v>
      </c>
      <c r="E767" s="52" t="s">
        <v>100</v>
      </c>
      <c r="F767" s="52">
        <v>18</v>
      </c>
      <c r="G767" s="112" t="s">
        <v>96</v>
      </c>
      <c r="H767" s="138">
        <v>20</v>
      </c>
      <c r="I767" s="139">
        <v>286</v>
      </c>
      <c r="J767" s="139">
        <v>149</v>
      </c>
      <c r="K767" s="139">
        <f>I767+J767</f>
        <v>435</v>
      </c>
      <c r="L767" s="140">
        <f>K767*D767</f>
        <v>435</v>
      </c>
      <c r="M767" s="141">
        <f t="shared" si="42"/>
        <v>7830</v>
      </c>
      <c r="N767" s="458">
        <f>P767*D767*F767*((0.58*0.995)+(0.995*0.04))</f>
        <v>0.61690000000000023</v>
      </c>
      <c r="O767" s="147">
        <v>0.88888888888888884</v>
      </c>
      <c r="P767" s="460">
        <f t="shared" si="44"/>
        <v>5.555555555555558E-2</v>
      </c>
      <c r="Q767" s="451">
        <f>'Work progress Summary'!Z11</f>
        <v>0.94444444444444442</v>
      </c>
      <c r="R767" s="144">
        <v>6960</v>
      </c>
      <c r="S767" s="143">
        <f t="shared" si="45"/>
        <v>435</v>
      </c>
      <c r="T767" s="144">
        <f>Q767*M767</f>
        <v>7395</v>
      </c>
      <c r="U767" s="145"/>
      <c r="W767" s="365"/>
    </row>
    <row r="768" spans="1:23">
      <c r="A768" s="182"/>
      <c r="B768" s="52"/>
      <c r="C768" s="200"/>
      <c r="D768" s="137"/>
      <c r="E768" s="52"/>
      <c r="F768" s="52"/>
      <c r="G768" s="186"/>
      <c r="H768" s="187"/>
      <c r="I768" s="139"/>
      <c r="J768" s="139"/>
      <c r="K768" s="139"/>
      <c r="L768" s="140"/>
      <c r="M768" s="141"/>
      <c r="N768" s="458">
        <f t="shared" si="43"/>
        <v>0</v>
      </c>
      <c r="O768" s="147"/>
      <c r="P768" s="460">
        <f t="shared" si="44"/>
        <v>0</v>
      </c>
      <c r="Q768" s="451"/>
      <c r="R768" s="144"/>
      <c r="S768" s="143"/>
      <c r="T768" s="144"/>
      <c r="U768" s="145"/>
      <c r="W768" s="365"/>
    </row>
    <row r="769" spans="1:23">
      <c r="A769" s="135"/>
      <c r="B769" s="183" t="s">
        <v>83</v>
      </c>
      <c r="C769" s="200" t="s">
        <v>101</v>
      </c>
      <c r="D769" s="137"/>
      <c r="E769" s="52"/>
      <c r="F769" s="52"/>
      <c r="G769" s="186"/>
      <c r="H769" s="187"/>
      <c r="I769" s="139"/>
      <c r="J769" s="139"/>
      <c r="K769" s="139"/>
      <c r="L769" s="140"/>
      <c r="M769" s="141"/>
      <c r="N769" s="458">
        <f t="shared" si="43"/>
        <v>0</v>
      </c>
      <c r="O769" s="147"/>
      <c r="P769" s="460">
        <f t="shared" si="44"/>
        <v>0</v>
      </c>
      <c r="Q769" s="451"/>
      <c r="R769" s="144"/>
      <c r="S769" s="143"/>
      <c r="T769" s="144"/>
      <c r="U769" s="145"/>
      <c r="W769" s="365"/>
    </row>
    <row r="770" spans="1:23">
      <c r="A770" s="182"/>
      <c r="B770" s="52"/>
      <c r="C770" s="200"/>
      <c r="D770" s="137"/>
      <c r="E770" s="52"/>
      <c r="F770" s="52"/>
      <c r="G770" s="186"/>
      <c r="H770" s="187"/>
      <c r="I770" s="139"/>
      <c r="J770" s="139"/>
      <c r="K770" s="139"/>
      <c r="L770" s="140"/>
      <c r="M770" s="141"/>
      <c r="N770" s="458">
        <f t="shared" si="43"/>
        <v>0</v>
      </c>
      <c r="O770" s="147"/>
      <c r="P770" s="460">
        <f t="shared" si="44"/>
        <v>0</v>
      </c>
      <c r="Q770" s="451"/>
      <c r="R770" s="144"/>
      <c r="S770" s="143"/>
      <c r="T770" s="144"/>
      <c r="U770" s="145"/>
      <c r="W770" s="365"/>
    </row>
    <row r="771" spans="1:23" ht="52">
      <c r="A771" s="135" t="s">
        <v>539</v>
      </c>
      <c r="B771" s="52" t="s">
        <v>107</v>
      </c>
      <c r="C771" s="136" t="s">
        <v>236</v>
      </c>
      <c r="D771" s="202">
        <v>1</v>
      </c>
      <c r="E771" s="52" t="s">
        <v>100</v>
      </c>
      <c r="F771" s="52">
        <v>18</v>
      </c>
      <c r="G771" s="112" t="s">
        <v>96</v>
      </c>
      <c r="H771" s="138">
        <v>20</v>
      </c>
      <c r="I771" s="139">
        <v>200</v>
      </c>
      <c r="J771" s="139">
        <v>99</v>
      </c>
      <c r="K771" s="139">
        <f>I771+J771</f>
        <v>299</v>
      </c>
      <c r="L771" s="140">
        <f>K771*D771</f>
        <v>299</v>
      </c>
      <c r="M771" s="141">
        <f t="shared" si="42"/>
        <v>5382</v>
      </c>
      <c r="N771" s="458">
        <f t="shared" si="43"/>
        <v>1.0000000000000004</v>
      </c>
      <c r="O771" s="147">
        <v>0.88888888888888884</v>
      </c>
      <c r="P771" s="460">
        <f t="shared" si="44"/>
        <v>5.555555555555558E-2</v>
      </c>
      <c r="Q771" s="451">
        <f>+'Work progress Summary'!AA11</f>
        <v>0.94444444444444442</v>
      </c>
      <c r="R771" s="144">
        <v>4784</v>
      </c>
      <c r="S771" s="143">
        <f t="shared" si="45"/>
        <v>299</v>
      </c>
      <c r="T771" s="144">
        <f>Q771*M771</f>
        <v>5083</v>
      </c>
      <c r="U771" s="145"/>
      <c r="W771" s="365"/>
    </row>
    <row r="772" spans="1:23">
      <c r="A772" s="182"/>
      <c r="B772" s="52"/>
      <c r="C772" s="200"/>
      <c r="D772" s="137"/>
      <c r="E772" s="52"/>
      <c r="F772" s="52"/>
      <c r="G772" s="186"/>
      <c r="H772" s="187"/>
      <c r="I772" s="139"/>
      <c r="J772" s="139"/>
      <c r="K772" s="139"/>
      <c r="L772" s="140"/>
      <c r="M772" s="141"/>
      <c r="N772" s="458">
        <f t="shared" si="43"/>
        <v>0</v>
      </c>
      <c r="O772" s="147"/>
      <c r="P772" s="460">
        <f t="shared" si="44"/>
        <v>0</v>
      </c>
      <c r="Q772" s="451"/>
      <c r="R772" s="144"/>
      <c r="S772" s="143"/>
      <c r="T772" s="144"/>
      <c r="U772" s="145"/>
      <c r="W772" s="365"/>
    </row>
    <row r="773" spans="1:23" ht="39">
      <c r="A773" s="135" t="s">
        <v>539</v>
      </c>
      <c r="B773" s="52" t="s">
        <v>108</v>
      </c>
      <c r="C773" s="136" t="s">
        <v>237</v>
      </c>
      <c r="D773" s="202">
        <v>1</v>
      </c>
      <c r="E773" s="52" t="s">
        <v>100</v>
      </c>
      <c r="F773" s="52">
        <v>18</v>
      </c>
      <c r="G773" s="112" t="s">
        <v>131</v>
      </c>
      <c r="H773" s="138">
        <v>20</v>
      </c>
      <c r="I773" s="139">
        <v>946</v>
      </c>
      <c r="J773" s="139">
        <v>528</v>
      </c>
      <c r="K773" s="139">
        <f>I773+J773</f>
        <v>1474</v>
      </c>
      <c r="L773" s="140">
        <f>K773*D773</f>
        <v>1474</v>
      </c>
      <c r="M773" s="141">
        <f t="shared" si="42"/>
        <v>26532</v>
      </c>
      <c r="N773" s="458">
        <f t="shared" si="43"/>
        <v>1.0000000000000004</v>
      </c>
      <c r="O773" s="147">
        <v>0.88888888888888884</v>
      </c>
      <c r="P773" s="460">
        <f t="shared" si="44"/>
        <v>5.555555555555558E-2</v>
      </c>
      <c r="Q773" s="451">
        <f>+'Work progress Summary'!AA11</f>
        <v>0.94444444444444442</v>
      </c>
      <c r="R773" s="144">
        <v>23584</v>
      </c>
      <c r="S773" s="143">
        <f t="shared" si="45"/>
        <v>1474</v>
      </c>
      <c r="T773" s="144">
        <f>Q773*M773</f>
        <v>25058</v>
      </c>
      <c r="U773" s="145"/>
      <c r="W773" s="365"/>
    </row>
    <row r="774" spans="1:23">
      <c r="A774" s="182"/>
      <c r="B774" s="52"/>
      <c r="C774" s="200"/>
      <c r="D774" s="137"/>
      <c r="E774" s="52"/>
      <c r="F774" s="52"/>
      <c r="G774" s="186"/>
      <c r="H774" s="187"/>
      <c r="I774" s="139"/>
      <c r="J774" s="139"/>
      <c r="K774" s="139"/>
      <c r="L774" s="140"/>
      <c r="M774" s="141"/>
      <c r="N774" s="458">
        <f t="shared" si="43"/>
        <v>0</v>
      </c>
      <c r="O774" s="147"/>
      <c r="P774" s="460">
        <f t="shared" si="44"/>
        <v>0</v>
      </c>
      <c r="Q774" s="451"/>
      <c r="R774" s="144"/>
      <c r="S774" s="143"/>
      <c r="T774" s="144"/>
      <c r="U774" s="145"/>
      <c r="W774" s="365"/>
    </row>
    <row r="775" spans="1:23">
      <c r="A775" s="135"/>
      <c r="B775" s="183" t="s">
        <v>83</v>
      </c>
      <c r="C775" s="200" t="s">
        <v>111</v>
      </c>
      <c r="D775" s="202"/>
      <c r="E775" s="52"/>
      <c r="F775" s="52"/>
      <c r="G775" s="186"/>
      <c r="H775" s="187"/>
      <c r="I775" s="139"/>
      <c r="J775" s="139"/>
      <c r="K775" s="139"/>
      <c r="L775" s="140"/>
      <c r="M775" s="141"/>
      <c r="N775" s="458">
        <f t="shared" si="43"/>
        <v>0</v>
      </c>
      <c r="O775" s="147"/>
      <c r="P775" s="460">
        <f t="shared" si="44"/>
        <v>0</v>
      </c>
      <c r="Q775" s="451"/>
      <c r="R775" s="144"/>
      <c r="S775" s="143"/>
      <c r="T775" s="144"/>
      <c r="U775" s="145"/>
      <c r="W775" s="365"/>
    </row>
    <row r="776" spans="1:23">
      <c r="A776" s="182"/>
      <c r="B776" s="52"/>
      <c r="C776" s="200"/>
      <c r="D776" s="137"/>
      <c r="E776" s="52"/>
      <c r="F776" s="52"/>
      <c r="G776" s="186"/>
      <c r="H776" s="187"/>
      <c r="I776" s="139"/>
      <c r="J776" s="139"/>
      <c r="K776" s="139"/>
      <c r="L776" s="140"/>
      <c r="M776" s="141"/>
      <c r="N776" s="458">
        <f t="shared" si="43"/>
        <v>0</v>
      </c>
      <c r="O776" s="147"/>
      <c r="P776" s="460">
        <f t="shared" si="44"/>
        <v>0</v>
      </c>
      <c r="Q776" s="451"/>
      <c r="R776" s="144"/>
      <c r="S776" s="143"/>
      <c r="T776" s="144"/>
      <c r="U776" s="145"/>
      <c r="W776" s="365"/>
    </row>
    <row r="777" spans="1:23" ht="39">
      <c r="A777" s="135" t="s">
        <v>539</v>
      </c>
      <c r="B777" s="52" t="s">
        <v>1</v>
      </c>
      <c r="C777" s="136" t="s">
        <v>147</v>
      </c>
      <c r="D777" s="202">
        <v>1</v>
      </c>
      <c r="E777" s="52" t="s">
        <v>100</v>
      </c>
      <c r="F777" s="52">
        <v>18</v>
      </c>
      <c r="G777" s="112" t="s">
        <v>96</v>
      </c>
      <c r="H777" s="138">
        <v>20</v>
      </c>
      <c r="I777" s="139">
        <v>118</v>
      </c>
      <c r="J777" s="139">
        <v>59</v>
      </c>
      <c r="K777" s="139">
        <f>I777+J777</f>
        <v>177</v>
      </c>
      <c r="L777" s="140">
        <f>K777*D777</f>
        <v>177</v>
      </c>
      <c r="M777" s="141">
        <f t="shared" si="42"/>
        <v>3186</v>
      </c>
      <c r="N777" s="458">
        <f t="shared" si="43"/>
        <v>1.0000000000000004</v>
      </c>
      <c r="O777" s="147">
        <v>0.88888888888888884</v>
      </c>
      <c r="P777" s="460">
        <f t="shared" si="44"/>
        <v>5.555555555555558E-2</v>
      </c>
      <c r="Q777" s="451">
        <f>+'Work progress Summary'!AA11</f>
        <v>0.94444444444444442</v>
      </c>
      <c r="R777" s="144">
        <v>2832</v>
      </c>
      <c r="S777" s="143">
        <f t="shared" si="45"/>
        <v>177</v>
      </c>
      <c r="T777" s="144">
        <f>Q777*M777</f>
        <v>3009</v>
      </c>
      <c r="U777" s="145"/>
      <c r="W777" s="365"/>
    </row>
    <row r="778" spans="1:23">
      <c r="A778" s="182"/>
      <c r="B778" s="52"/>
      <c r="C778" s="200"/>
      <c r="D778" s="137"/>
      <c r="E778" s="52"/>
      <c r="F778" s="52"/>
      <c r="G778" s="186"/>
      <c r="H778" s="187"/>
      <c r="I778" s="139"/>
      <c r="J778" s="139"/>
      <c r="K778" s="139"/>
      <c r="L778" s="140"/>
      <c r="M778" s="141"/>
      <c r="N778" s="458">
        <f t="shared" si="43"/>
        <v>0</v>
      </c>
      <c r="O778" s="147"/>
      <c r="P778" s="460">
        <f t="shared" si="44"/>
        <v>0</v>
      </c>
      <c r="Q778" s="451"/>
      <c r="R778" s="144"/>
      <c r="S778" s="143"/>
      <c r="T778" s="144"/>
      <c r="U778" s="145"/>
      <c r="W778" s="365"/>
    </row>
    <row r="779" spans="1:23" ht="78">
      <c r="A779" s="135" t="s">
        <v>539</v>
      </c>
      <c r="B779" s="52" t="s">
        <v>2</v>
      </c>
      <c r="C779" s="136" t="s">
        <v>238</v>
      </c>
      <c r="D779" s="137">
        <v>1</v>
      </c>
      <c r="E779" s="52" t="s">
        <v>100</v>
      </c>
      <c r="F779" s="52">
        <v>18</v>
      </c>
      <c r="G779" s="112" t="s">
        <v>131</v>
      </c>
      <c r="H779" s="138">
        <v>20</v>
      </c>
      <c r="I779" s="139">
        <v>1935</v>
      </c>
      <c r="J779" s="139">
        <v>872</v>
      </c>
      <c r="K779" s="139">
        <f>I779+J779</f>
        <v>2807</v>
      </c>
      <c r="L779" s="140">
        <f>K779*D779</f>
        <v>2807</v>
      </c>
      <c r="M779" s="141">
        <f t="shared" si="42"/>
        <v>50526</v>
      </c>
      <c r="N779" s="458">
        <f t="shared" si="43"/>
        <v>0</v>
      </c>
      <c r="O779" s="147">
        <v>1</v>
      </c>
      <c r="P779" s="460">
        <f t="shared" si="44"/>
        <v>0</v>
      </c>
      <c r="Q779" s="451">
        <f>+'Work progress Summary'!AB11</f>
        <v>1</v>
      </c>
      <c r="R779" s="144">
        <v>47719</v>
      </c>
      <c r="S779" s="143">
        <f t="shared" si="45"/>
        <v>2807</v>
      </c>
      <c r="T779" s="144">
        <f>Q779*M779</f>
        <v>50526</v>
      </c>
      <c r="U779" s="145"/>
      <c r="W779" s="365"/>
    </row>
    <row r="780" spans="1:23">
      <c r="A780" s="182"/>
      <c r="B780" s="52"/>
      <c r="C780" s="200"/>
      <c r="D780" s="137"/>
      <c r="E780" s="52"/>
      <c r="F780" s="52"/>
      <c r="G780" s="186"/>
      <c r="H780" s="187"/>
      <c r="I780" s="139"/>
      <c r="J780" s="139"/>
      <c r="K780" s="139"/>
      <c r="L780" s="140"/>
      <c r="M780" s="141"/>
      <c r="N780" s="458">
        <f t="shared" si="43"/>
        <v>0</v>
      </c>
      <c r="O780" s="147"/>
      <c r="P780" s="460">
        <f t="shared" si="44"/>
        <v>0</v>
      </c>
      <c r="Q780" s="451"/>
      <c r="R780" s="144"/>
      <c r="S780" s="143"/>
      <c r="T780" s="144"/>
      <c r="U780" s="145"/>
      <c r="W780" s="365"/>
    </row>
    <row r="781" spans="1:23" ht="52">
      <c r="A781" s="135" t="s">
        <v>539</v>
      </c>
      <c r="B781" s="52" t="s">
        <v>3</v>
      </c>
      <c r="C781" s="136" t="s">
        <v>239</v>
      </c>
      <c r="D781" s="202">
        <v>2</v>
      </c>
      <c r="E781" s="52" t="s">
        <v>100</v>
      </c>
      <c r="F781" s="52">
        <v>18</v>
      </c>
      <c r="G781" s="112" t="s">
        <v>131</v>
      </c>
      <c r="H781" s="138">
        <v>20</v>
      </c>
      <c r="I781" s="139">
        <v>372</v>
      </c>
      <c r="J781" s="139">
        <v>182</v>
      </c>
      <c r="K781" s="139">
        <f>I781+J781</f>
        <v>554</v>
      </c>
      <c r="L781" s="140">
        <f>K781*D781</f>
        <v>1108</v>
      </c>
      <c r="M781" s="141">
        <f t="shared" ref="M781:M843" si="46">D781*K781*F781</f>
        <v>19944</v>
      </c>
      <c r="N781" s="458">
        <f t="shared" si="43"/>
        <v>0</v>
      </c>
      <c r="O781" s="147">
        <v>1</v>
      </c>
      <c r="P781" s="460">
        <f t="shared" si="44"/>
        <v>0</v>
      </c>
      <c r="Q781" s="451">
        <f>+'Work progress Summary'!AC11</f>
        <v>1</v>
      </c>
      <c r="R781" s="144">
        <v>19944</v>
      </c>
      <c r="S781" s="143">
        <f t="shared" si="45"/>
        <v>0</v>
      </c>
      <c r="T781" s="144">
        <f>Q781*M781</f>
        <v>19944</v>
      </c>
      <c r="U781" s="145"/>
      <c r="W781" s="365"/>
    </row>
    <row r="782" spans="1:23">
      <c r="A782" s="182"/>
      <c r="B782" s="52"/>
      <c r="C782" s="200"/>
      <c r="D782" s="137"/>
      <c r="E782" s="52"/>
      <c r="F782" s="52"/>
      <c r="G782" s="186"/>
      <c r="H782" s="187"/>
      <c r="I782" s="139"/>
      <c r="J782" s="139"/>
      <c r="K782" s="139"/>
      <c r="L782" s="140"/>
      <c r="M782" s="141"/>
      <c r="N782" s="458">
        <f t="shared" si="43"/>
        <v>0</v>
      </c>
      <c r="O782" s="147"/>
      <c r="P782" s="460">
        <f t="shared" si="44"/>
        <v>0</v>
      </c>
      <c r="Q782" s="451"/>
      <c r="R782" s="144"/>
      <c r="S782" s="143"/>
      <c r="T782" s="144"/>
      <c r="U782" s="145"/>
      <c r="W782" s="365"/>
    </row>
    <row r="783" spans="1:23" ht="52">
      <c r="A783" s="135" t="s">
        <v>539</v>
      </c>
      <c r="B783" s="52" t="s">
        <v>4</v>
      </c>
      <c r="C783" s="136" t="s">
        <v>219</v>
      </c>
      <c r="D783" s="202">
        <v>1</v>
      </c>
      <c r="E783" s="52" t="s">
        <v>100</v>
      </c>
      <c r="F783" s="52">
        <v>18</v>
      </c>
      <c r="G783" s="112" t="s">
        <v>131</v>
      </c>
      <c r="H783" s="138">
        <v>20</v>
      </c>
      <c r="I783" s="139">
        <v>68</v>
      </c>
      <c r="J783" s="139">
        <v>31</v>
      </c>
      <c r="K783" s="139">
        <f>I783+J783</f>
        <v>99</v>
      </c>
      <c r="L783" s="140">
        <f>K783*D783</f>
        <v>99</v>
      </c>
      <c r="M783" s="141">
        <f t="shared" si="46"/>
        <v>1782</v>
      </c>
      <c r="N783" s="458">
        <f t="shared" si="43"/>
        <v>0</v>
      </c>
      <c r="O783" s="147">
        <v>1</v>
      </c>
      <c r="P783" s="460">
        <f t="shared" si="44"/>
        <v>0</v>
      </c>
      <c r="Q783" s="451">
        <f>+'Work progress Summary'!AD11</f>
        <v>1</v>
      </c>
      <c r="R783" s="144">
        <v>1782</v>
      </c>
      <c r="S783" s="143">
        <f t="shared" si="45"/>
        <v>0</v>
      </c>
      <c r="T783" s="144">
        <f>Q783*M783</f>
        <v>1782</v>
      </c>
      <c r="U783" s="145"/>
      <c r="W783" s="365"/>
    </row>
    <row r="784" spans="1:23">
      <c r="A784" s="182"/>
      <c r="B784" s="52"/>
      <c r="C784" s="200"/>
      <c r="D784" s="137"/>
      <c r="E784" s="52"/>
      <c r="F784" s="52"/>
      <c r="G784" s="186"/>
      <c r="H784" s="187"/>
      <c r="I784" s="139"/>
      <c r="J784" s="139"/>
      <c r="K784" s="139"/>
      <c r="L784" s="140"/>
      <c r="M784" s="141"/>
      <c r="N784" s="458">
        <f t="shared" si="43"/>
        <v>0</v>
      </c>
      <c r="O784" s="147"/>
      <c r="P784" s="460">
        <f t="shared" si="44"/>
        <v>0</v>
      </c>
      <c r="Q784" s="451"/>
      <c r="R784" s="144"/>
      <c r="S784" s="143"/>
      <c r="T784" s="144"/>
      <c r="U784" s="145"/>
      <c r="W784" s="365"/>
    </row>
    <row r="785" spans="1:23" ht="39">
      <c r="A785" s="135" t="s">
        <v>539</v>
      </c>
      <c r="B785" s="52" t="s">
        <v>5</v>
      </c>
      <c r="C785" s="136" t="s">
        <v>220</v>
      </c>
      <c r="D785" s="202">
        <v>1</v>
      </c>
      <c r="E785" s="52" t="s">
        <v>100</v>
      </c>
      <c r="F785" s="52">
        <v>18</v>
      </c>
      <c r="G785" s="112" t="s">
        <v>94</v>
      </c>
      <c r="H785" s="138">
        <v>20</v>
      </c>
      <c r="I785" s="139">
        <v>730</v>
      </c>
      <c r="J785" s="139">
        <v>214</v>
      </c>
      <c r="K785" s="139">
        <f>I785+J785</f>
        <v>944</v>
      </c>
      <c r="L785" s="140">
        <f>K785*D785</f>
        <v>944</v>
      </c>
      <c r="M785" s="141">
        <f t="shared" si="46"/>
        <v>16992</v>
      </c>
      <c r="N785" s="458">
        <f>P785*D785*F785*1.495*0.47*4</f>
        <v>8.4317999999999991</v>
      </c>
      <c r="O785" s="147">
        <v>0.83333333333333337</v>
      </c>
      <c r="P785" s="460">
        <f t="shared" si="44"/>
        <v>0.16666666666666663</v>
      </c>
      <c r="Q785" s="451">
        <f>+'Work progress Summary'!AE11</f>
        <v>1</v>
      </c>
      <c r="R785" s="144">
        <v>11328</v>
      </c>
      <c r="S785" s="143">
        <f t="shared" si="45"/>
        <v>5664</v>
      </c>
      <c r="T785" s="144">
        <f>Q785*M785</f>
        <v>16992</v>
      </c>
      <c r="U785" s="145"/>
      <c r="W785" s="365"/>
    </row>
    <row r="786" spans="1:23">
      <c r="A786" s="182"/>
      <c r="B786" s="52"/>
      <c r="C786" s="200"/>
      <c r="D786" s="137"/>
      <c r="E786" s="52"/>
      <c r="F786" s="52"/>
      <c r="G786" s="186"/>
      <c r="H786" s="187"/>
      <c r="I786" s="139"/>
      <c r="J786" s="139"/>
      <c r="K786" s="139"/>
      <c r="L786" s="140"/>
      <c r="M786" s="141"/>
      <c r="N786" s="458">
        <f t="shared" si="43"/>
        <v>0</v>
      </c>
      <c r="O786" s="147"/>
      <c r="P786" s="460">
        <f t="shared" si="44"/>
        <v>0</v>
      </c>
      <c r="Q786" s="451"/>
      <c r="R786" s="144"/>
      <c r="S786" s="143"/>
      <c r="T786" s="144"/>
      <c r="U786" s="145"/>
      <c r="W786" s="365"/>
    </row>
    <row r="787" spans="1:23">
      <c r="A787" s="135"/>
      <c r="B787" s="183" t="s">
        <v>83</v>
      </c>
      <c r="C787" s="200" t="s">
        <v>118</v>
      </c>
      <c r="D787" s="202"/>
      <c r="E787" s="52"/>
      <c r="F787" s="52"/>
      <c r="G787" s="186"/>
      <c r="H787" s="187"/>
      <c r="I787" s="139"/>
      <c r="J787" s="139"/>
      <c r="K787" s="139"/>
      <c r="L787" s="140"/>
      <c r="M787" s="141"/>
      <c r="N787" s="458">
        <f t="shared" si="43"/>
        <v>0</v>
      </c>
      <c r="O787" s="147"/>
      <c r="P787" s="460">
        <f t="shared" si="44"/>
        <v>0</v>
      </c>
      <c r="Q787" s="451"/>
      <c r="R787" s="144"/>
      <c r="S787" s="143"/>
      <c r="T787" s="144"/>
      <c r="U787" s="145"/>
      <c r="W787" s="365"/>
    </row>
    <row r="788" spans="1:23">
      <c r="A788" s="182"/>
      <c r="B788" s="52"/>
      <c r="C788" s="200"/>
      <c r="D788" s="137"/>
      <c r="E788" s="52"/>
      <c r="F788" s="52"/>
      <c r="G788" s="186"/>
      <c r="H788" s="187"/>
      <c r="I788" s="139"/>
      <c r="J788" s="139"/>
      <c r="K788" s="139"/>
      <c r="L788" s="140"/>
      <c r="M788" s="141"/>
      <c r="N788" s="458">
        <f t="shared" si="43"/>
        <v>0</v>
      </c>
      <c r="O788" s="147"/>
      <c r="P788" s="460">
        <f t="shared" si="44"/>
        <v>0</v>
      </c>
      <c r="Q788" s="451"/>
      <c r="R788" s="144"/>
      <c r="S788" s="143"/>
      <c r="T788" s="144"/>
      <c r="U788" s="145"/>
      <c r="W788" s="365"/>
    </row>
    <row r="789" spans="1:23" ht="52">
      <c r="A789" s="135" t="s">
        <v>539</v>
      </c>
      <c r="B789" s="52" t="s">
        <v>103</v>
      </c>
      <c r="C789" s="136" t="s">
        <v>192</v>
      </c>
      <c r="D789" s="202">
        <v>1</v>
      </c>
      <c r="E789" s="52" t="s">
        <v>100</v>
      </c>
      <c r="F789" s="52">
        <v>18</v>
      </c>
      <c r="G789" s="112" t="s">
        <v>131</v>
      </c>
      <c r="H789" s="138">
        <v>20</v>
      </c>
      <c r="I789" s="139">
        <v>639</v>
      </c>
      <c r="J789" s="139">
        <v>312</v>
      </c>
      <c r="K789" s="139">
        <f>I789+J789</f>
        <v>951</v>
      </c>
      <c r="L789" s="140">
        <f>K789*D789</f>
        <v>951</v>
      </c>
      <c r="M789" s="141">
        <f t="shared" si="46"/>
        <v>17118</v>
      </c>
      <c r="N789" s="458">
        <f t="shared" si="43"/>
        <v>0</v>
      </c>
      <c r="O789" s="147">
        <v>1</v>
      </c>
      <c r="P789" s="460">
        <f t="shared" si="44"/>
        <v>0</v>
      </c>
      <c r="Q789" s="451">
        <f>+'Work progress Summary'!AC11</f>
        <v>1</v>
      </c>
      <c r="R789" s="144">
        <v>17118</v>
      </c>
      <c r="S789" s="143">
        <f t="shared" si="45"/>
        <v>0</v>
      </c>
      <c r="T789" s="144">
        <f>Q789*M789</f>
        <v>17118</v>
      </c>
      <c r="U789" s="145"/>
      <c r="W789" s="365"/>
    </row>
    <row r="790" spans="1:23">
      <c r="A790" s="182"/>
      <c r="B790" s="52"/>
      <c r="C790" s="200"/>
      <c r="D790" s="137"/>
      <c r="E790" s="52"/>
      <c r="F790" s="52"/>
      <c r="G790" s="186"/>
      <c r="H790" s="187"/>
      <c r="I790" s="139"/>
      <c r="J790" s="139"/>
      <c r="K790" s="139"/>
      <c r="L790" s="140"/>
      <c r="M790" s="141"/>
      <c r="N790" s="458">
        <f t="shared" si="43"/>
        <v>0</v>
      </c>
      <c r="O790" s="147"/>
      <c r="P790" s="460">
        <f t="shared" si="44"/>
        <v>0</v>
      </c>
      <c r="Q790" s="451"/>
      <c r="R790" s="144"/>
      <c r="S790" s="143"/>
      <c r="T790" s="144"/>
      <c r="U790" s="145"/>
      <c r="W790" s="365"/>
    </row>
    <row r="791" spans="1:23" ht="39">
      <c r="A791" s="135" t="s">
        <v>539</v>
      </c>
      <c r="B791" s="52" t="s">
        <v>105</v>
      </c>
      <c r="C791" s="136" t="s">
        <v>240</v>
      </c>
      <c r="D791" s="202">
        <v>1</v>
      </c>
      <c r="E791" s="52" t="s">
        <v>100</v>
      </c>
      <c r="F791" s="52">
        <v>18</v>
      </c>
      <c r="G791" s="112" t="s">
        <v>131</v>
      </c>
      <c r="H791" s="138">
        <v>20</v>
      </c>
      <c r="I791" s="139">
        <v>199</v>
      </c>
      <c r="J791" s="139">
        <v>81</v>
      </c>
      <c r="K791" s="139">
        <f>I791+J791</f>
        <v>280</v>
      </c>
      <c r="L791" s="140">
        <f>K791*D791</f>
        <v>280</v>
      </c>
      <c r="M791" s="141">
        <f t="shared" si="46"/>
        <v>5040</v>
      </c>
      <c r="N791" s="458">
        <f t="shared" si="43"/>
        <v>0</v>
      </c>
      <c r="O791" s="147">
        <v>0.97222222222222221</v>
      </c>
      <c r="P791" s="460">
        <f t="shared" si="44"/>
        <v>0</v>
      </c>
      <c r="Q791" s="451">
        <f>+'Work progress Summary'!AF11</f>
        <v>0.97222222222222221</v>
      </c>
      <c r="R791" s="144">
        <v>5040</v>
      </c>
      <c r="S791" s="143">
        <f t="shared" si="45"/>
        <v>-140</v>
      </c>
      <c r="T791" s="144">
        <f>Q791*M791</f>
        <v>4900</v>
      </c>
      <c r="U791" s="145"/>
      <c r="W791" s="365"/>
    </row>
    <row r="792" spans="1:23">
      <c r="A792" s="182"/>
      <c r="B792" s="52"/>
      <c r="C792" s="200"/>
      <c r="D792" s="137"/>
      <c r="E792" s="52"/>
      <c r="F792" s="52"/>
      <c r="G792" s="186"/>
      <c r="H792" s="187"/>
      <c r="I792" s="139"/>
      <c r="J792" s="139"/>
      <c r="K792" s="139"/>
      <c r="L792" s="140"/>
      <c r="M792" s="141"/>
      <c r="N792" s="458">
        <f t="shared" si="43"/>
        <v>0</v>
      </c>
      <c r="O792" s="147"/>
      <c r="P792" s="460">
        <f t="shared" si="44"/>
        <v>0</v>
      </c>
      <c r="Q792" s="451"/>
      <c r="R792" s="144"/>
      <c r="S792" s="143"/>
      <c r="T792" s="144"/>
      <c r="U792" s="145"/>
      <c r="W792" s="365"/>
    </row>
    <row r="793" spans="1:23" ht="52">
      <c r="A793" s="135" t="s">
        <v>539</v>
      </c>
      <c r="B793" s="52" t="s">
        <v>107</v>
      </c>
      <c r="C793" s="136" t="s">
        <v>144</v>
      </c>
      <c r="D793" s="137">
        <v>2</v>
      </c>
      <c r="E793" s="52" t="s">
        <v>100</v>
      </c>
      <c r="F793" s="52">
        <v>18</v>
      </c>
      <c r="G793" s="112" t="s">
        <v>131</v>
      </c>
      <c r="H793" s="138">
        <v>20</v>
      </c>
      <c r="I793" s="139">
        <v>44</v>
      </c>
      <c r="J793" s="139">
        <v>12</v>
      </c>
      <c r="K793" s="139">
        <f>I793+J793</f>
        <v>56</v>
      </c>
      <c r="L793" s="140">
        <f>K793*D793</f>
        <v>112</v>
      </c>
      <c r="M793" s="141">
        <f t="shared" si="46"/>
        <v>2016</v>
      </c>
      <c r="N793" s="458">
        <f t="shared" si="43"/>
        <v>0</v>
      </c>
      <c r="O793" s="147">
        <v>0.97222222222222221</v>
      </c>
      <c r="P793" s="460">
        <f t="shared" si="44"/>
        <v>0</v>
      </c>
      <c r="Q793" s="451">
        <f>+'Work progress Summary'!AF11</f>
        <v>0.97222222222222221</v>
      </c>
      <c r="R793" s="144">
        <v>2016</v>
      </c>
      <c r="S793" s="143">
        <f t="shared" si="45"/>
        <v>-56</v>
      </c>
      <c r="T793" s="144">
        <f>Q793*M793</f>
        <v>1960</v>
      </c>
      <c r="U793" s="145"/>
      <c r="W793" s="365"/>
    </row>
    <row r="794" spans="1:23">
      <c r="A794" s="182"/>
      <c r="B794" s="52"/>
      <c r="C794" s="200"/>
      <c r="D794" s="137"/>
      <c r="E794" s="52"/>
      <c r="F794" s="52"/>
      <c r="G794" s="186"/>
      <c r="H794" s="187"/>
      <c r="I794" s="139"/>
      <c r="J794" s="139"/>
      <c r="K794" s="139"/>
      <c r="L794" s="140"/>
      <c r="M794" s="141"/>
      <c r="N794" s="458">
        <f t="shared" si="43"/>
        <v>0</v>
      </c>
      <c r="O794" s="147"/>
      <c r="P794" s="460">
        <f t="shared" si="44"/>
        <v>0</v>
      </c>
      <c r="Q794" s="451"/>
      <c r="R794" s="144"/>
      <c r="S794" s="143"/>
      <c r="T794" s="144"/>
      <c r="U794" s="145"/>
      <c r="W794" s="365"/>
    </row>
    <row r="795" spans="1:23">
      <c r="A795" s="135"/>
      <c r="B795" s="183" t="s">
        <v>83</v>
      </c>
      <c r="C795" s="200" t="s">
        <v>121</v>
      </c>
      <c r="D795" s="202"/>
      <c r="E795" s="52"/>
      <c r="F795" s="52"/>
      <c r="G795" s="186"/>
      <c r="H795" s="187"/>
      <c r="I795" s="139"/>
      <c r="J795" s="139"/>
      <c r="K795" s="139"/>
      <c r="L795" s="140"/>
      <c r="M795" s="141"/>
      <c r="N795" s="458">
        <f t="shared" si="43"/>
        <v>0</v>
      </c>
      <c r="O795" s="147"/>
      <c r="P795" s="460">
        <f t="shared" si="44"/>
        <v>0</v>
      </c>
      <c r="Q795" s="451"/>
      <c r="R795" s="144"/>
      <c r="S795" s="143"/>
      <c r="T795" s="144"/>
      <c r="U795" s="145"/>
      <c r="W795" s="365"/>
    </row>
    <row r="796" spans="1:23">
      <c r="A796" s="182"/>
      <c r="B796" s="52"/>
      <c r="C796" s="200"/>
      <c r="D796" s="137"/>
      <c r="E796" s="52"/>
      <c r="F796" s="52"/>
      <c r="G796" s="186"/>
      <c r="H796" s="187"/>
      <c r="I796" s="139"/>
      <c r="J796" s="139"/>
      <c r="K796" s="139"/>
      <c r="L796" s="140"/>
      <c r="M796" s="141"/>
      <c r="N796" s="458">
        <f t="shared" si="43"/>
        <v>0</v>
      </c>
      <c r="O796" s="147"/>
      <c r="P796" s="460">
        <f t="shared" si="44"/>
        <v>0</v>
      </c>
      <c r="Q796" s="451"/>
      <c r="R796" s="144"/>
      <c r="S796" s="143"/>
      <c r="T796" s="144"/>
      <c r="U796" s="145"/>
      <c r="W796" s="365"/>
    </row>
    <row r="797" spans="1:23" ht="26">
      <c r="A797" s="135" t="s">
        <v>539</v>
      </c>
      <c r="B797" s="52" t="s">
        <v>1</v>
      </c>
      <c r="C797" s="136" t="s">
        <v>241</v>
      </c>
      <c r="D797" s="202">
        <v>1</v>
      </c>
      <c r="E797" s="52" t="s">
        <v>100</v>
      </c>
      <c r="F797" s="52">
        <v>18</v>
      </c>
      <c r="G797" s="112" t="s">
        <v>131</v>
      </c>
      <c r="H797" s="138">
        <v>20</v>
      </c>
      <c r="I797" s="139">
        <v>107</v>
      </c>
      <c r="J797" s="139">
        <v>53</v>
      </c>
      <c r="K797" s="139">
        <f>I797+J797</f>
        <v>160</v>
      </c>
      <c r="L797" s="140">
        <f>K797*D797</f>
        <v>160</v>
      </c>
      <c r="M797" s="141">
        <f t="shared" si="46"/>
        <v>2880</v>
      </c>
      <c r="N797" s="458">
        <f t="shared" si="43"/>
        <v>0</v>
      </c>
      <c r="O797" s="147">
        <v>1</v>
      </c>
      <c r="P797" s="460">
        <f t="shared" si="44"/>
        <v>0</v>
      </c>
      <c r="Q797" s="451">
        <f>+'Work progress Summary'!AG11</f>
        <v>1</v>
      </c>
      <c r="R797" s="144">
        <v>2720</v>
      </c>
      <c r="S797" s="143">
        <f t="shared" si="45"/>
        <v>160</v>
      </c>
      <c r="T797" s="144">
        <f>Q797*M797</f>
        <v>2880</v>
      </c>
      <c r="U797" s="145"/>
      <c r="W797" s="365"/>
    </row>
    <row r="798" spans="1:23">
      <c r="A798" s="182"/>
      <c r="B798" s="52"/>
      <c r="C798" s="200"/>
      <c r="D798" s="137"/>
      <c r="E798" s="52"/>
      <c r="F798" s="52"/>
      <c r="G798" s="186"/>
      <c r="H798" s="187"/>
      <c r="I798" s="139"/>
      <c r="J798" s="139"/>
      <c r="K798" s="139"/>
      <c r="L798" s="140"/>
      <c r="M798" s="141"/>
      <c r="N798" s="458">
        <f t="shared" ref="N798:N861" si="47">P798*D798*F798</f>
        <v>0</v>
      </c>
      <c r="O798" s="147"/>
      <c r="P798" s="460">
        <f t="shared" ref="P798:P861" si="48">Q798-O798</f>
        <v>0</v>
      </c>
      <c r="Q798" s="451"/>
      <c r="R798" s="144"/>
      <c r="S798" s="143"/>
      <c r="T798" s="144"/>
      <c r="U798" s="145"/>
      <c r="W798" s="365"/>
    </row>
    <row r="799" spans="1:23">
      <c r="A799" s="135"/>
      <c r="B799" s="183" t="s">
        <v>83</v>
      </c>
      <c r="C799" s="200" t="s">
        <v>148</v>
      </c>
      <c r="D799" s="202"/>
      <c r="E799" s="52"/>
      <c r="F799" s="52"/>
      <c r="G799" s="186"/>
      <c r="H799" s="187"/>
      <c r="I799" s="139"/>
      <c r="J799" s="139"/>
      <c r="K799" s="139"/>
      <c r="L799" s="140"/>
      <c r="M799" s="141"/>
      <c r="N799" s="458">
        <f t="shared" si="47"/>
        <v>0</v>
      </c>
      <c r="O799" s="147"/>
      <c r="P799" s="460">
        <f t="shared" si="48"/>
        <v>0</v>
      </c>
      <c r="Q799" s="451"/>
      <c r="R799" s="144"/>
      <c r="S799" s="143"/>
      <c r="T799" s="144"/>
      <c r="U799" s="145"/>
      <c r="W799" s="365"/>
    </row>
    <row r="800" spans="1:23">
      <c r="A800" s="182"/>
      <c r="B800" s="52"/>
      <c r="C800" s="200"/>
      <c r="D800" s="137"/>
      <c r="E800" s="52"/>
      <c r="F800" s="52"/>
      <c r="G800" s="186"/>
      <c r="H800" s="187"/>
      <c r="I800" s="139"/>
      <c r="J800" s="139"/>
      <c r="K800" s="139"/>
      <c r="L800" s="140"/>
      <c r="M800" s="141"/>
      <c r="N800" s="458">
        <f t="shared" si="47"/>
        <v>0</v>
      </c>
      <c r="O800" s="147"/>
      <c r="P800" s="460">
        <f t="shared" si="48"/>
        <v>0</v>
      </c>
      <c r="Q800" s="451"/>
      <c r="R800" s="144"/>
      <c r="S800" s="143"/>
      <c r="T800" s="144"/>
      <c r="U800" s="145"/>
      <c r="W800" s="365"/>
    </row>
    <row r="801" spans="1:23" ht="26">
      <c r="A801" s="135" t="s">
        <v>539</v>
      </c>
      <c r="B801" s="52"/>
      <c r="C801" s="136" t="s">
        <v>149</v>
      </c>
      <c r="D801" s="202">
        <v>96</v>
      </c>
      <c r="E801" s="52" t="s">
        <v>532</v>
      </c>
      <c r="F801" s="52">
        <v>18</v>
      </c>
      <c r="G801" s="112"/>
      <c r="H801" s="138"/>
      <c r="I801" s="139">
        <v>0</v>
      </c>
      <c r="J801" s="139">
        <v>8</v>
      </c>
      <c r="K801" s="139">
        <f>I801+J801</f>
        <v>8</v>
      </c>
      <c r="L801" s="140">
        <f>K801*D801</f>
        <v>768</v>
      </c>
      <c r="M801" s="141">
        <f t="shared" si="46"/>
        <v>13824</v>
      </c>
      <c r="N801" s="458"/>
      <c r="O801" s="147">
        <v>0.95387352491400257</v>
      </c>
      <c r="P801" s="460">
        <f t="shared" si="48"/>
        <v>3.188342363201202E-2</v>
      </c>
      <c r="Q801" s="451">
        <f>SUM(T673:T797)/SUM(M673:M797)</f>
        <v>0.98575694854601459</v>
      </c>
      <c r="R801" s="144">
        <v>13003.68317713644</v>
      </c>
      <c r="S801" s="143">
        <f t="shared" ref="S801:S861" si="49">T801-R801</f>
        <v>623.42087956366595</v>
      </c>
      <c r="T801" s="144">
        <f>Q801*M801</f>
        <v>13627.104056700106</v>
      </c>
      <c r="U801" s="145"/>
      <c r="W801" s="365"/>
    </row>
    <row r="802" spans="1:23">
      <c r="A802" s="182"/>
      <c r="B802" s="52"/>
      <c r="C802" s="200"/>
      <c r="D802" s="137"/>
      <c r="E802" s="52"/>
      <c r="F802" s="52"/>
      <c r="G802" s="186"/>
      <c r="H802" s="187"/>
      <c r="I802" s="139"/>
      <c r="J802" s="139"/>
      <c r="K802" s="139"/>
      <c r="L802" s="140"/>
      <c r="M802" s="141"/>
      <c r="N802" s="458">
        <f t="shared" si="47"/>
        <v>0</v>
      </c>
      <c r="O802" s="147"/>
      <c r="P802" s="460">
        <f t="shared" si="48"/>
        <v>0</v>
      </c>
      <c r="Q802" s="451"/>
      <c r="R802" s="144"/>
      <c r="S802" s="143"/>
      <c r="T802" s="144"/>
      <c r="U802" s="145"/>
      <c r="W802" s="365"/>
    </row>
    <row r="803" spans="1:23" ht="26">
      <c r="A803" s="135" t="s">
        <v>539</v>
      </c>
      <c r="B803" s="52"/>
      <c r="C803" s="136" t="s">
        <v>150</v>
      </c>
      <c r="D803" s="137">
        <v>41</v>
      </c>
      <c r="E803" s="52" t="s">
        <v>532</v>
      </c>
      <c r="F803" s="52">
        <v>18</v>
      </c>
      <c r="G803" s="112"/>
      <c r="H803" s="138"/>
      <c r="I803" s="139">
        <v>0</v>
      </c>
      <c r="J803" s="139">
        <v>8</v>
      </c>
      <c r="K803" s="139">
        <f>I803+J803</f>
        <v>8</v>
      </c>
      <c r="L803" s="140">
        <f>K803*D803</f>
        <v>328</v>
      </c>
      <c r="M803" s="141">
        <f t="shared" si="46"/>
        <v>5904</v>
      </c>
      <c r="N803" s="458"/>
      <c r="O803" s="147">
        <v>0.95387352491400257</v>
      </c>
      <c r="P803" s="460">
        <f t="shared" si="48"/>
        <v>3.188342363201202E-2</v>
      </c>
      <c r="Q803" s="451">
        <f>Q801</f>
        <v>0.98575694854601459</v>
      </c>
      <c r="R803" s="144">
        <v>5553.6563569020209</v>
      </c>
      <c r="S803" s="143">
        <f t="shared" si="49"/>
        <v>266.252667313649</v>
      </c>
      <c r="T803" s="144">
        <f>Q803*M803</f>
        <v>5819.9090242156699</v>
      </c>
      <c r="U803" s="145"/>
      <c r="W803" s="365"/>
    </row>
    <row r="804" spans="1:23" ht="13.5" thickBot="1">
      <c r="A804" s="182"/>
      <c r="B804" s="52"/>
      <c r="C804" s="200"/>
      <c r="D804" s="137"/>
      <c r="E804" s="52"/>
      <c r="F804" s="52"/>
      <c r="G804" s="186"/>
      <c r="H804" s="187"/>
      <c r="I804" s="139"/>
      <c r="J804" s="139"/>
      <c r="K804" s="139"/>
      <c r="L804" s="140"/>
      <c r="M804" s="141"/>
      <c r="N804" s="458">
        <f t="shared" si="47"/>
        <v>0</v>
      </c>
      <c r="O804" s="147"/>
      <c r="P804" s="460">
        <f t="shared" si="48"/>
        <v>0</v>
      </c>
      <c r="Q804" s="452"/>
      <c r="R804" s="213"/>
      <c r="S804" s="212"/>
      <c r="T804" s="213"/>
      <c r="U804" s="214"/>
      <c r="W804" s="365"/>
    </row>
    <row r="805" spans="1:23" ht="20.149999999999999" customHeight="1" thickTop="1" thickBot="1">
      <c r="A805" s="215" t="s">
        <v>539</v>
      </c>
      <c r="B805" s="216"/>
      <c r="C805" s="217" t="s">
        <v>242</v>
      </c>
      <c r="D805" s="218"/>
      <c r="E805" s="216"/>
      <c r="F805" s="216"/>
      <c r="G805" s="219"/>
      <c r="H805" s="220"/>
      <c r="I805" s="221"/>
      <c r="J805" s="221"/>
      <c r="K805" s="221"/>
      <c r="L805" s="221"/>
      <c r="M805" s="222"/>
      <c r="N805" s="458">
        <f t="shared" si="47"/>
        <v>0</v>
      </c>
      <c r="O805" s="461"/>
      <c r="P805" s="460">
        <f t="shared" si="48"/>
        <v>0</v>
      </c>
      <c r="Q805" s="223"/>
      <c r="R805" s="224">
        <v>927896.09953403845</v>
      </c>
      <c r="S805" s="224">
        <f>SUM(S664:S804)</f>
        <v>44485.073546877305</v>
      </c>
      <c r="T805" s="224">
        <f>SUM(T664:T804)</f>
        <v>972381.1730809157</v>
      </c>
      <c r="U805" s="225"/>
      <c r="W805" s="365"/>
    </row>
    <row r="806" spans="1:23" ht="13.5" thickTop="1">
      <c r="A806" s="226"/>
      <c r="B806" s="227"/>
      <c r="C806" s="228"/>
      <c r="D806" s="229"/>
      <c r="E806" s="227"/>
      <c r="F806" s="227"/>
      <c r="G806" s="230"/>
      <c r="H806" s="231"/>
      <c r="I806" s="232"/>
      <c r="J806" s="232"/>
      <c r="K806" s="232"/>
      <c r="L806" s="233"/>
      <c r="M806" s="234"/>
      <c r="N806" s="458">
        <f t="shared" si="47"/>
        <v>0</v>
      </c>
      <c r="O806" s="147"/>
      <c r="P806" s="460">
        <f t="shared" si="48"/>
        <v>0</v>
      </c>
      <c r="Q806" s="453"/>
      <c r="R806" s="236"/>
      <c r="S806" s="235"/>
      <c r="T806" s="236"/>
      <c r="U806" s="237"/>
      <c r="W806" s="365"/>
    </row>
    <row r="807" spans="1:23">
      <c r="A807" s="201" t="s">
        <v>540</v>
      </c>
      <c r="B807" s="183" t="s">
        <v>83</v>
      </c>
      <c r="C807" s="184" t="s">
        <v>243</v>
      </c>
      <c r="D807" s="202"/>
      <c r="E807" s="52"/>
      <c r="F807" s="52"/>
      <c r="G807" s="186"/>
      <c r="H807" s="187"/>
      <c r="I807" s="139"/>
      <c r="J807" s="139"/>
      <c r="K807" s="139"/>
      <c r="L807" s="140"/>
      <c r="M807" s="141"/>
      <c r="N807" s="458">
        <f t="shared" si="47"/>
        <v>0</v>
      </c>
      <c r="O807" s="147"/>
      <c r="P807" s="460">
        <f t="shared" si="48"/>
        <v>0</v>
      </c>
      <c r="Q807" s="451"/>
      <c r="R807" s="144"/>
      <c r="S807" s="143"/>
      <c r="T807" s="144"/>
      <c r="U807" s="145"/>
      <c r="W807" s="365"/>
    </row>
    <row r="808" spans="1:23">
      <c r="A808" s="182"/>
      <c r="B808" s="52"/>
      <c r="C808" s="200"/>
      <c r="D808" s="137"/>
      <c r="E808" s="52"/>
      <c r="F808" s="52"/>
      <c r="G808" s="186"/>
      <c r="H808" s="187"/>
      <c r="I808" s="139"/>
      <c r="J808" s="139"/>
      <c r="K808" s="139"/>
      <c r="L808" s="140"/>
      <c r="M808" s="141"/>
      <c r="N808" s="458">
        <f t="shared" si="47"/>
        <v>0</v>
      </c>
      <c r="O808" s="147"/>
      <c r="P808" s="460">
        <f t="shared" si="48"/>
        <v>0</v>
      </c>
      <c r="Q808" s="451"/>
      <c r="R808" s="144"/>
      <c r="S808" s="143"/>
      <c r="T808" s="144"/>
      <c r="U808" s="145"/>
      <c r="W808" s="365"/>
    </row>
    <row r="809" spans="1:23" ht="26">
      <c r="A809" s="135"/>
      <c r="B809" s="52"/>
      <c r="C809" s="136" t="s">
        <v>224</v>
      </c>
      <c r="D809" s="202"/>
      <c r="E809" s="52"/>
      <c r="F809" s="52"/>
      <c r="G809" s="186"/>
      <c r="H809" s="187"/>
      <c r="I809" s="139"/>
      <c r="J809" s="139"/>
      <c r="K809" s="139"/>
      <c r="L809" s="140"/>
      <c r="M809" s="141"/>
      <c r="N809" s="458">
        <f t="shared" si="47"/>
        <v>0</v>
      </c>
      <c r="O809" s="147"/>
      <c r="P809" s="460">
        <f t="shared" si="48"/>
        <v>0</v>
      </c>
      <c r="Q809" s="451"/>
      <c r="R809" s="144"/>
      <c r="S809" s="143"/>
      <c r="T809" s="144"/>
      <c r="U809" s="145"/>
      <c r="W809" s="365"/>
    </row>
    <row r="810" spans="1:23">
      <c r="A810" s="182"/>
      <c r="B810" s="52"/>
      <c r="C810" s="200"/>
      <c r="D810" s="137"/>
      <c r="E810" s="52"/>
      <c r="F810" s="52"/>
      <c r="G810" s="186"/>
      <c r="H810" s="187"/>
      <c r="I810" s="139"/>
      <c r="J810" s="139"/>
      <c r="K810" s="139"/>
      <c r="L810" s="140"/>
      <c r="M810" s="141"/>
      <c r="N810" s="458">
        <f t="shared" si="47"/>
        <v>0</v>
      </c>
      <c r="O810" s="147"/>
      <c r="P810" s="460">
        <f t="shared" si="48"/>
        <v>0</v>
      </c>
      <c r="Q810" s="451"/>
      <c r="R810" s="144"/>
      <c r="S810" s="143"/>
      <c r="T810" s="144"/>
      <c r="U810" s="145"/>
      <c r="W810" s="365"/>
    </row>
    <row r="811" spans="1:23">
      <c r="A811" s="135"/>
      <c r="B811" s="52"/>
      <c r="C811" s="185" t="s">
        <v>91</v>
      </c>
      <c r="D811" s="137"/>
      <c r="E811" s="52"/>
      <c r="F811" s="52"/>
      <c r="G811" s="186"/>
      <c r="H811" s="187"/>
      <c r="I811" s="139"/>
      <c r="J811" s="139"/>
      <c r="K811" s="139"/>
      <c r="L811" s="140"/>
      <c r="M811" s="141"/>
      <c r="N811" s="458">
        <f t="shared" si="47"/>
        <v>0</v>
      </c>
      <c r="O811" s="147"/>
      <c r="P811" s="460">
        <f t="shared" si="48"/>
        <v>0</v>
      </c>
      <c r="Q811" s="451"/>
      <c r="R811" s="144"/>
      <c r="S811" s="143"/>
      <c r="T811" s="144"/>
      <c r="U811" s="145"/>
      <c r="W811" s="365"/>
    </row>
    <row r="812" spans="1:23">
      <c r="A812" s="182"/>
      <c r="B812" s="52"/>
      <c r="C812" s="200"/>
      <c r="D812" s="137"/>
      <c r="E812" s="52"/>
      <c r="F812" s="52"/>
      <c r="G812" s="186"/>
      <c r="H812" s="187"/>
      <c r="I812" s="139"/>
      <c r="J812" s="139"/>
      <c r="K812" s="139"/>
      <c r="L812" s="140"/>
      <c r="M812" s="141"/>
      <c r="N812" s="458">
        <f t="shared" si="47"/>
        <v>0</v>
      </c>
      <c r="O812" s="147"/>
      <c r="P812" s="460">
        <f t="shared" si="48"/>
        <v>0</v>
      </c>
      <c r="Q812" s="451"/>
      <c r="R812" s="144"/>
      <c r="S812" s="143"/>
      <c r="T812" s="144"/>
      <c r="U812" s="145"/>
      <c r="W812" s="365"/>
    </row>
    <row r="813" spans="1:23">
      <c r="A813" s="135"/>
      <c r="B813" s="52"/>
      <c r="C813" s="185" t="s">
        <v>92</v>
      </c>
      <c r="D813" s="202"/>
      <c r="E813" s="52"/>
      <c r="F813" s="52"/>
      <c r="G813" s="186"/>
      <c r="H813" s="187"/>
      <c r="I813" s="139"/>
      <c r="J813" s="139"/>
      <c r="K813" s="139"/>
      <c r="L813" s="140"/>
      <c r="M813" s="141"/>
      <c r="N813" s="458">
        <f t="shared" si="47"/>
        <v>0</v>
      </c>
      <c r="O813" s="147"/>
      <c r="P813" s="460">
        <f t="shared" si="48"/>
        <v>0</v>
      </c>
      <c r="Q813" s="451"/>
      <c r="R813" s="144"/>
      <c r="S813" s="143"/>
      <c r="T813" s="144"/>
      <c r="U813" s="145"/>
      <c r="W813" s="365"/>
    </row>
    <row r="814" spans="1:23">
      <c r="A814" s="182"/>
      <c r="B814" s="52"/>
      <c r="C814" s="200"/>
      <c r="D814" s="137"/>
      <c r="E814" s="52"/>
      <c r="F814" s="52"/>
      <c r="G814" s="186"/>
      <c r="H814" s="187"/>
      <c r="I814" s="139"/>
      <c r="J814" s="139"/>
      <c r="K814" s="139"/>
      <c r="L814" s="140"/>
      <c r="M814" s="141"/>
      <c r="N814" s="458">
        <f t="shared" si="47"/>
        <v>0</v>
      </c>
      <c r="O814" s="147"/>
      <c r="P814" s="460">
        <f t="shared" si="48"/>
        <v>0</v>
      </c>
      <c r="Q814" s="451"/>
      <c r="R814" s="144"/>
      <c r="S814" s="143"/>
      <c r="T814" s="144"/>
      <c r="U814" s="145"/>
      <c r="W814" s="365"/>
    </row>
    <row r="815" spans="1:23" ht="26">
      <c r="A815" s="135" t="s">
        <v>540</v>
      </c>
      <c r="B815" s="52" t="s">
        <v>1</v>
      </c>
      <c r="C815" s="136" t="s">
        <v>93</v>
      </c>
      <c r="D815" s="202">
        <v>3.65</v>
      </c>
      <c r="E815" s="52" t="s">
        <v>532</v>
      </c>
      <c r="F815" s="52">
        <v>5</v>
      </c>
      <c r="G815" s="112" t="s">
        <v>94</v>
      </c>
      <c r="H815" s="138">
        <v>20</v>
      </c>
      <c r="I815" s="139">
        <v>255</v>
      </c>
      <c r="J815" s="139">
        <v>145</v>
      </c>
      <c r="K815" s="139">
        <f>I815+J815</f>
        <v>400</v>
      </c>
      <c r="L815" s="140">
        <f>K815*D815</f>
        <v>1460</v>
      </c>
      <c r="M815" s="141">
        <f t="shared" si="46"/>
        <v>7300</v>
      </c>
      <c r="N815" s="458">
        <f t="shared" si="47"/>
        <v>0</v>
      </c>
      <c r="O815" s="147">
        <v>1</v>
      </c>
      <c r="P815" s="460">
        <f t="shared" si="48"/>
        <v>0</v>
      </c>
      <c r="Q815" s="451">
        <f>+'Work progress Summary'!$C$12</f>
        <v>1</v>
      </c>
      <c r="R815" s="144">
        <v>7300</v>
      </c>
      <c r="S815" s="143">
        <f t="shared" si="49"/>
        <v>0</v>
      </c>
      <c r="T815" s="144">
        <f>Q815*M815</f>
        <v>7300</v>
      </c>
      <c r="U815" s="145"/>
      <c r="W815" s="365"/>
    </row>
    <row r="816" spans="1:23">
      <c r="A816" s="182"/>
      <c r="B816" s="52"/>
      <c r="C816" s="200"/>
      <c r="D816" s="137"/>
      <c r="E816" s="52"/>
      <c r="F816" s="52"/>
      <c r="G816" s="186"/>
      <c r="H816" s="187"/>
      <c r="I816" s="139"/>
      <c r="J816" s="139"/>
      <c r="K816" s="139"/>
      <c r="L816" s="140"/>
      <c r="M816" s="141"/>
      <c r="N816" s="458">
        <f t="shared" si="47"/>
        <v>0</v>
      </c>
      <c r="O816" s="147"/>
      <c r="P816" s="460">
        <f t="shared" si="48"/>
        <v>0</v>
      </c>
      <c r="Q816" s="451"/>
      <c r="R816" s="144"/>
      <c r="S816" s="143"/>
      <c r="T816" s="144"/>
      <c r="U816" s="145"/>
      <c r="W816" s="365"/>
    </row>
    <row r="817" spans="1:23" ht="14.5">
      <c r="A817" s="135" t="s">
        <v>540</v>
      </c>
      <c r="B817" s="52" t="s">
        <v>2</v>
      </c>
      <c r="C817" s="136" t="s">
        <v>244</v>
      </c>
      <c r="D817" s="202">
        <v>1.55</v>
      </c>
      <c r="E817" s="52" t="s">
        <v>532</v>
      </c>
      <c r="F817" s="52">
        <v>5</v>
      </c>
      <c r="G817" s="112" t="s">
        <v>96</v>
      </c>
      <c r="H817" s="138">
        <v>20</v>
      </c>
      <c r="I817" s="139">
        <v>282</v>
      </c>
      <c r="J817" s="139">
        <v>206</v>
      </c>
      <c r="K817" s="139">
        <f>I817+J817</f>
        <v>488</v>
      </c>
      <c r="L817" s="140">
        <f>K817*D817</f>
        <v>756.4</v>
      </c>
      <c r="M817" s="141">
        <f t="shared" si="46"/>
        <v>3782</v>
      </c>
      <c r="N817" s="458">
        <f t="shared" si="47"/>
        <v>0</v>
      </c>
      <c r="O817" s="147">
        <v>1</v>
      </c>
      <c r="P817" s="460">
        <f t="shared" si="48"/>
        <v>0</v>
      </c>
      <c r="Q817" s="451">
        <f>+'Work progress Summary'!$C$12</f>
        <v>1</v>
      </c>
      <c r="R817" s="144">
        <v>3782</v>
      </c>
      <c r="S817" s="143">
        <f t="shared" si="49"/>
        <v>0</v>
      </c>
      <c r="T817" s="144">
        <f>Q817*M817</f>
        <v>3782</v>
      </c>
      <c r="U817" s="145"/>
      <c r="W817" s="365"/>
    </row>
    <row r="818" spans="1:23">
      <c r="A818" s="182"/>
      <c r="B818" s="52"/>
      <c r="C818" s="200"/>
      <c r="D818" s="137"/>
      <c r="E818" s="52"/>
      <c r="F818" s="52"/>
      <c r="G818" s="186"/>
      <c r="H818" s="187"/>
      <c r="I818" s="139"/>
      <c r="J818" s="139"/>
      <c r="K818" s="139"/>
      <c r="L818" s="140"/>
      <c r="M818" s="141"/>
      <c r="N818" s="458">
        <f t="shared" si="47"/>
        <v>0</v>
      </c>
      <c r="O818" s="147"/>
      <c r="P818" s="460">
        <f t="shared" si="48"/>
        <v>0</v>
      </c>
      <c r="Q818" s="451"/>
      <c r="R818" s="144"/>
      <c r="S818" s="143"/>
      <c r="T818" s="144"/>
      <c r="U818" s="145"/>
      <c r="W818" s="365"/>
    </row>
    <row r="819" spans="1:23">
      <c r="A819" s="135" t="s">
        <v>540</v>
      </c>
      <c r="B819" s="52" t="s">
        <v>3</v>
      </c>
      <c r="C819" s="185" t="s">
        <v>97</v>
      </c>
      <c r="D819" s="202">
        <v>8.9</v>
      </c>
      <c r="E819" s="52" t="s">
        <v>533</v>
      </c>
      <c r="F819" s="52">
        <v>5</v>
      </c>
      <c r="G819" s="112" t="s">
        <v>98</v>
      </c>
      <c r="H819" s="138">
        <v>5</v>
      </c>
      <c r="I819" s="139">
        <v>0</v>
      </c>
      <c r="J819" s="139">
        <v>57</v>
      </c>
      <c r="K819" s="139">
        <f>I819+J819</f>
        <v>57</v>
      </c>
      <c r="L819" s="140">
        <f>K819*D819</f>
        <v>507.3</v>
      </c>
      <c r="M819" s="141">
        <f t="shared" si="46"/>
        <v>2536.5</v>
      </c>
      <c r="N819" s="458"/>
      <c r="O819" s="147">
        <v>1</v>
      </c>
      <c r="P819" s="460">
        <f t="shared" si="48"/>
        <v>0</v>
      </c>
      <c r="Q819" s="451">
        <f>'Work progress Summary'!J12</f>
        <v>1</v>
      </c>
      <c r="R819" s="144">
        <v>2536.5</v>
      </c>
      <c r="S819" s="143">
        <f t="shared" si="49"/>
        <v>0</v>
      </c>
      <c r="T819" s="144">
        <f>Q819*M819</f>
        <v>2536.5</v>
      </c>
      <c r="U819" s="145"/>
      <c r="W819" s="365"/>
    </row>
    <row r="820" spans="1:23">
      <c r="A820" s="182"/>
      <c r="B820" s="52"/>
      <c r="C820" s="200"/>
      <c r="D820" s="137"/>
      <c r="E820" s="52"/>
      <c r="F820" s="52"/>
      <c r="G820" s="186"/>
      <c r="H820" s="187"/>
      <c r="I820" s="139"/>
      <c r="J820" s="139"/>
      <c r="K820" s="139"/>
      <c r="L820" s="140"/>
      <c r="M820" s="141"/>
      <c r="N820" s="458">
        <f t="shared" si="47"/>
        <v>0</v>
      </c>
      <c r="O820" s="147"/>
      <c r="P820" s="460">
        <f t="shared" si="48"/>
        <v>0</v>
      </c>
      <c r="Q820" s="451"/>
      <c r="R820" s="144"/>
      <c r="S820" s="143"/>
      <c r="T820" s="144"/>
      <c r="U820" s="145"/>
      <c r="W820" s="365"/>
    </row>
    <row r="821" spans="1:23" ht="26">
      <c r="A821" s="135" t="s">
        <v>540</v>
      </c>
      <c r="B821" s="52" t="s">
        <v>4</v>
      </c>
      <c r="C821" s="136" t="s">
        <v>245</v>
      </c>
      <c r="D821" s="137">
        <v>1</v>
      </c>
      <c r="E821" s="52" t="s">
        <v>100</v>
      </c>
      <c r="F821" s="52">
        <v>5</v>
      </c>
      <c r="G821" s="112" t="s">
        <v>96</v>
      </c>
      <c r="H821" s="138">
        <v>20</v>
      </c>
      <c r="I821" s="139">
        <v>119</v>
      </c>
      <c r="J821" s="139">
        <v>43</v>
      </c>
      <c r="K821" s="139">
        <f>I821+J821</f>
        <v>162</v>
      </c>
      <c r="L821" s="140">
        <f>K821*D821</f>
        <v>162</v>
      </c>
      <c r="M821" s="141">
        <f t="shared" si="46"/>
        <v>810</v>
      </c>
      <c r="N821" s="458">
        <f t="shared" si="47"/>
        <v>0</v>
      </c>
      <c r="O821" s="147">
        <v>1</v>
      </c>
      <c r="P821" s="460">
        <f t="shared" si="48"/>
        <v>0</v>
      </c>
      <c r="Q821" s="451">
        <f>+'Work progress Summary'!$C$12</f>
        <v>1</v>
      </c>
      <c r="R821" s="144">
        <v>810</v>
      </c>
      <c r="S821" s="143">
        <f t="shared" si="49"/>
        <v>0</v>
      </c>
      <c r="T821" s="144">
        <f>Q821*M821</f>
        <v>810</v>
      </c>
      <c r="U821" s="145"/>
      <c r="W821" s="365"/>
    </row>
    <row r="822" spans="1:23">
      <c r="A822" s="182"/>
      <c r="B822" s="52"/>
      <c r="C822" s="200"/>
      <c r="D822" s="137"/>
      <c r="E822" s="52"/>
      <c r="F822" s="52"/>
      <c r="G822" s="186"/>
      <c r="H822" s="187"/>
      <c r="I822" s="139"/>
      <c r="J822" s="139"/>
      <c r="K822" s="139"/>
      <c r="L822" s="140"/>
      <c r="M822" s="141"/>
      <c r="N822" s="458">
        <f t="shared" si="47"/>
        <v>0</v>
      </c>
      <c r="O822" s="147"/>
      <c r="P822" s="460">
        <f t="shared" si="48"/>
        <v>0</v>
      </c>
      <c r="Q822" s="451"/>
      <c r="R822" s="144"/>
      <c r="S822" s="143"/>
      <c r="T822" s="144"/>
      <c r="U822" s="145"/>
      <c r="W822" s="365"/>
    </row>
    <row r="823" spans="1:23" ht="39">
      <c r="A823" s="135" t="s">
        <v>540</v>
      </c>
      <c r="B823" s="52" t="s">
        <v>129</v>
      </c>
      <c r="C823" s="136" t="s">
        <v>246</v>
      </c>
      <c r="D823" s="202">
        <v>1</v>
      </c>
      <c r="E823" s="52" t="s">
        <v>100</v>
      </c>
      <c r="F823" s="52">
        <v>5</v>
      </c>
      <c r="G823" s="112" t="s">
        <v>98</v>
      </c>
      <c r="H823" s="138">
        <v>5</v>
      </c>
      <c r="I823" s="139">
        <v>0</v>
      </c>
      <c r="J823" s="139">
        <v>48</v>
      </c>
      <c r="K823" s="139">
        <f>I823+J823</f>
        <v>48</v>
      </c>
      <c r="L823" s="140">
        <f>K823*D823</f>
        <v>48</v>
      </c>
      <c r="M823" s="141">
        <f t="shared" si="46"/>
        <v>240</v>
      </c>
      <c r="N823" s="458"/>
      <c r="O823" s="147">
        <v>1</v>
      </c>
      <c r="P823" s="460">
        <f t="shared" si="48"/>
        <v>0</v>
      </c>
      <c r="Q823" s="451">
        <f>+'Work progress Summary'!$C$12</f>
        <v>1</v>
      </c>
      <c r="R823" s="144">
        <v>240</v>
      </c>
      <c r="S823" s="143">
        <f t="shared" si="49"/>
        <v>0</v>
      </c>
      <c r="T823" s="144">
        <f>Q823*M823</f>
        <v>240</v>
      </c>
      <c r="U823" s="145"/>
      <c r="W823" s="365"/>
    </row>
    <row r="824" spans="1:23">
      <c r="A824" s="182"/>
      <c r="B824" s="52"/>
      <c r="C824" s="200"/>
      <c r="D824" s="137"/>
      <c r="E824" s="52"/>
      <c r="F824" s="52"/>
      <c r="G824" s="186"/>
      <c r="H824" s="187"/>
      <c r="I824" s="139"/>
      <c r="J824" s="139"/>
      <c r="K824" s="139"/>
      <c r="L824" s="140"/>
      <c r="M824" s="141"/>
      <c r="N824" s="458">
        <f t="shared" si="47"/>
        <v>0</v>
      </c>
      <c r="O824" s="147"/>
      <c r="P824" s="460">
        <f t="shared" si="48"/>
        <v>0</v>
      </c>
      <c r="Q824" s="451"/>
      <c r="R824" s="144"/>
      <c r="S824" s="143"/>
      <c r="T824" s="144"/>
      <c r="U824" s="145"/>
      <c r="W824" s="365"/>
    </row>
    <row r="825" spans="1:23">
      <c r="A825" s="135"/>
      <c r="B825" s="52"/>
      <c r="C825" s="185" t="s">
        <v>101</v>
      </c>
      <c r="D825" s="137"/>
      <c r="E825" s="52"/>
      <c r="F825" s="52"/>
      <c r="G825" s="186"/>
      <c r="H825" s="187"/>
      <c r="I825" s="139"/>
      <c r="J825" s="139"/>
      <c r="K825" s="139"/>
      <c r="L825" s="140"/>
      <c r="M825" s="141"/>
      <c r="N825" s="458">
        <f t="shared" si="47"/>
        <v>0</v>
      </c>
      <c r="O825" s="147"/>
      <c r="P825" s="460">
        <f t="shared" si="48"/>
        <v>0</v>
      </c>
      <c r="Q825" s="451"/>
      <c r="R825" s="144"/>
      <c r="S825" s="143"/>
      <c r="T825" s="144"/>
      <c r="U825" s="145"/>
      <c r="W825" s="365"/>
    </row>
    <row r="826" spans="1:23">
      <c r="A826" s="182"/>
      <c r="B826" s="52"/>
      <c r="C826" s="200"/>
      <c r="D826" s="137"/>
      <c r="E826" s="52"/>
      <c r="F826" s="52"/>
      <c r="G826" s="186"/>
      <c r="H826" s="187"/>
      <c r="I826" s="139"/>
      <c r="J826" s="139"/>
      <c r="K826" s="139"/>
      <c r="L826" s="140"/>
      <c r="M826" s="141"/>
      <c r="N826" s="458">
        <f t="shared" si="47"/>
        <v>0</v>
      </c>
      <c r="O826" s="147"/>
      <c r="P826" s="460">
        <f t="shared" si="48"/>
        <v>0</v>
      </c>
      <c r="Q826" s="451"/>
      <c r="R826" s="144"/>
      <c r="S826" s="143"/>
      <c r="T826" s="144"/>
      <c r="U826" s="145"/>
      <c r="W826" s="365"/>
    </row>
    <row r="827" spans="1:23" ht="39">
      <c r="A827" s="135" t="s">
        <v>540</v>
      </c>
      <c r="B827" s="52" t="s">
        <v>5</v>
      </c>
      <c r="C827" s="136" t="s">
        <v>102</v>
      </c>
      <c r="D827" s="137">
        <v>10.4</v>
      </c>
      <c r="E827" s="52" t="s">
        <v>532</v>
      </c>
      <c r="F827" s="52">
        <v>5</v>
      </c>
      <c r="G827" s="112" t="s">
        <v>94</v>
      </c>
      <c r="H827" s="138">
        <v>20</v>
      </c>
      <c r="I827" s="139">
        <v>255</v>
      </c>
      <c r="J827" s="139">
        <v>145</v>
      </c>
      <c r="K827" s="139">
        <f>I827+J827</f>
        <v>400</v>
      </c>
      <c r="L827" s="140">
        <f>K827*D827</f>
        <v>4160</v>
      </c>
      <c r="M827" s="141">
        <f t="shared" si="46"/>
        <v>20800</v>
      </c>
      <c r="N827" s="458">
        <f t="shared" si="47"/>
        <v>0</v>
      </c>
      <c r="O827" s="147">
        <v>1</v>
      </c>
      <c r="P827" s="460">
        <f t="shared" si="48"/>
        <v>0</v>
      </c>
      <c r="Q827" s="451">
        <f>+'Work progress Summary'!$E$12</f>
        <v>1</v>
      </c>
      <c r="R827" s="144">
        <v>20800</v>
      </c>
      <c r="S827" s="143">
        <f t="shared" si="49"/>
        <v>0</v>
      </c>
      <c r="T827" s="144">
        <f>Q827*M827</f>
        <v>20800</v>
      </c>
      <c r="U827" s="145"/>
      <c r="W827" s="365"/>
    </row>
    <row r="828" spans="1:23">
      <c r="A828" s="182"/>
      <c r="B828" s="52"/>
      <c r="C828" s="200"/>
      <c r="D828" s="137"/>
      <c r="E828" s="52"/>
      <c r="F828" s="52"/>
      <c r="G828" s="186"/>
      <c r="H828" s="187"/>
      <c r="I828" s="139"/>
      <c r="J828" s="139"/>
      <c r="K828" s="139"/>
      <c r="L828" s="140"/>
      <c r="M828" s="141"/>
      <c r="N828" s="458">
        <f t="shared" si="47"/>
        <v>0</v>
      </c>
      <c r="O828" s="147"/>
      <c r="P828" s="460">
        <f t="shared" si="48"/>
        <v>0</v>
      </c>
      <c r="Q828" s="451"/>
      <c r="R828" s="144"/>
      <c r="S828" s="143"/>
      <c r="T828" s="144"/>
      <c r="U828" s="145"/>
      <c r="W828" s="365"/>
    </row>
    <row r="829" spans="1:23" ht="14.5">
      <c r="A829" s="135" t="s">
        <v>540</v>
      </c>
      <c r="B829" s="52" t="s">
        <v>103</v>
      </c>
      <c r="C829" s="185" t="s">
        <v>166</v>
      </c>
      <c r="D829" s="202">
        <v>3</v>
      </c>
      <c r="E829" s="52" t="s">
        <v>532</v>
      </c>
      <c r="F829" s="52">
        <v>5</v>
      </c>
      <c r="G829" s="112" t="s">
        <v>96</v>
      </c>
      <c r="H829" s="138">
        <v>20</v>
      </c>
      <c r="I829" s="139">
        <v>282</v>
      </c>
      <c r="J829" s="139">
        <v>206</v>
      </c>
      <c r="K829" s="139">
        <f>I829+J829</f>
        <v>488</v>
      </c>
      <c r="L829" s="140">
        <f>K829*D829</f>
        <v>1464</v>
      </c>
      <c r="M829" s="141">
        <f t="shared" si="46"/>
        <v>7320</v>
      </c>
      <c r="N829" s="458">
        <f t="shared" si="47"/>
        <v>0</v>
      </c>
      <c r="O829" s="147">
        <v>1</v>
      </c>
      <c r="P829" s="460">
        <f t="shared" si="48"/>
        <v>0</v>
      </c>
      <c r="Q829" s="451">
        <f>+'Work progress Summary'!$E$12</f>
        <v>1</v>
      </c>
      <c r="R829" s="144">
        <v>7320</v>
      </c>
      <c r="S829" s="143">
        <f t="shared" si="49"/>
        <v>0</v>
      </c>
      <c r="T829" s="144">
        <f>Q829*M829</f>
        <v>7320</v>
      </c>
      <c r="U829" s="145"/>
      <c r="W829" s="365"/>
    </row>
    <row r="830" spans="1:23">
      <c r="A830" s="182"/>
      <c r="B830" s="52"/>
      <c r="C830" s="200"/>
      <c r="D830" s="137"/>
      <c r="E830" s="52"/>
      <c r="F830" s="52"/>
      <c r="G830" s="186"/>
      <c r="H830" s="187"/>
      <c r="I830" s="139"/>
      <c r="J830" s="139"/>
      <c r="K830" s="139"/>
      <c r="L830" s="140"/>
      <c r="M830" s="141"/>
      <c r="N830" s="458">
        <f t="shared" si="47"/>
        <v>0</v>
      </c>
      <c r="O830" s="147"/>
      <c r="P830" s="460">
        <f t="shared" si="48"/>
        <v>0</v>
      </c>
      <c r="Q830" s="451"/>
      <c r="R830" s="144"/>
      <c r="S830" s="143"/>
      <c r="T830" s="144"/>
      <c r="U830" s="145"/>
      <c r="W830" s="365"/>
    </row>
    <row r="831" spans="1:23" ht="26">
      <c r="A831" s="135" t="s">
        <v>540</v>
      </c>
      <c r="B831" s="52" t="s">
        <v>105</v>
      </c>
      <c r="C831" s="136" t="s">
        <v>247</v>
      </c>
      <c r="D831" s="202">
        <v>3.05</v>
      </c>
      <c r="E831" s="52" t="s">
        <v>532</v>
      </c>
      <c r="F831" s="52">
        <v>5</v>
      </c>
      <c r="G831" s="112" t="s">
        <v>96</v>
      </c>
      <c r="H831" s="138">
        <v>20</v>
      </c>
      <c r="I831" s="139">
        <v>282</v>
      </c>
      <c r="J831" s="139">
        <v>206</v>
      </c>
      <c r="K831" s="139">
        <f>I831+J831</f>
        <v>488</v>
      </c>
      <c r="L831" s="140">
        <f>K831*D831</f>
        <v>1488.3999999999999</v>
      </c>
      <c r="M831" s="141">
        <f t="shared" si="46"/>
        <v>7441.9999999999991</v>
      </c>
      <c r="N831" s="458">
        <f t="shared" si="47"/>
        <v>0</v>
      </c>
      <c r="O831" s="147">
        <v>1</v>
      </c>
      <c r="P831" s="460">
        <f t="shared" si="48"/>
        <v>0</v>
      </c>
      <c r="Q831" s="451">
        <f>+'Work progress Summary'!$E$12</f>
        <v>1</v>
      </c>
      <c r="R831" s="144">
        <v>7441.9999999999991</v>
      </c>
      <c r="S831" s="143">
        <f t="shared" si="49"/>
        <v>0</v>
      </c>
      <c r="T831" s="144">
        <f>Q831*M831</f>
        <v>7441.9999999999991</v>
      </c>
      <c r="U831" s="145"/>
      <c r="W831" s="365"/>
    </row>
    <row r="832" spans="1:23">
      <c r="A832" s="182"/>
      <c r="B832" s="52"/>
      <c r="C832" s="200"/>
      <c r="D832" s="137"/>
      <c r="E832" s="52"/>
      <c r="F832" s="52"/>
      <c r="G832" s="186"/>
      <c r="H832" s="187"/>
      <c r="I832" s="139"/>
      <c r="J832" s="139"/>
      <c r="K832" s="139"/>
      <c r="L832" s="140"/>
      <c r="M832" s="141"/>
      <c r="N832" s="458">
        <f t="shared" si="47"/>
        <v>0</v>
      </c>
      <c r="O832" s="147"/>
      <c r="P832" s="460">
        <f t="shared" si="48"/>
        <v>0</v>
      </c>
      <c r="Q832" s="451"/>
      <c r="R832" s="144"/>
      <c r="S832" s="143"/>
      <c r="T832" s="144"/>
      <c r="U832" s="145"/>
      <c r="W832" s="365"/>
    </row>
    <row r="833" spans="1:23">
      <c r="A833" s="135" t="s">
        <v>540</v>
      </c>
      <c r="B833" s="52" t="s">
        <v>107</v>
      </c>
      <c r="C833" s="185" t="s">
        <v>97</v>
      </c>
      <c r="D833" s="137">
        <v>21.4</v>
      </c>
      <c r="E833" s="52" t="s">
        <v>533</v>
      </c>
      <c r="F833" s="52">
        <v>5</v>
      </c>
      <c r="G833" s="112" t="s">
        <v>98</v>
      </c>
      <c r="H833" s="138">
        <v>5</v>
      </c>
      <c r="I833" s="139">
        <v>0</v>
      </c>
      <c r="J833" s="139">
        <v>57</v>
      </c>
      <c r="K833" s="139">
        <f>I833+J833</f>
        <v>57</v>
      </c>
      <c r="L833" s="140">
        <f>K833*D833</f>
        <v>1219.8</v>
      </c>
      <c r="M833" s="141">
        <f t="shared" si="46"/>
        <v>6099</v>
      </c>
      <c r="N833" s="458"/>
      <c r="O833" s="147">
        <v>1</v>
      </c>
      <c r="P833" s="460">
        <f t="shared" si="48"/>
        <v>0</v>
      </c>
      <c r="Q833" s="451">
        <f>'Work progress Summary'!L12</f>
        <v>1</v>
      </c>
      <c r="R833" s="144">
        <v>6099</v>
      </c>
      <c r="S833" s="143">
        <f t="shared" si="49"/>
        <v>0</v>
      </c>
      <c r="T833" s="144">
        <f>Q833*M833</f>
        <v>6099</v>
      </c>
      <c r="U833" s="145"/>
      <c r="W833" s="365"/>
    </row>
    <row r="834" spans="1:23">
      <c r="A834" s="182"/>
      <c r="B834" s="52"/>
      <c r="C834" s="200"/>
      <c r="D834" s="137"/>
      <c r="E834" s="52"/>
      <c r="F834" s="52"/>
      <c r="G834" s="186"/>
      <c r="H834" s="187"/>
      <c r="I834" s="139"/>
      <c r="J834" s="139"/>
      <c r="K834" s="139"/>
      <c r="L834" s="140"/>
      <c r="M834" s="141"/>
      <c r="N834" s="458">
        <f t="shared" si="47"/>
        <v>0</v>
      </c>
      <c r="O834" s="147"/>
      <c r="P834" s="460">
        <f t="shared" si="48"/>
        <v>0</v>
      </c>
      <c r="Q834" s="451"/>
      <c r="R834" s="144"/>
      <c r="S834" s="143"/>
      <c r="T834" s="144"/>
      <c r="U834" s="145"/>
      <c r="W834" s="365"/>
    </row>
    <row r="835" spans="1:23">
      <c r="A835" s="135" t="s">
        <v>540</v>
      </c>
      <c r="B835" s="52" t="s">
        <v>108</v>
      </c>
      <c r="C835" s="185" t="s">
        <v>97</v>
      </c>
      <c r="D835" s="202">
        <v>17</v>
      </c>
      <c r="E835" s="52" t="s">
        <v>533</v>
      </c>
      <c r="F835" s="52">
        <v>5</v>
      </c>
      <c r="G835" s="112" t="s">
        <v>98</v>
      </c>
      <c r="H835" s="138">
        <v>5</v>
      </c>
      <c r="I835" s="139">
        <v>0</v>
      </c>
      <c r="J835" s="139">
        <v>57</v>
      </c>
      <c r="K835" s="139">
        <f>I835+J835</f>
        <v>57</v>
      </c>
      <c r="L835" s="140">
        <f>K835*D835</f>
        <v>969</v>
      </c>
      <c r="M835" s="141">
        <f t="shared" si="46"/>
        <v>4845</v>
      </c>
      <c r="N835" s="458"/>
      <c r="O835" s="147">
        <v>1</v>
      </c>
      <c r="P835" s="460">
        <f t="shared" si="48"/>
        <v>0</v>
      </c>
      <c r="Q835" s="451">
        <f>'Work progress Summary'!L12</f>
        <v>1</v>
      </c>
      <c r="R835" s="144">
        <v>4845</v>
      </c>
      <c r="S835" s="143">
        <f t="shared" si="49"/>
        <v>0</v>
      </c>
      <c r="T835" s="144">
        <f>Q835*M835</f>
        <v>4845</v>
      </c>
      <c r="U835" s="145"/>
      <c r="W835" s="365"/>
    </row>
    <row r="836" spans="1:23">
      <c r="A836" s="182"/>
      <c r="B836" s="52"/>
      <c r="C836" s="200"/>
      <c r="D836" s="137"/>
      <c r="E836" s="52"/>
      <c r="F836" s="52"/>
      <c r="G836" s="186"/>
      <c r="H836" s="187"/>
      <c r="I836" s="139"/>
      <c r="J836" s="139"/>
      <c r="K836" s="139"/>
      <c r="L836" s="140"/>
      <c r="M836" s="141"/>
      <c r="N836" s="458">
        <f t="shared" si="47"/>
        <v>0</v>
      </c>
      <c r="O836" s="147"/>
      <c r="P836" s="460">
        <f t="shared" si="48"/>
        <v>0</v>
      </c>
      <c r="Q836" s="451"/>
      <c r="R836" s="144"/>
      <c r="S836" s="143"/>
      <c r="T836" s="144"/>
      <c r="U836" s="145"/>
      <c r="W836" s="365"/>
    </row>
    <row r="837" spans="1:23" ht="26">
      <c r="A837" s="135" t="s">
        <v>540</v>
      </c>
      <c r="B837" s="52" t="s">
        <v>109</v>
      </c>
      <c r="C837" s="136" t="s">
        <v>248</v>
      </c>
      <c r="D837" s="202">
        <v>1</v>
      </c>
      <c r="E837" s="52" t="s">
        <v>533</v>
      </c>
      <c r="F837" s="52">
        <v>5</v>
      </c>
      <c r="G837" s="112" t="s">
        <v>96</v>
      </c>
      <c r="H837" s="138">
        <v>20</v>
      </c>
      <c r="I837" s="139">
        <v>135</v>
      </c>
      <c r="J837" s="139">
        <v>55</v>
      </c>
      <c r="K837" s="139">
        <f>I837+J837</f>
        <v>190</v>
      </c>
      <c r="L837" s="140">
        <f>K837*D837</f>
        <v>190</v>
      </c>
      <c r="M837" s="141">
        <f t="shared" si="46"/>
        <v>950</v>
      </c>
      <c r="N837" s="458">
        <f t="shared" si="47"/>
        <v>0</v>
      </c>
      <c r="O837" s="147">
        <v>1</v>
      </c>
      <c r="P837" s="460">
        <f t="shared" si="48"/>
        <v>0</v>
      </c>
      <c r="Q837" s="451">
        <f>+'Work progress Summary'!$E$12</f>
        <v>1</v>
      </c>
      <c r="R837" s="144">
        <v>950</v>
      </c>
      <c r="S837" s="143">
        <f t="shared" si="49"/>
        <v>0</v>
      </c>
      <c r="T837" s="144">
        <f>Q837*M837</f>
        <v>950</v>
      </c>
      <c r="U837" s="145"/>
      <c r="W837" s="365"/>
    </row>
    <row r="838" spans="1:23">
      <c r="A838" s="182"/>
      <c r="B838" s="52"/>
      <c r="C838" s="200"/>
      <c r="D838" s="137"/>
      <c r="E838" s="52"/>
      <c r="F838" s="52"/>
      <c r="G838" s="186"/>
      <c r="H838" s="187"/>
      <c r="I838" s="139"/>
      <c r="J838" s="139"/>
      <c r="K838" s="139"/>
      <c r="L838" s="140"/>
      <c r="M838" s="141"/>
      <c r="N838" s="458">
        <f t="shared" si="47"/>
        <v>0</v>
      </c>
      <c r="O838" s="147"/>
      <c r="P838" s="460">
        <f t="shared" si="48"/>
        <v>0</v>
      </c>
      <c r="Q838" s="451"/>
      <c r="R838" s="144"/>
      <c r="S838" s="143"/>
      <c r="T838" s="144"/>
      <c r="U838" s="145"/>
      <c r="W838" s="365"/>
    </row>
    <row r="839" spans="1:23" ht="26">
      <c r="A839" s="135" t="s">
        <v>540</v>
      </c>
      <c r="B839" s="52" t="s">
        <v>112</v>
      </c>
      <c r="C839" s="136" t="s">
        <v>249</v>
      </c>
      <c r="D839" s="137">
        <v>1</v>
      </c>
      <c r="E839" s="52" t="s">
        <v>533</v>
      </c>
      <c r="F839" s="52">
        <v>5</v>
      </c>
      <c r="G839" s="112" t="s">
        <v>96</v>
      </c>
      <c r="H839" s="138">
        <v>20</v>
      </c>
      <c r="I839" s="139">
        <v>97</v>
      </c>
      <c r="J839" s="139">
        <v>35</v>
      </c>
      <c r="K839" s="139">
        <f>I839+J839</f>
        <v>132</v>
      </c>
      <c r="L839" s="140">
        <f>K839*D839</f>
        <v>132</v>
      </c>
      <c r="M839" s="141">
        <f t="shared" si="46"/>
        <v>660</v>
      </c>
      <c r="N839" s="458">
        <f t="shared" si="47"/>
        <v>0</v>
      </c>
      <c r="O839" s="147">
        <v>1</v>
      </c>
      <c r="P839" s="460">
        <f t="shared" si="48"/>
        <v>0</v>
      </c>
      <c r="Q839" s="451">
        <f>+'Work progress Summary'!$E$12</f>
        <v>1</v>
      </c>
      <c r="R839" s="144">
        <v>660</v>
      </c>
      <c r="S839" s="143">
        <f t="shared" si="49"/>
        <v>0</v>
      </c>
      <c r="T839" s="144">
        <f>Q839*M839</f>
        <v>660</v>
      </c>
      <c r="U839" s="145"/>
      <c r="W839" s="365"/>
    </row>
    <row r="840" spans="1:23">
      <c r="A840" s="182"/>
      <c r="B840" s="52"/>
      <c r="C840" s="200"/>
      <c r="D840" s="137"/>
      <c r="E840" s="52"/>
      <c r="F840" s="52"/>
      <c r="G840" s="186"/>
      <c r="H840" s="187"/>
      <c r="I840" s="139"/>
      <c r="J840" s="139"/>
      <c r="K840" s="139"/>
      <c r="L840" s="140"/>
      <c r="M840" s="141"/>
      <c r="N840" s="458">
        <f t="shared" si="47"/>
        <v>0</v>
      </c>
      <c r="O840" s="147"/>
      <c r="P840" s="460">
        <f t="shared" si="48"/>
        <v>0</v>
      </c>
      <c r="Q840" s="451"/>
      <c r="R840" s="144"/>
      <c r="S840" s="143"/>
      <c r="T840" s="144"/>
      <c r="U840" s="145"/>
      <c r="W840" s="365"/>
    </row>
    <row r="841" spans="1:23">
      <c r="A841" s="135"/>
      <c r="B841" s="52"/>
      <c r="C841" s="185" t="s">
        <v>111</v>
      </c>
      <c r="D841" s="202"/>
      <c r="E841" s="52"/>
      <c r="F841" s="52"/>
      <c r="G841" s="186"/>
      <c r="H841" s="187"/>
      <c r="I841" s="139"/>
      <c r="J841" s="139"/>
      <c r="K841" s="139"/>
      <c r="L841" s="140"/>
      <c r="M841" s="141"/>
      <c r="N841" s="458">
        <f t="shared" si="47"/>
        <v>0</v>
      </c>
      <c r="O841" s="147"/>
      <c r="P841" s="460">
        <f t="shared" si="48"/>
        <v>0</v>
      </c>
      <c r="Q841" s="451"/>
      <c r="R841" s="144"/>
      <c r="S841" s="143"/>
      <c r="T841" s="144"/>
      <c r="U841" s="145"/>
      <c r="W841" s="365"/>
    </row>
    <row r="842" spans="1:23">
      <c r="A842" s="182"/>
      <c r="B842" s="52"/>
      <c r="C842" s="200"/>
      <c r="D842" s="137"/>
      <c r="E842" s="52"/>
      <c r="F842" s="52"/>
      <c r="G842" s="186"/>
      <c r="H842" s="187"/>
      <c r="I842" s="139"/>
      <c r="J842" s="139"/>
      <c r="K842" s="139"/>
      <c r="L842" s="140"/>
      <c r="M842" s="141"/>
      <c r="N842" s="458">
        <f t="shared" si="47"/>
        <v>0</v>
      </c>
      <c r="O842" s="147"/>
      <c r="P842" s="460">
        <f t="shared" si="48"/>
        <v>0</v>
      </c>
      <c r="Q842" s="451"/>
      <c r="R842" s="144"/>
      <c r="S842" s="143"/>
      <c r="T842" s="144"/>
      <c r="U842" s="145"/>
      <c r="W842" s="365"/>
    </row>
    <row r="843" spans="1:23" ht="26">
      <c r="A843" s="135" t="s">
        <v>540</v>
      </c>
      <c r="B843" s="52" t="s">
        <v>113</v>
      </c>
      <c r="C843" s="136" t="s">
        <v>93</v>
      </c>
      <c r="D843" s="202">
        <v>7.5</v>
      </c>
      <c r="E843" s="52" t="s">
        <v>532</v>
      </c>
      <c r="F843" s="52">
        <v>5</v>
      </c>
      <c r="G843" s="112" t="s">
        <v>94</v>
      </c>
      <c r="H843" s="138">
        <v>20</v>
      </c>
      <c r="I843" s="139">
        <v>255</v>
      </c>
      <c r="J843" s="139">
        <v>145</v>
      </c>
      <c r="K843" s="139">
        <f>I843+J843</f>
        <v>400</v>
      </c>
      <c r="L843" s="140">
        <f>K843*D843</f>
        <v>3000</v>
      </c>
      <c r="M843" s="141">
        <f t="shared" si="46"/>
        <v>15000</v>
      </c>
      <c r="N843" s="458">
        <f t="shared" si="47"/>
        <v>0</v>
      </c>
      <c r="O843" s="147">
        <v>1</v>
      </c>
      <c r="P843" s="460">
        <f t="shared" si="48"/>
        <v>0</v>
      </c>
      <c r="Q843" s="451">
        <f>+'Work progress Summary'!$F$12</f>
        <v>1</v>
      </c>
      <c r="R843" s="144">
        <v>15000</v>
      </c>
      <c r="S843" s="143">
        <f t="shared" si="49"/>
        <v>0</v>
      </c>
      <c r="T843" s="144">
        <f>Q843*M843</f>
        <v>15000</v>
      </c>
      <c r="U843" s="145"/>
      <c r="W843" s="365"/>
    </row>
    <row r="844" spans="1:23">
      <c r="A844" s="182"/>
      <c r="B844" s="52"/>
      <c r="C844" s="200"/>
      <c r="D844" s="137"/>
      <c r="E844" s="52"/>
      <c r="F844" s="52"/>
      <c r="G844" s="186"/>
      <c r="H844" s="187"/>
      <c r="I844" s="139"/>
      <c r="J844" s="139"/>
      <c r="K844" s="139"/>
      <c r="L844" s="140"/>
      <c r="M844" s="141"/>
      <c r="N844" s="458">
        <f t="shared" si="47"/>
        <v>0</v>
      </c>
      <c r="O844" s="147"/>
      <c r="P844" s="460">
        <f t="shared" si="48"/>
        <v>0</v>
      </c>
      <c r="Q844" s="451"/>
      <c r="R844" s="144"/>
      <c r="S844" s="143"/>
      <c r="T844" s="144"/>
      <c r="U844" s="145"/>
      <c r="W844" s="365"/>
    </row>
    <row r="845" spans="1:23" ht="26">
      <c r="A845" s="135" t="s">
        <v>540</v>
      </c>
      <c r="B845" s="52" t="s">
        <v>115</v>
      </c>
      <c r="C845" s="136" t="s">
        <v>250</v>
      </c>
      <c r="D845" s="137">
        <v>2.1</v>
      </c>
      <c r="E845" s="52" t="s">
        <v>532</v>
      </c>
      <c r="F845" s="52">
        <v>5</v>
      </c>
      <c r="G845" s="112" t="s">
        <v>96</v>
      </c>
      <c r="H845" s="138">
        <v>20</v>
      </c>
      <c r="I845" s="139">
        <v>282</v>
      </c>
      <c r="J845" s="139">
        <v>206</v>
      </c>
      <c r="K845" s="139">
        <f>I845+J845</f>
        <v>488</v>
      </c>
      <c r="L845" s="140">
        <f>K845*D845</f>
        <v>1024.8</v>
      </c>
      <c r="M845" s="141">
        <f t="shared" ref="M845:M907" si="50">D845*K845*F845</f>
        <v>5124</v>
      </c>
      <c r="N845" s="458">
        <f t="shared" si="47"/>
        <v>0</v>
      </c>
      <c r="O845" s="147">
        <v>1</v>
      </c>
      <c r="P845" s="460">
        <f t="shared" si="48"/>
        <v>0</v>
      </c>
      <c r="Q845" s="451">
        <f>+'Work progress Summary'!$F$12</f>
        <v>1</v>
      </c>
      <c r="R845" s="144">
        <v>5124</v>
      </c>
      <c r="S845" s="143">
        <f t="shared" si="49"/>
        <v>0</v>
      </c>
      <c r="T845" s="144">
        <f>Q845*M845</f>
        <v>5124</v>
      </c>
      <c r="U845" s="145"/>
      <c r="W845" s="365"/>
    </row>
    <row r="846" spans="1:23">
      <c r="A846" s="182"/>
      <c r="B846" s="52"/>
      <c r="C846" s="200"/>
      <c r="D846" s="137"/>
      <c r="E846" s="52"/>
      <c r="F846" s="52"/>
      <c r="G846" s="186"/>
      <c r="H846" s="187"/>
      <c r="I846" s="139"/>
      <c r="J846" s="139"/>
      <c r="K846" s="139"/>
      <c r="L846" s="140"/>
      <c r="M846" s="141"/>
      <c r="N846" s="458">
        <f t="shared" si="47"/>
        <v>0</v>
      </c>
      <c r="O846" s="147"/>
      <c r="P846" s="460">
        <f t="shared" si="48"/>
        <v>0</v>
      </c>
      <c r="Q846" s="451"/>
      <c r="R846" s="144"/>
      <c r="S846" s="143"/>
      <c r="T846" s="144"/>
      <c r="U846" s="145"/>
      <c r="W846" s="365"/>
    </row>
    <row r="847" spans="1:23">
      <c r="A847" s="135" t="s">
        <v>540</v>
      </c>
      <c r="B847" s="52" t="s">
        <v>1</v>
      </c>
      <c r="C847" s="185" t="s">
        <v>97</v>
      </c>
      <c r="D847" s="202">
        <v>11</v>
      </c>
      <c r="E847" s="52" t="s">
        <v>533</v>
      </c>
      <c r="F847" s="52">
        <v>5</v>
      </c>
      <c r="G847" s="112" t="s">
        <v>98</v>
      </c>
      <c r="H847" s="138">
        <v>5</v>
      </c>
      <c r="I847" s="139">
        <v>0</v>
      </c>
      <c r="J847" s="139">
        <v>57</v>
      </c>
      <c r="K847" s="139">
        <f>I847+J847</f>
        <v>57</v>
      </c>
      <c r="L847" s="140">
        <f>K847*D847</f>
        <v>627</v>
      </c>
      <c r="M847" s="141">
        <f t="shared" si="50"/>
        <v>3135</v>
      </c>
      <c r="N847" s="458"/>
      <c r="O847" s="147">
        <v>1</v>
      </c>
      <c r="P847" s="460">
        <f t="shared" si="48"/>
        <v>0</v>
      </c>
      <c r="Q847" s="451">
        <f>'Work progress Summary'!M12</f>
        <v>1</v>
      </c>
      <c r="R847" s="144">
        <v>3135</v>
      </c>
      <c r="S847" s="143">
        <f t="shared" si="49"/>
        <v>0</v>
      </c>
      <c r="T847" s="144">
        <f>Q847*M847</f>
        <v>3135</v>
      </c>
      <c r="U847" s="145"/>
      <c r="W847" s="365"/>
    </row>
    <row r="848" spans="1:23">
      <c r="A848" s="182"/>
      <c r="B848" s="52"/>
      <c r="C848" s="200"/>
      <c r="D848" s="137"/>
      <c r="E848" s="52"/>
      <c r="F848" s="52"/>
      <c r="G848" s="186"/>
      <c r="H848" s="187"/>
      <c r="I848" s="139"/>
      <c r="J848" s="139"/>
      <c r="K848" s="139"/>
      <c r="L848" s="140"/>
      <c r="M848" s="141"/>
      <c r="N848" s="458">
        <f t="shared" si="47"/>
        <v>0</v>
      </c>
      <c r="O848" s="147"/>
      <c r="P848" s="460">
        <f t="shared" si="48"/>
        <v>0</v>
      </c>
      <c r="Q848" s="451"/>
      <c r="R848" s="144"/>
      <c r="S848" s="143"/>
      <c r="T848" s="144"/>
      <c r="U848" s="145"/>
      <c r="W848" s="365"/>
    </row>
    <row r="849" spans="1:23" ht="26">
      <c r="A849" s="135" t="s">
        <v>540</v>
      </c>
      <c r="B849" s="52" t="s">
        <v>2</v>
      </c>
      <c r="C849" s="136" t="s">
        <v>230</v>
      </c>
      <c r="D849" s="202">
        <v>1</v>
      </c>
      <c r="E849" s="52" t="s">
        <v>533</v>
      </c>
      <c r="F849" s="52">
        <v>5</v>
      </c>
      <c r="G849" s="112" t="s">
        <v>96</v>
      </c>
      <c r="H849" s="138">
        <v>20</v>
      </c>
      <c r="I849" s="139">
        <v>163</v>
      </c>
      <c r="J849" s="139">
        <v>70</v>
      </c>
      <c r="K849" s="139">
        <f>I849+J849</f>
        <v>233</v>
      </c>
      <c r="L849" s="140">
        <f>K849*D849</f>
        <v>233</v>
      </c>
      <c r="M849" s="141">
        <f t="shared" si="50"/>
        <v>1165</v>
      </c>
      <c r="N849" s="458">
        <f t="shared" si="47"/>
        <v>0</v>
      </c>
      <c r="O849" s="147">
        <v>1</v>
      </c>
      <c r="P849" s="460">
        <f t="shared" si="48"/>
        <v>0</v>
      </c>
      <c r="Q849" s="451">
        <f>+'Work progress Summary'!$F$12</f>
        <v>1</v>
      </c>
      <c r="R849" s="144">
        <v>1165</v>
      </c>
      <c r="S849" s="143">
        <f t="shared" si="49"/>
        <v>0</v>
      </c>
      <c r="T849" s="144">
        <f>Q849*M849</f>
        <v>1165</v>
      </c>
      <c r="U849" s="145"/>
      <c r="W849" s="365"/>
    </row>
    <row r="850" spans="1:23">
      <c r="A850" s="182"/>
      <c r="B850" s="52"/>
      <c r="C850" s="200"/>
      <c r="D850" s="137"/>
      <c r="E850" s="52"/>
      <c r="F850" s="52"/>
      <c r="G850" s="186"/>
      <c r="H850" s="187"/>
      <c r="I850" s="139"/>
      <c r="J850" s="139"/>
      <c r="K850" s="139"/>
      <c r="L850" s="140"/>
      <c r="M850" s="141"/>
      <c r="N850" s="458">
        <f t="shared" si="47"/>
        <v>0</v>
      </c>
      <c r="O850" s="147"/>
      <c r="P850" s="460">
        <f t="shared" si="48"/>
        <v>0</v>
      </c>
      <c r="Q850" s="451"/>
      <c r="R850" s="144"/>
      <c r="S850" s="143"/>
      <c r="T850" s="144"/>
      <c r="U850" s="145"/>
      <c r="W850" s="365"/>
    </row>
    <row r="851" spans="1:23">
      <c r="A851" s="135"/>
      <c r="B851" s="52"/>
      <c r="C851" s="185" t="s">
        <v>118</v>
      </c>
      <c r="D851" s="202"/>
      <c r="E851" s="52"/>
      <c r="F851" s="52"/>
      <c r="G851" s="186"/>
      <c r="H851" s="187"/>
      <c r="I851" s="139"/>
      <c r="J851" s="139"/>
      <c r="K851" s="139"/>
      <c r="L851" s="140"/>
      <c r="M851" s="141"/>
      <c r="N851" s="458">
        <f t="shared" si="47"/>
        <v>0</v>
      </c>
      <c r="O851" s="147"/>
      <c r="P851" s="460">
        <f t="shared" si="48"/>
        <v>0</v>
      </c>
      <c r="Q851" s="451"/>
      <c r="R851" s="144"/>
      <c r="S851" s="143"/>
      <c r="T851" s="144"/>
      <c r="U851" s="145"/>
      <c r="W851" s="365"/>
    </row>
    <row r="852" spans="1:23">
      <c r="A852" s="182"/>
      <c r="B852" s="52"/>
      <c r="C852" s="200"/>
      <c r="D852" s="137"/>
      <c r="E852" s="52"/>
      <c r="F852" s="52"/>
      <c r="G852" s="186"/>
      <c r="H852" s="187"/>
      <c r="I852" s="139"/>
      <c r="J852" s="139"/>
      <c r="K852" s="139"/>
      <c r="L852" s="140"/>
      <c r="M852" s="141"/>
      <c r="N852" s="458">
        <f t="shared" si="47"/>
        <v>0</v>
      </c>
      <c r="O852" s="147"/>
      <c r="P852" s="460">
        <f t="shared" si="48"/>
        <v>0</v>
      </c>
      <c r="Q852" s="451"/>
      <c r="R852" s="144"/>
      <c r="S852" s="143"/>
      <c r="T852" s="144"/>
      <c r="U852" s="145"/>
      <c r="W852" s="365"/>
    </row>
    <row r="853" spans="1:23" ht="26">
      <c r="A853" s="135" t="s">
        <v>540</v>
      </c>
      <c r="B853" s="52" t="s">
        <v>3</v>
      </c>
      <c r="C853" s="185" t="s">
        <v>119</v>
      </c>
      <c r="D853" s="137">
        <v>3</v>
      </c>
      <c r="E853" s="52" t="s">
        <v>532</v>
      </c>
      <c r="F853" s="52">
        <v>5</v>
      </c>
      <c r="G853" s="112" t="s">
        <v>94</v>
      </c>
      <c r="H853" s="138">
        <v>20</v>
      </c>
      <c r="I853" s="139">
        <v>255</v>
      </c>
      <c r="J853" s="139">
        <v>145</v>
      </c>
      <c r="K853" s="139">
        <f>I853+J853</f>
        <v>400</v>
      </c>
      <c r="L853" s="140">
        <f>K853*D853</f>
        <v>1200</v>
      </c>
      <c r="M853" s="141">
        <f t="shared" si="50"/>
        <v>6000</v>
      </c>
      <c r="N853" s="458">
        <f t="shared" si="47"/>
        <v>0</v>
      </c>
      <c r="O853" s="147">
        <v>1</v>
      </c>
      <c r="P853" s="460">
        <f t="shared" si="48"/>
        <v>0</v>
      </c>
      <c r="Q853" s="451">
        <f>+'Work progress Summary'!$G$12</f>
        <v>1</v>
      </c>
      <c r="R853" s="144">
        <v>6000</v>
      </c>
      <c r="S853" s="143">
        <f t="shared" si="49"/>
        <v>0</v>
      </c>
      <c r="T853" s="144">
        <f>Q853*M853</f>
        <v>6000</v>
      </c>
      <c r="U853" s="145"/>
      <c r="W853" s="365"/>
    </row>
    <row r="854" spans="1:23">
      <c r="A854" s="182"/>
      <c r="B854" s="52"/>
      <c r="C854" s="200"/>
      <c r="D854" s="137"/>
      <c r="E854" s="52"/>
      <c r="F854" s="52"/>
      <c r="G854" s="186"/>
      <c r="H854" s="187"/>
      <c r="I854" s="139"/>
      <c r="J854" s="139"/>
      <c r="K854" s="139"/>
      <c r="L854" s="140"/>
      <c r="M854" s="141"/>
      <c r="N854" s="458">
        <f t="shared" si="47"/>
        <v>0</v>
      </c>
      <c r="O854" s="147"/>
      <c r="P854" s="460">
        <f t="shared" si="48"/>
        <v>0</v>
      </c>
      <c r="Q854" s="451"/>
      <c r="R854" s="144"/>
      <c r="S854" s="143"/>
      <c r="T854" s="144"/>
      <c r="U854" s="145"/>
      <c r="W854" s="365"/>
    </row>
    <row r="855" spans="1:23" ht="26">
      <c r="A855" s="135" t="s">
        <v>540</v>
      </c>
      <c r="B855" s="52" t="s">
        <v>5</v>
      </c>
      <c r="C855" s="136" t="s">
        <v>123</v>
      </c>
      <c r="D855" s="202">
        <v>1</v>
      </c>
      <c r="E855" s="52" t="s">
        <v>100</v>
      </c>
      <c r="F855" s="52">
        <v>5</v>
      </c>
      <c r="G855" s="112" t="s">
        <v>96</v>
      </c>
      <c r="H855" s="138">
        <v>20</v>
      </c>
      <c r="I855" s="139">
        <v>99</v>
      </c>
      <c r="J855" s="139">
        <v>37</v>
      </c>
      <c r="K855" s="139">
        <f>I855+J855</f>
        <v>136</v>
      </c>
      <c r="L855" s="140">
        <f>K855*D855</f>
        <v>136</v>
      </c>
      <c r="M855" s="141">
        <f t="shared" si="50"/>
        <v>680</v>
      </c>
      <c r="N855" s="458">
        <f t="shared" si="47"/>
        <v>0</v>
      </c>
      <c r="O855" s="147">
        <v>1</v>
      </c>
      <c r="P855" s="460">
        <f t="shared" si="48"/>
        <v>0</v>
      </c>
      <c r="Q855" s="451">
        <f>+'Work progress Summary'!$G$12</f>
        <v>1</v>
      </c>
      <c r="R855" s="144">
        <v>680</v>
      </c>
      <c r="S855" s="143">
        <f t="shared" si="49"/>
        <v>0</v>
      </c>
      <c r="T855" s="144">
        <f>Q855*M855</f>
        <v>680</v>
      </c>
      <c r="U855" s="145"/>
      <c r="W855" s="365"/>
    </row>
    <row r="856" spans="1:23">
      <c r="A856" s="182"/>
      <c r="B856" s="52"/>
      <c r="C856" s="200"/>
      <c r="D856" s="137"/>
      <c r="E856" s="52"/>
      <c r="F856" s="52"/>
      <c r="G856" s="186"/>
      <c r="H856" s="187"/>
      <c r="I856" s="139"/>
      <c r="J856" s="139"/>
      <c r="K856" s="139"/>
      <c r="L856" s="140"/>
      <c r="M856" s="141"/>
      <c r="N856" s="458">
        <f t="shared" si="47"/>
        <v>0</v>
      </c>
      <c r="O856" s="147"/>
      <c r="P856" s="460">
        <f t="shared" si="48"/>
        <v>0</v>
      </c>
      <c r="Q856" s="451"/>
      <c r="R856" s="144"/>
      <c r="S856" s="143"/>
      <c r="T856" s="144"/>
      <c r="U856" s="145"/>
      <c r="W856" s="365"/>
    </row>
    <row r="857" spans="1:23">
      <c r="A857" s="135"/>
      <c r="B857" s="52"/>
      <c r="C857" s="185" t="s">
        <v>121</v>
      </c>
      <c r="D857" s="137"/>
      <c r="E857" s="52"/>
      <c r="F857" s="52"/>
      <c r="G857" s="186"/>
      <c r="H857" s="187"/>
      <c r="I857" s="139"/>
      <c r="J857" s="139"/>
      <c r="K857" s="139"/>
      <c r="L857" s="140"/>
      <c r="M857" s="141"/>
      <c r="N857" s="458">
        <f t="shared" si="47"/>
        <v>0</v>
      </c>
      <c r="O857" s="147"/>
      <c r="P857" s="460">
        <f t="shared" si="48"/>
        <v>0</v>
      </c>
      <c r="Q857" s="451"/>
      <c r="R857" s="144"/>
      <c r="S857" s="143"/>
      <c r="T857" s="144"/>
      <c r="U857" s="145"/>
      <c r="W857" s="365"/>
    </row>
    <row r="858" spans="1:23">
      <c r="A858" s="182"/>
      <c r="B858" s="52"/>
      <c r="C858" s="200"/>
      <c r="D858" s="137"/>
      <c r="E858" s="52"/>
      <c r="F858" s="52"/>
      <c r="G858" s="186"/>
      <c r="H858" s="187"/>
      <c r="I858" s="139"/>
      <c r="J858" s="139"/>
      <c r="K858" s="139"/>
      <c r="L858" s="140"/>
      <c r="M858" s="141"/>
      <c r="N858" s="458">
        <f t="shared" si="47"/>
        <v>0</v>
      </c>
      <c r="O858" s="147"/>
      <c r="P858" s="460">
        <f t="shared" si="48"/>
        <v>0</v>
      </c>
      <c r="Q858" s="451"/>
      <c r="R858" s="144"/>
      <c r="S858" s="143"/>
      <c r="T858" s="144"/>
      <c r="U858" s="145"/>
      <c r="W858" s="365"/>
    </row>
    <row r="859" spans="1:23" ht="26">
      <c r="A859" s="135" t="s">
        <v>540</v>
      </c>
      <c r="B859" s="52" t="s">
        <v>103</v>
      </c>
      <c r="C859" s="136" t="s">
        <v>93</v>
      </c>
      <c r="D859" s="202">
        <v>0.9</v>
      </c>
      <c r="E859" s="52" t="s">
        <v>532</v>
      </c>
      <c r="F859" s="52">
        <v>5</v>
      </c>
      <c r="G859" s="112" t="s">
        <v>94</v>
      </c>
      <c r="H859" s="138">
        <v>20</v>
      </c>
      <c r="I859" s="139">
        <v>255</v>
      </c>
      <c r="J859" s="139">
        <v>145</v>
      </c>
      <c r="K859" s="139">
        <f>I859+J859</f>
        <v>400</v>
      </c>
      <c r="L859" s="140">
        <f>K859*D859</f>
        <v>360</v>
      </c>
      <c r="M859" s="141">
        <f t="shared" si="50"/>
        <v>1800</v>
      </c>
      <c r="N859" s="458">
        <f t="shared" si="47"/>
        <v>0</v>
      </c>
      <c r="O859" s="147">
        <v>1</v>
      </c>
      <c r="P859" s="460">
        <f t="shared" si="48"/>
        <v>0</v>
      </c>
      <c r="Q859" s="451">
        <f>+'Work progress Summary'!$H$12</f>
        <v>1</v>
      </c>
      <c r="R859" s="144">
        <v>1800</v>
      </c>
      <c r="S859" s="143">
        <f t="shared" si="49"/>
        <v>0</v>
      </c>
      <c r="T859" s="144">
        <f>Q859*M859</f>
        <v>1800</v>
      </c>
      <c r="U859" s="145"/>
      <c r="W859" s="365"/>
    </row>
    <row r="860" spans="1:23">
      <c r="A860" s="182"/>
      <c r="B860" s="52"/>
      <c r="C860" s="200"/>
      <c r="D860" s="137"/>
      <c r="E860" s="52"/>
      <c r="F860" s="52"/>
      <c r="G860" s="186"/>
      <c r="H860" s="187"/>
      <c r="I860" s="139"/>
      <c r="J860" s="139"/>
      <c r="K860" s="139"/>
      <c r="L860" s="140"/>
      <c r="M860" s="141"/>
      <c r="N860" s="458">
        <f t="shared" si="47"/>
        <v>0</v>
      </c>
      <c r="O860" s="147"/>
      <c r="P860" s="460">
        <f t="shared" si="48"/>
        <v>0</v>
      </c>
      <c r="Q860" s="451"/>
      <c r="R860" s="144"/>
      <c r="S860" s="143"/>
      <c r="T860" s="144"/>
      <c r="U860" s="145"/>
      <c r="W860" s="365"/>
    </row>
    <row r="861" spans="1:23" ht="26">
      <c r="A861" s="135" t="s">
        <v>540</v>
      </c>
      <c r="B861" s="52" t="s">
        <v>105</v>
      </c>
      <c r="C861" s="136" t="s">
        <v>251</v>
      </c>
      <c r="D861" s="137">
        <v>0.55000000000000004</v>
      </c>
      <c r="E861" s="52" t="s">
        <v>532</v>
      </c>
      <c r="F861" s="52">
        <v>5</v>
      </c>
      <c r="G861" s="112" t="s">
        <v>96</v>
      </c>
      <c r="H861" s="138">
        <v>20</v>
      </c>
      <c r="I861" s="139">
        <v>282</v>
      </c>
      <c r="J861" s="139">
        <v>206</v>
      </c>
      <c r="K861" s="139">
        <f>I861+J861</f>
        <v>488</v>
      </c>
      <c r="L861" s="140">
        <f>K861*D861</f>
        <v>268.40000000000003</v>
      </c>
      <c r="M861" s="141">
        <f t="shared" si="50"/>
        <v>1342.0000000000002</v>
      </c>
      <c r="N861" s="458">
        <f t="shared" si="47"/>
        <v>0</v>
      </c>
      <c r="O861" s="147">
        <v>1</v>
      </c>
      <c r="P861" s="460">
        <f t="shared" si="48"/>
        <v>0</v>
      </c>
      <c r="Q861" s="451">
        <f>+'Work progress Summary'!$H$12</f>
        <v>1</v>
      </c>
      <c r="R861" s="144">
        <v>1342.0000000000002</v>
      </c>
      <c r="S861" s="143">
        <f t="shared" si="49"/>
        <v>0</v>
      </c>
      <c r="T861" s="144">
        <f>Q861*M861</f>
        <v>1342.0000000000002</v>
      </c>
      <c r="U861" s="145"/>
      <c r="W861" s="365"/>
    </row>
    <row r="862" spans="1:23">
      <c r="A862" s="182"/>
      <c r="B862" s="52"/>
      <c r="C862" s="200"/>
      <c r="D862" s="137"/>
      <c r="E862" s="52"/>
      <c r="F862" s="52"/>
      <c r="G862" s="186"/>
      <c r="H862" s="187"/>
      <c r="I862" s="139"/>
      <c r="J862" s="139"/>
      <c r="K862" s="139"/>
      <c r="L862" s="140"/>
      <c r="M862" s="141"/>
      <c r="N862" s="458">
        <f t="shared" ref="N862:N925" si="51">P862*D862*F862</f>
        <v>0</v>
      </c>
      <c r="O862" s="147"/>
      <c r="P862" s="460">
        <f t="shared" ref="P862:P925" si="52">Q862-O862</f>
        <v>0</v>
      </c>
      <c r="Q862" s="451"/>
      <c r="R862" s="144"/>
      <c r="S862" s="143"/>
      <c r="T862" s="144"/>
      <c r="U862" s="145"/>
      <c r="W862" s="365"/>
    </row>
    <row r="863" spans="1:23">
      <c r="A863" s="135" t="s">
        <v>540</v>
      </c>
      <c r="B863" s="52" t="s">
        <v>107</v>
      </c>
      <c r="C863" s="185" t="s">
        <v>97</v>
      </c>
      <c r="D863" s="202">
        <v>3.85</v>
      </c>
      <c r="E863" s="52" t="s">
        <v>533</v>
      </c>
      <c r="F863" s="52">
        <v>5</v>
      </c>
      <c r="G863" s="112" t="s">
        <v>98</v>
      </c>
      <c r="H863" s="138">
        <v>5</v>
      </c>
      <c r="I863" s="139">
        <v>0</v>
      </c>
      <c r="J863" s="139">
        <v>57</v>
      </c>
      <c r="K863" s="139">
        <f>I863+J863</f>
        <v>57</v>
      </c>
      <c r="L863" s="140">
        <f>K863*D863</f>
        <v>219.45000000000002</v>
      </c>
      <c r="M863" s="141">
        <f t="shared" si="50"/>
        <v>1097.25</v>
      </c>
      <c r="N863" s="458"/>
      <c r="O863" s="147">
        <v>1</v>
      </c>
      <c r="P863" s="460">
        <f t="shared" si="52"/>
        <v>0</v>
      </c>
      <c r="Q863" s="451">
        <f>'Work progress Summary'!N12</f>
        <v>1</v>
      </c>
      <c r="R863" s="144">
        <v>1097.25</v>
      </c>
      <c r="S863" s="143">
        <f t="shared" ref="S863:S925" si="53">T863-R863</f>
        <v>0</v>
      </c>
      <c r="T863" s="144">
        <f>Q863*M863</f>
        <v>1097.25</v>
      </c>
      <c r="U863" s="145"/>
      <c r="W863" s="365"/>
    </row>
    <row r="864" spans="1:23">
      <c r="A864" s="182"/>
      <c r="B864" s="52"/>
      <c r="C864" s="200"/>
      <c r="D864" s="137"/>
      <c r="E864" s="52"/>
      <c r="F864" s="52"/>
      <c r="G864" s="186"/>
      <c r="H864" s="187"/>
      <c r="I864" s="139"/>
      <c r="J864" s="139"/>
      <c r="K864" s="139"/>
      <c r="L864" s="140"/>
      <c r="M864" s="141"/>
      <c r="N864" s="458">
        <f t="shared" si="51"/>
        <v>0</v>
      </c>
      <c r="O864" s="147"/>
      <c r="P864" s="460">
        <f t="shared" si="52"/>
        <v>0</v>
      </c>
      <c r="Q864" s="451"/>
      <c r="R864" s="144"/>
      <c r="S864" s="143"/>
      <c r="T864" s="144"/>
      <c r="U864" s="145"/>
      <c r="W864" s="365"/>
    </row>
    <row r="865" spans="1:23" ht="26">
      <c r="A865" s="135" t="s">
        <v>540</v>
      </c>
      <c r="B865" s="52" t="s">
        <v>108</v>
      </c>
      <c r="C865" s="136" t="s">
        <v>123</v>
      </c>
      <c r="D865" s="137">
        <v>1</v>
      </c>
      <c r="E865" s="52" t="s">
        <v>100</v>
      </c>
      <c r="F865" s="52">
        <v>5</v>
      </c>
      <c r="G865" s="112" t="s">
        <v>96</v>
      </c>
      <c r="H865" s="138">
        <v>20</v>
      </c>
      <c r="I865" s="139">
        <v>99</v>
      </c>
      <c r="J865" s="139">
        <v>37</v>
      </c>
      <c r="K865" s="139">
        <f>I865+J865</f>
        <v>136</v>
      </c>
      <c r="L865" s="140">
        <f>K865*D865</f>
        <v>136</v>
      </c>
      <c r="M865" s="141">
        <f t="shared" si="50"/>
        <v>680</v>
      </c>
      <c r="N865" s="458">
        <f t="shared" si="51"/>
        <v>0</v>
      </c>
      <c r="O865" s="147">
        <v>1</v>
      </c>
      <c r="P865" s="460">
        <f t="shared" si="52"/>
        <v>0</v>
      </c>
      <c r="Q865" s="451">
        <f>+'Work progress Summary'!$H$12</f>
        <v>1</v>
      </c>
      <c r="R865" s="144">
        <v>680</v>
      </c>
      <c r="S865" s="143">
        <f t="shared" si="53"/>
        <v>0</v>
      </c>
      <c r="T865" s="144">
        <f>Q865*M865</f>
        <v>680</v>
      </c>
      <c r="U865" s="145"/>
      <c r="W865" s="365"/>
    </row>
    <row r="866" spans="1:23">
      <c r="A866" s="182"/>
      <c r="B866" s="52"/>
      <c r="C866" s="200"/>
      <c r="D866" s="137"/>
      <c r="E866" s="52"/>
      <c r="F866" s="52"/>
      <c r="G866" s="186"/>
      <c r="H866" s="187"/>
      <c r="I866" s="139"/>
      <c r="J866" s="139"/>
      <c r="K866" s="139"/>
      <c r="L866" s="140"/>
      <c r="M866" s="141"/>
      <c r="N866" s="458">
        <f t="shared" si="51"/>
        <v>0</v>
      </c>
      <c r="O866" s="147"/>
      <c r="P866" s="460">
        <f t="shared" si="52"/>
        <v>0</v>
      </c>
      <c r="Q866" s="451"/>
      <c r="R866" s="144"/>
      <c r="S866" s="143"/>
      <c r="T866" s="144"/>
      <c r="U866" s="145"/>
      <c r="W866" s="365"/>
    </row>
    <row r="867" spans="1:23">
      <c r="A867" s="135"/>
      <c r="B867" s="52"/>
      <c r="C867" s="185" t="s">
        <v>124</v>
      </c>
      <c r="D867" s="202"/>
      <c r="E867" s="52"/>
      <c r="F867" s="52"/>
      <c r="G867" s="186"/>
      <c r="H867" s="187"/>
      <c r="I867" s="139"/>
      <c r="J867" s="139"/>
      <c r="K867" s="139"/>
      <c r="L867" s="140"/>
      <c r="M867" s="141"/>
      <c r="N867" s="458">
        <f t="shared" si="51"/>
        <v>0</v>
      </c>
      <c r="O867" s="147"/>
      <c r="P867" s="460">
        <f t="shared" si="52"/>
        <v>0</v>
      </c>
      <c r="Q867" s="451"/>
      <c r="R867" s="144"/>
      <c r="S867" s="143"/>
      <c r="T867" s="144"/>
      <c r="U867" s="145"/>
      <c r="W867" s="365"/>
    </row>
    <row r="868" spans="1:23">
      <c r="A868" s="182"/>
      <c r="B868" s="52"/>
      <c r="C868" s="200"/>
      <c r="D868" s="137"/>
      <c r="E868" s="52"/>
      <c r="F868" s="52"/>
      <c r="G868" s="186"/>
      <c r="H868" s="187"/>
      <c r="I868" s="139"/>
      <c r="J868" s="139"/>
      <c r="K868" s="139"/>
      <c r="L868" s="140"/>
      <c r="M868" s="141"/>
      <c r="N868" s="458">
        <f t="shared" si="51"/>
        <v>0</v>
      </c>
      <c r="O868" s="147"/>
      <c r="P868" s="460">
        <f t="shared" si="52"/>
        <v>0</v>
      </c>
      <c r="Q868" s="451"/>
      <c r="R868" s="144"/>
      <c r="S868" s="143"/>
      <c r="T868" s="144"/>
      <c r="U868" s="145"/>
      <c r="W868" s="365"/>
    </row>
    <row r="869" spans="1:23" ht="26">
      <c r="A869" s="135" t="s">
        <v>540</v>
      </c>
      <c r="B869" s="52" t="s">
        <v>109</v>
      </c>
      <c r="C869" s="136" t="s">
        <v>125</v>
      </c>
      <c r="D869" s="137">
        <v>24</v>
      </c>
      <c r="E869" s="52" t="s">
        <v>532</v>
      </c>
      <c r="F869" s="52">
        <v>5</v>
      </c>
      <c r="G869" s="112" t="s">
        <v>126</v>
      </c>
      <c r="H869" s="138">
        <v>20</v>
      </c>
      <c r="I869" s="139">
        <v>50</v>
      </c>
      <c r="J869" s="139">
        <v>100</v>
      </c>
      <c r="K869" s="139">
        <f>I869+J869</f>
        <v>150</v>
      </c>
      <c r="L869" s="140">
        <f>K869*D869</f>
        <v>3600</v>
      </c>
      <c r="M869" s="141">
        <f t="shared" si="50"/>
        <v>18000</v>
      </c>
      <c r="N869" s="458">
        <f t="shared" si="51"/>
        <v>0</v>
      </c>
      <c r="O869" s="147">
        <v>1</v>
      </c>
      <c r="P869" s="460">
        <f t="shared" si="52"/>
        <v>0</v>
      </c>
      <c r="Q869" s="451">
        <f>+'Work progress Summary'!$I$12</f>
        <v>1</v>
      </c>
      <c r="R869" s="144">
        <v>18000</v>
      </c>
      <c r="S869" s="143">
        <f t="shared" si="53"/>
        <v>0</v>
      </c>
      <c r="T869" s="144">
        <f>Q869*M869</f>
        <v>18000</v>
      </c>
      <c r="U869" s="145"/>
      <c r="W869" s="365"/>
    </row>
    <row r="870" spans="1:23">
      <c r="A870" s="182"/>
      <c r="B870" s="52"/>
      <c r="C870" s="200"/>
      <c r="D870" s="137"/>
      <c r="E870" s="52"/>
      <c r="F870" s="52"/>
      <c r="G870" s="186"/>
      <c r="H870" s="187"/>
      <c r="I870" s="139"/>
      <c r="J870" s="139"/>
      <c r="K870" s="139"/>
      <c r="L870" s="140"/>
      <c r="M870" s="141"/>
      <c r="N870" s="458">
        <f t="shared" si="51"/>
        <v>0</v>
      </c>
      <c r="O870" s="147"/>
      <c r="P870" s="460">
        <f t="shared" si="52"/>
        <v>0</v>
      </c>
      <c r="Q870" s="451"/>
      <c r="R870" s="144"/>
      <c r="S870" s="143"/>
      <c r="T870" s="144"/>
      <c r="U870" s="145"/>
      <c r="W870" s="365"/>
    </row>
    <row r="871" spans="1:23">
      <c r="A871" s="135"/>
      <c r="B871" s="183" t="s">
        <v>83</v>
      </c>
      <c r="C871" s="200" t="s">
        <v>127</v>
      </c>
      <c r="D871" s="202"/>
      <c r="E871" s="52"/>
      <c r="F871" s="52"/>
      <c r="G871" s="186"/>
      <c r="H871" s="187"/>
      <c r="I871" s="139"/>
      <c r="J871" s="139"/>
      <c r="K871" s="139"/>
      <c r="L871" s="140"/>
      <c r="M871" s="141"/>
      <c r="N871" s="458">
        <f t="shared" si="51"/>
        <v>0</v>
      </c>
      <c r="O871" s="147"/>
      <c r="P871" s="460">
        <f t="shared" si="52"/>
        <v>0</v>
      </c>
      <c r="Q871" s="451"/>
      <c r="R871" s="144"/>
      <c r="S871" s="143"/>
      <c r="T871" s="144"/>
      <c r="U871" s="145"/>
      <c r="W871" s="365"/>
    </row>
    <row r="872" spans="1:23">
      <c r="A872" s="182"/>
      <c r="B872" s="52"/>
      <c r="C872" s="200"/>
      <c r="D872" s="137"/>
      <c r="E872" s="52"/>
      <c r="F872" s="52"/>
      <c r="G872" s="186"/>
      <c r="H872" s="187"/>
      <c r="I872" s="139"/>
      <c r="J872" s="139"/>
      <c r="K872" s="139"/>
      <c r="L872" s="140"/>
      <c r="M872" s="141"/>
      <c r="N872" s="458">
        <f t="shared" si="51"/>
        <v>0</v>
      </c>
      <c r="O872" s="147"/>
      <c r="P872" s="460">
        <f t="shared" si="52"/>
        <v>0</v>
      </c>
      <c r="Q872" s="451"/>
      <c r="R872" s="144"/>
      <c r="S872" s="143"/>
      <c r="T872" s="144"/>
      <c r="U872" s="145"/>
      <c r="W872" s="365"/>
    </row>
    <row r="873" spans="1:23">
      <c r="A873" s="135"/>
      <c r="B873" s="183" t="s">
        <v>83</v>
      </c>
      <c r="C873" s="200" t="s">
        <v>111</v>
      </c>
      <c r="D873" s="202"/>
      <c r="E873" s="52"/>
      <c r="F873" s="52"/>
      <c r="G873" s="186"/>
      <c r="H873" s="187"/>
      <c r="I873" s="139"/>
      <c r="J873" s="139"/>
      <c r="K873" s="139"/>
      <c r="L873" s="140"/>
      <c r="M873" s="141"/>
      <c r="N873" s="458">
        <f t="shared" si="51"/>
        <v>0</v>
      </c>
      <c r="O873" s="147"/>
      <c r="P873" s="460">
        <f t="shared" si="52"/>
        <v>0</v>
      </c>
      <c r="Q873" s="451"/>
      <c r="R873" s="144"/>
      <c r="S873" s="143"/>
      <c r="T873" s="144"/>
      <c r="U873" s="145"/>
      <c r="W873" s="365"/>
    </row>
    <row r="874" spans="1:23">
      <c r="A874" s="182"/>
      <c r="B874" s="52"/>
      <c r="C874" s="200"/>
      <c r="D874" s="137"/>
      <c r="E874" s="52"/>
      <c r="F874" s="52"/>
      <c r="G874" s="186"/>
      <c r="H874" s="187"/>
      <c r="I874" s="139"/>
      <c r="J874" s="139"/>
      <c r="K874" s="139"/>
      <c r="L874" s="140"/>
      <c r="M874" s="141"/>
      <c r="N874" s="458">
        <f t="shared" si="51"/>
        <v>0</v>
      </c>
      <c r="O874" s="147"/>
      <c r="P874" s="460">
        <f t="shared" si="52"/>
        <v>0</v>
      </c>
      <c r="Q874" s="451"/>
      <c r="R874" s="144"/>
      <c r="S874" s="143"/>
      <c r="T874" s="144"/>
      <c r="U874" s="145"/>
      <c r="W874" s="365"/>
    </row>
    <row r="875" spans="1:23" ht="26">
      <c r="A875" s="135" t="s">
        <v>540</v>
      </c>
      <c r="B875" s="52" t="s">
        <v>112</v>
      </c>
      <c r="C875" s="136" t="s">
        <v>128</v>
      </c>
      <c r="D875" s="137">
        <v>6.9</v>
      </c>
      <c r="E875" s="52" t="s">
        <v>533</v>
      </c>
      <c r="F875" s="52">
        <v>5</v>
      </c>
      <c r="G875" s="112" t="s">
        <v>96</v>
      </c>
      <c r="H875" s="138">
        <v>20</v>
      </c>
      <c r="I875" s="139">
        <v>86</v>
      </c>
      <c r="J875" s="139">
        <v>48</v>
      </c>
      <c r="K875" s="139">
        <f>I875+J875</f>
        <v>134</v>
      </c>
      <c r="L875" s="140">
        <f>K875*D875</f>
        <v>924.6</v>
      </c>
      <c r="M875" s="141">
        <f t="shared" si="50"/>
        <v>4623</v>
      </c>
      <c r="N875" s="458">
        <f>P875*D875*F875*0.2</f>
        <v>0</v>
      </c>
      <c r="O875" s="147">
        <v>1</v>
      </c>
      <c r="P875" s="460">
        <f t="shared" si="52"/>
        <v>0</v>
      </c>
      <c r="Q875" s="451">
        <f>+'Work progress Summary'!R12</f>
        <v>1</v>
      </c>
      <c r="R875" s="144">
        <v>4623</v>
      </c>
      <c r="S875" s="143">
        <f t="shared" si="53"/>
        <v>0</v>
      </c>
      <c r="T875" s="144">
        <f>Q875*M875</f>
        <v>4623</v>
      </c>
      <c r="U875" s="145"/>
      <c r="W875" s="365"/>
    </row>
    <row r="876" spans="1:23">
      <c r="A876" s="182"/>
      <c r="B876" s="52"/>
      <c r="C876" s="200"/>
      <c r="D876" s="137"/>
      <c r="E876" s="52"/>
      <c r="F876" s="52"/>
      <c r="G876" s="186"/>
      <c r="H876" s="187"/>
      <c r="I876" s="139"/>
      <c r="J876" s="139"/>
      <c r="K876" s="139"/>
      <c r="L876" s="140"/>
      <c r="M876" s="141"/>
      <c r="N876" s="458">
        <f t="shared" si="51"/>
        <v>0</v>
      </c>
      <c r="O876" s="147"/>
      <c r="P876" s="460">
        <f t="shared" si="52"/>
        <v>0</v>
      </c>
      <c r="Q876" s="451"/>
      <c r="R876" s="144"/>
      <c r="S876" s="143"/>
      <c r="T876" s="144"/>
      <c r="U876" s="145"/>
      <c r="W876" s="365"/>
    </row>
    <row r="877" spans="1:23" ht="39">
      <c r="A877" s="135" t="s">
        <v>540</v>
      </c>
      <c r="B877" s="52" t="s">
        <v>129</v>
      </c>
      <c r="C877" s="136" t="s">
        <v>205</v>
      </c>
      <c r="D877" s="202">
        <v>9.5500000000000007</v>
      </c>
      <c r="E877" s="52" t="s">
        <v>532</v>
      </c>
      <c r="F877" s="52">
        <v>5</v>
      </c>
      <c r="G877" s="112" t="s">
        <v>131</v>
      </c>
      <c r="H877" s="138">
        <v>20</v>
      </c>
      <c r="I877" s="139">
        <v>406</v>
      </c>
      <c r="J877" s="139">
        <v>222</v>
      </c>
      <c r="K877" s="139">
        <f>I877+J877</f>
        <v>628</v>
      </c>
      <c r="L877" s="140">
        <f>K877*D877</f>
        <v>5997.4000000000005</v>
      </c>
      <c r="M877" s="141">
        <f t="shared" si="50"/>
        <v>29987.000000000004</v>
      </c>
      <c r="N877" s="458">
        <f t="shared" si="51"/>
        <v>0</v>
      </c>
      <c r="O877" s="147">
        <v>1</v>
      </c>
      <c r="P877" s="460">
        <f t="shared" si="52"/>
        <v>0</v>
      </c>
      <c r="Q877" s="451">
        <f>+'Work progress Summary'!O12</f>
        <v>1</v>
      </c>
      <c r="R877" s="144">
        <v>29987.000000000004</v>
      </c>
      <c r="S877" s="143">
        <f t="shared" si="53"/>
        <v>0</v>
      </c>
      <c r="T877" s="144">
        <f>Q877*M877</f>
        <v>29987.000000000004</v>
      </c>
      <c r="U877" s="145"/>
      <c r="W877" s="365"/>
    </row>
    <row r="878" spans="1:23">
      <c r="A878" s="182"/>
      <c r="B878" s="52"/>
      <c r="C878" s="200"/>
      <c r="D878" s="137"/>
      <c r="E878" s="52"/>
      <c r="F878" s="52"/>
      <c r="G878" s="186"/>
      <c r="H878" s="187"/>
      <c r="I878" s="139"/>
      <c r="J878" s="139"/>
      <c r="K878" s="139"/>
      <c r="L878" s="140"/>
      <c r="M878" s="141"/>
      <c r="N878" s="458">
        <f t="shared" si="51"/>
        <v>0</v>
      </c>
      <c r="O878" s="147"/>
      <c r="P878" s="460">
        <f t="shared" si="52"/>
        <v>0</v>
      </c>
      <c r="Q878" s="451"/>
      <c r="R878" s="144"/>
      <c r="S878" s="143"/>
      <c r="T878" s="144"/>
      <c r="U878" s="145"/>
      <c r="W878" s="365"/>
    </row>
    <row r="879" spans="1:23">
      <c r="A879" s="135"/>
      <c r="B879" s="183" t="s">
        <v>83</v>
      </c>
      <c r="C879" s="200" t="s">
        <v>118</v>
      </c>
      <c r="D879" s="202"/>
      <c r="E879" s="52"/>
      <c r="F879" s="52"/>
      <c r="G879" s="186"/>
      <c r="H879" s="187"/>
      <c r="I879" s="139"/>
      <c r="J879" s="139"/>
      <c r="K879" s="139"/>
      <c r="L879" s="140"/>
      <c r="M879" s="141"/>
      <c r="N879" s="458">
        <f t="shared" si="51"/>
        <v>0</v>
      </c>
      <c r="O879" s="147"/>
      <c r="P879" s="460">
        <f t="shared" si="52"/>
        <v>0</v>
      </c>
      <c r="Q879" s="451"/>
      <c r="R879" s="144"/>
      <c r="S879" s="143"/>
      <c r="T879" s="144"/>
      <c r="U879" s="145"/>
      <c r="W879" s="365"/>
    </row>
    <row r="880" spans="1:23">
      <c r="A880" s="182"/>
      <c r="B880" s="52"/>
      <c r="C880" s="200"/>
      <c r="D880" s="137"/>
      <c r="E880" s="52"/>
      <c r="F880" s="52"/>
      <c r="G880" s="186"/>
      <c r="H880" s="187"/>
      <c r="I880" s="139"/>
      <c r="J880" s="139"/>
      <c r="K880" s="139"/>
      <c r="L880" s="140"/>
      <c r="M880" s="141"/>
      <c r="N880" s="458">
        <f t="shared" si="51"/>
        <v>0</v>
      </c>
      <c r="O880" s="147"/>
      <c r="P880" s="460">
        <f t="shared" si="52"/>
        <v>0</v>
      </c>
      <c r="Q880" s="451"/>
      <c r="R880" s="144"/>
      <c r="S880" s="143"/>
      <c r="T880" s="144"/>
      <c r="U880" s="145"/>
      <c r="W880" s="365"/>
    </row>
    <row r="881" spans="1:23" ht="39">
      <c r="A881" s="135" t="s">
        <v>540</v>
      </c>
      <c r="B881" s="52" t="s">
        <v>113</v>
      </c>
      <c r="C881" s="136" t="s">
        <v>206</v>
      </c>
      <c r="D881" s="137">
        <v>11.85</v>
      </c>
      <c r="E881" s="52" t="s">
        <v>532</v>
      </c>
      <c r="F881" s="52">
        <v>5</v>
      </c>
      <c r="G881" s="112" t="s">
        <v>131</v>
      </c>
      <c r="H881" s="138">
        <v>20</v>
      </c>
      <c r="I881" s="139">
        <v>406</v>
      </c>
      <c r="J881" s="139">
        <v>222</v>
      </c>
      <c r="K881" s="139">
        <f>I881+J881</f>
        <v>628</v>
      </c>
      <c r="L881" s="140">
        <f>K881*D881</f>
        <v>7441.8</v>
      </c>
      <c r="M881" s="141">
        <f t="shared" si="50"/>
        <v>37209</v>
      </c>
      <c r="N881" s="458">
        <f t="shared" si="51"/>
        <v>0</v>
      </c>
      <c r="O881" s="147">
        <v>1</v>
      </c>
      <c r="P881" s="460">
        <f t="shared" si="52"/>
        <v>0</v>
      </c>
      <c r="Q881" s="451">
        <f>+'Work progress Summary'!P12</f>
        <v>1</v>
      </c>
      <c r="R881" s="144">
        <v>37209</v>
      </c>
      <c r="S881" s="143">
        <f t="shared" si="53"/>
        <v>0</v>
      </c>
      <c r="T881" s="144">
        <f>Q881*M881</f>
        <v>37209</v>
      </c>
      <c r="U881" s="145"/>
      <c r="W881" s="365"/>
    </row>
    <row r="882" spans="1:23">
      <c r="A882" s="182"/>
      <c r="B882" s="52"/>
      <c r="C882" s="200"/>
      <c r="D882" s="137"/>
      <c r="E882" s="52"/>
      <c r="F882" s="52"/>
      <c r="G882" s="186"/>
      <c r="H882" s="187"/>
      <c r="I882" s="139"/>
      <c r="J882" s="139"/>
      <c r="K882" s="139"/>
      <c r="L882" s="140"/>
      <c r="M882" s="141"/>
      <c r="N882" s="458">
        <f t="shared" si="51"/>
        <v>0</v>
      </c>
      <c r="O882" s="147"/>
      <c r="P882" s="460">
        <f t="shared" si="52"/>
        <v>0</v>
      </c>
      <c r="Q882" s="451"/>
      <c r="R882" s="144"/>
      <c r="S882" s="143"/>
      <c r="T882" s="144"/>
      <c r="U882" s="145"/>
      <c r="W882" s="365"/>
    </row>
    <row r="883" spans="1:23" ht="26">
      <c r="A883" s="135" t="s">
        <v>540</v>
      </c>
      <c r="B883" s="52" t="s">
        <v>115</v>
      </c>
      <c r="C883" s="136" t="s">
        <v>232</v>
      </c>
      <c r="D883" s="202">
        <v>5.2</v>
      </c>
      <c r="E883" s="52" t="s">
        <v>533</v>
      </c>
      <c r="F883" s="52">
        <v>5</v>
      </c>
      <c r="G883" s="112" t="s">
        <v>96</v>
      </c>
      <c r="H883" s="138">
        <v>20</v>
      </c>
      <c r="I883" s="139">
        <v>94</v>
      </c>
      <c r="J883" s="139">
        <v>56</v>
      </c>
      <c r="K883" s="139">
        <f>I883+J883</f>
        <v>150</v>
      </c>
      <c r="L883" s="140">
        <f>K883*D883</f>
        <v>780</v>
      </c>
      <c r="M883" s="141">
        <f t="shared" si="50"/>
        <v>3900</v>
      </c>
      <c r="N883" s="458">
        <f>P883*D883*F883*0.23</f>
        <v>0</v>
      </c>
      <c r="O883" s="147">
        <v>1</v>
      </c>
      <c r="P883" s="460">
        <f t="shared" si="52"/>
        <v>0</v>
      </c>
      <c r="Q883" s="451">
        <f>+'Work progress Summary'!S12</f>
        <v>1</v>
      </c>
      <c r="R883" s="144">
        <v>3900</v>
      </c>
      <c r="S883" s="143">
        <f t="shared" si="53"/>
        <v>0</v>
      </c>
      <c r="T883" s="144">
        <f>Q883*M883</f>
        <v>3900</v>
      </c>
      <c r="U883" s="145"/>
      <c r="W883" s="365"/>
    </row>
    <row r="884" spans="1:23">
      <c r="A884" s="182"/>
      <c r="B884" s="52"/>
      <c r="C884" s="200"/>
      <c r="D884" s="137"/>
      <c r="E884" s="52"/>
      <c r="F884" s="52"/>
      <c r="G884" s="186"/>
      <c r="H884" s="187"/>
      <c r="I884" s="139"/>
      <c r="J884" s="139"/>
      <c r="K884" s="139"/>
      <c r="L884" s="140"/>
      <c r="M884" s="141"/>
      <c r="N884" s="458">
        <f t="shared" si="51"/>
        <v>0</v>
      </c>
      <c r="O884" s="147"/>
      <c r="P884" s="460">
        <f t="shared" si="52"/>
        <v>0</v>
      </c>
      <c r="Q884" s="451"/>
      <c r="R884" s="144"/>
      <c r="S884" s="143"/>
      <c r="T884" s="144"/>
      <c r="U884" s="145"/>
      <c r="W884" s="365"/>
    </row>
    <row r="885" spans="1:23">
      <c r="A885" s="135"/>
      <c r="B885" s="183" t="s">
        <v>83</v>
      </c>
      <c r="C885" s="200" t="s">
        <v>121</v>
      </c>
      <c r="D885" s="202"/>
      <c r="E885" s="52"/>
      <c r="F885" s="52"/>
      <c r="G885" s="186"/>
      <c r="H885" s="187"/>
      <c r="I885" s="139"/>
      <c r="J885" s="139"/>
      <c r="K885" s="139"/>
      <c r="L885" s="140"/>
      <c r="M885" s="141"/>
      <c r="N885" s="458">
        <f t="shared" si="51"/>
        <v>0</v>
      </c>
      <c r="O885" s="147"/>
      <c r="P885" s="460">
        <f t="shared" si="52"/>
        <v>0</v>
      </c>
      <c r="Q885" s="451"/>
      <c r="R885" s="144"/>
      <c r="S885" s="143"/>
      <c r="T885" s="144"/>
      <c r="U885" s="145"/>
      <c r="W885" s="365"/>
    </row>
    <row r="886" spans="1:23">
      <c r="A886" s="182"/>
      <c r="B886" s="52"/>
      <c r="C886" s="200"/>
      <c r="D886" s="137"/>
      <c r="E886" s="52"/>
      <c r="F886" s="52"/>
      <c r="G886" s="186"/>
      <c r="H886" s="187"/>
      <c r="I886" s="139"/>
      <c r="J886" s="139"/>
      <c r="K886" s="139"/>
      <c r="L886" s="140"/>
      <c r="M886" s="141"/>
      <c r="N886" s="458">
        <f t="shared" si="51"/>
        <v>0</v>
      </c>
      <c r="O886" s="147"/>
      <c r="P886" s="460">
        <f t="shared" si="52"/>
        <v>0</v>
      </c>
      <c r="Q886" s="451"/>
      <c r="R886" s="144"/>
      <c r="S886" s="143"/>
      <c r="T886" s="144"/>
      <c r="U886" s="145"/>
      <c r="W886" s="365"/>
    </row>
    <row r="887" spans="1:23" ht="52">
      <c r="A887" s="135" t="s">
        <v>540</v>
      </c>
      <c r="B887" s="52" t="s">
        <v>1</v>
      </c>
      <c r="C887" s="136" t="s">
        <v>207</v>
      </c>
      <c r="D887" s="137">
        <v>4.0999999999999996</v>
      </c>
      <c r="E887" s="52" t="s">
        <v>532</v>
      </c>
      <c r="F887" s="52">
        <v>5</v>
      </c>
      <c r="G887" s="112" t="s">
        <v>131</v>
      </c>
      <c r="H887" s="138">
        <v>20</v>
      </c>
      <c r="I887" s="139">
        <v>406</v>
      </c>
      <c r="J887" s="139">
        <v>222</v>
      </c>
      <c r="K887" s="139">
        <f>I887+J887</f>
        <v>628</v>
      </c>
      <c r="L887" s="140">
        <f>K887*D887</f>
        <v>2574.7999999999997</v>
      </c>
      <c r="M887" s="141">
        <f t="shared" si="50"/>
        <v>12873.999999999998</v>
      </c>
      <c r="N887" s="458">
        <f t="shared" si="51"/>
        <v>0</v>
      </c>
      <c r="O887" s="147">
        <v>1</v>
      </c>
      <c r="P887" s="460">
        <f t="shared" si="52"/>
        <v>0</v>
      </c>
      <c r="Q887" s="451">
        <f>+'Work progress Summary'!Q12</f>
        <v>1</v>
      </c>
      <c r="R887" s="144">
        <v>12873.999999999998</v>
      </c>
      <c r="S887" s="143">
        <f t="shared" si="53"/>
        <v>0</v>
      </c>
      <c r="T887" s="144">
        <f>Q887*M887</f>
        <v>12873.999999999998</v>
      </c>
      <c r="U887" s="145"/>
      <c r="W887" s="365"/>
    </row>
    <row r="888" spans="1:23">
      <c r="A888" s="182"/>
      <c r="B888" s="52"/>
      <c r="C888" s="200"/>
      <c r="D888" s="137"/>
      <c r="E888" s="52"/>
      <c r="F888" s="52"/>
      <c r="G888" s="186"/>
      <c r="H888" s="187"/>
      <c r="I888" s="139"/>
      <c r="J888" s="139"/>
      <c r="K888" s="139"/>
      <c r="L888" s="140"/>
      <c r="M888" s="141"/>
      <c r="N888" s="458">
        <f t="shared" si="51"/>
        <v>0</v>
      </c>
      <c r="O888" s="147"/>
      <c r="P888" s="460">
        <f t="shared" si="52"/>
        <v>0</v>
      </c>
      <c r="Q888" s="451"/>
      <c r="R888" s="144"/>
      <c r="S888" s="143"/>
      <c r="T888" s="144"/>
      <c r="U888" s="145"/>
      <c r="W888" s="365"/>
    </row>
    <row r="889" spans="1:23" ht="26">
      <c r="A889" s="135" t="s">
        <v>540</v>
      </c>
      <c r="B889" s="52" t="s">
        <v>2</v>
      </c>
      <c r="C889" s="136" t="s">
        <v>133</v>
      </c>
      <c r="D889" s="137">
        <v>3.8</v>
      </c>
      <c r="E889" s="52" t="s">
        <v>533</v>
      </c>
      <c r="F889" s="52">
        <v>5</v>
      </c>
      <c r="G889" s="112" t="s">
        <v>96</v>
      </c>
      <c r="H889" s="138">
        <v>20</v>
      </c>
      <c r="I889" s="139">
        <v>79</v>
      </c>
      <c r="J889" s="139">
        <v>43</v>
      </c>
      <c r="K889" s="139">
        <f>I889+J889</f>
        <v>122</v>
      </c>
      <c r="L889" s="140">
        <f>K889*D889</f>
        <v>463.59999999999997</v>
      </c>
      <c r="M889" s="141">
        <f t="shared" si="50"/>
        <v>2318</v>
      </c>
      <c r="N889" s="458">
        <f>P889*D889*F889*0.18</f>
        <v>0</v>
      </c>
      <c r="O889" s="147">
        <v>1</v>
      </c>
      <c r="P889" s="460">
        <f t="shared" si="52"/>
        <v>0</v>
      </c>
      <c r="Q889" s="451">
        <f>+'Work progress Summary'!T12</f>
        <v>1</v>
      </c>
      <c r="R889" s="144">
        <v>2318</v>
      </c>
      <c r="S889" s="143">
        <f t="shared" si="53"/>
        <v>0</v>
      </c>
      <c r="T889" s="144">
        <f>Q889*M889</f>
        <v>2318</v>
      </c>
      <c r="U889" s="145"/>
      <c r="W889" s="365"/>
    </row>
    <row r="890" spans="1:23">
      <c r="A890" s="182"/>
      <c r="B890" s="52"/>
      <c r="C890" s="200"/>
      <c r="D890" s="137"/>
      <c r="E890" s="52"/>
      <c r="F890" s="52"/>
      <c r="G890" s="186"/>
      <c r="H890" s="187"/>
      <c r="I890" s="139"/>
      <c r="J890" s="139"/>
      <c r="K890" s="139"/>
      <c r="L890" s="140"/>
      <c r="M890" s="141"/>
      <c r="N890" s="458">
        <f t="shared" si="51"/>
        <v>0</v>
      </c>
      <c r="O890" s="147"/>
      <c r="P890" s="460">
        <f t="shared" si="52"/>
        <v>0</v>
      </c>
      <c r="Q890" s="451"/>
      <c r="R890" s="144"/>
      <c r="S890" s="143"/>
      <c r="T890" s="144"/>
      <c r="U890" s="145"/>
      <c r="W890" s="365"/>
    </row>
    <row r="891" spans="1:23">
      <c r="A891" s="135"/>
      <c r="B891" s="183" t="s">
        <v>83</v>
      </c>
      <c r="C891" s="200" t="s">
        <v>134</v>
      </c>
      <c r="D891" s="137"/>
      <c r="E891" s="52"/>
      <c r="F891" s="52"/>
      <c r="G891" s="186"/>
      <c r="H891" s="187"/>
      <c r="I891" s="139"/>
      <c r="J891" s="139"/>
      <c r="K891" s="139"/>
      <c r="L891" s="140"/>
      <c r="M891" s="141"/>
      <c r="N891" s="458">
        <f t="shared" si="51"/>
        <v>0</v>
      </c>
      <c r="O891" s="147"/>
      <c r="P891" s="460">
        <f t="shared" si="52"/>
        <v>0</v>
      </c>
      <c r="Q891" s="451"/>
      <c r="R891" s="144"/>
      <c r="S891" s="143"/>
      <c r="T891" s="144"/>
      <c r="U891" s="145"/>
      <c r="W891" s="365"/>
    </row>
    <row r="892" spans="1:23">
      <c r="A892" s="182"/>
      <c r="B892" s="52"/>
      <c r="C892" s="200"/>
      <c r="D892" s="137"/>
      <c r="E892" s="52"/>
      <c r="F892" s="52"/>
      <c r="G892" s="186"/>
      <c r="H892" s="187"/>
      <c r="I892" s="139"/>
      <c r="J892" s="139"/>
      <c r="K892" s="139"/>
      <c r="L892" s="140"/>
      <c r="M892" s="141"/>
      <c r="N892" s="458">
        <f t="shared" si="51"/>
        <v>0</v>
      </c>
      <c r="O892" s="147"/>
      <c r="P892" s="460">
        <f t="shared" si="52"/>
        <v>0</v>
      </c>
      <c r="Q892" s="451"/>
      <c r="R892" s="144"/>
      <c r="S892" s="143"/>
      <c r="T892" s="144"/>
      <c r="U892" s="145"/>
      <c r="W892" s="365"/>
    </row>
    <row r="893" spans="1:23" ht="26">
      <c r="A893" s="135"/>
      <c r="B893" s="52"/>
      <c r="C893" s="136" t="s">
        <v>233</v>
      </c>
      <c r="D893" s="137"/>
      <c r="E893" s="52"/>
      <c r="F893" s="52"/>
      <c r="G893" s="186"/>
      <c r="H893" s="187"/>
      <c r="I893" s="139"/>
      <c r="J893" s="139"/>
      <c r="K893" s="139"/>
      <c r="L893" s="140"/>
      <c r="M893" s="141"/>
      <c r="N893" s="458">
        <f t="shared" si="51"/>
        <v>0</v>
      </c>
      <c r="O893" s="147"/>
      <c r="P893" s="460">
        <f t="shared" si="52"/>
        <v>0</v>
      </c>
      <c r="Q893" s="451"/>
      <c r="R893" s="144"/>
      <c r="S893" s="143"/>
      <c r="T893" s="144"/>
      <c r="U893" s="145"/>
      <c r="W893" s="365"/>
    </row>
    <row r="894" spans="1:23">
      <c r="A894" s="182"/>
      <c r="B894" s="52"/>
      <c r="C894" s="200"/>
      <c r="D894" s="137"/>
      <c r="E894" s="52"/>
      <c r="F894" s="52"/>
      <c r="G894" s="186"/>
      <c r="H894" s="187"/>
      <c r="I894" s="139"/>
      <c r="J894" s="139"/>
      <c r="K894" s="139"/>
      <c r="L894" s="140"/>
      <c r="M894" s="141"/>
      <c r="N894" s="458">
        <f t="shared" si="51"/>
        <v>0</v>
      </c>
      <c r="O894" s="147"/>
      <c r="P894" s="460">
        <f t="shared" si="52"/>
        <v>0</v>
      </c>
      <c r="Q894" s="451"/>
      <c r="R894" s="144"/>
      <c r="S894" s="143"/>
      <c r="T894" s="144"/>
      <c r="U894" s="145"/>
      <c r="W894" s="365"/>
    </row>
    <row r="895" spans="1:23">
      <c r="A895" s="135" t="s">
        <v>540</v>
      </c>
      <c r="B895" s="52" t="s">
        <v>3</v>
      </c>
      <c r="C895" s="185" t="s">
        <v>252</v>
      </c>
      <c r="D895" s="202">
        <v>1</v>
      </c>
      <c r="E895" s="52" t="s">
        <v>100</v>
      </c>
      <c r="F895" s="52">
        <v>5</v>
      </c>
      <c r="G895" s="112" t="s">
        <v>96</v>
      </c>
      <c r="H895" s="138">
        <v>20</v>
      </c>
      <c r="I895" s="139">
        <v>831</v>
      </c>
      <c r="J895" s="139">
        <v>421</v>
      </c>
      <c r="K895" s="139">
        <f>I895+J895</f>
        <v>1252</v>
      </c>
      <c r="L895" s="140">
        <f>K895*D895</f>
        <v>1252</v>
      </c>
      <c r="M895" s="141">
        <f t="shared" si="50"/>
        <v>6260</v>
      </c>
      <c r="N895" s="458">
        <f t="shared" si="51"/>
        <v>0</v>
      </c>
      <c r="O895" s="147">
        <v>1</v>
      </c>
      <c r="P895" s="460">
        <f t="shared" si="52"/>
        <v>0</v>
      </c>
      <c r="Q895" s="451">
        <f>+'Work progress Summary'!V12</f>
        <v>1</v>
      </c>
      <c r="R895" s="144">
        <v>6260</v>
      </c>
      <c r="S895" s="143">
        <f t="shared" si="53"/>
        <v>0</v>
      </c>
      <c r="T895" s="144">
        <f>Q895*M895</f>
        <v>6260</v>
      </c>
      <c r="U895" s="145"/>
      <c r="W895" s="365"/>
    </row>
    <row r="896" spans="1:23">
      <c r="A896" s="182"/>
      <c r="B896" s="52"/>
      <c r="C896" s="200"/>
      <c r="D896" s="137"/>
      <c r="E896" s="52"/>
      <c r="F896" s="52"/>
      <c r="G896" s="186"/>
      <c r="H896" s="187"/>
      <c r="I896" s="139"/>
      <c r="J896" s="139"/>
      <c r="K896" s="139"/>
      <c r="L896" s="140"/>
      <c r="M896" s="141"/>
      <c r="N896" s="458">
        <f t="shared" si="51"/>
        <v>0</v>
      </c>
      <c r="O896" s="147"/>
      <c r="P896" s="460">
        <f t="shared" si="52"/>
        <v>0</v>
      </c>
      <c r="Q896" s="451"/>
      <c r="R896" s="144"/>
      <c r="S896" s="143"/>
      <c r="T896" s="144"/>
      <c r="U896" s="145"/>
      <c r="W896" s="365"/>
    </row>
    <row r="897" spans="1:23">
      <c r="A897" s="135" t="s">
        <v>540</v>
      </c>
      <c r="B897" s="52" t="s">
        <v>4</v>
      </c>
      <c r="C897" s="185" t="s">
        <v>253</v>
      </c>
      <c r="D897" s="202">
        <v>1</v>
      </c>
      <c r="E897" s="52" t="s">
        <v>100</v>
      </c>
      <c r="F897" s="52">
        <v>5</v>
      </c>
      <c r="G897" s="112" t="s">
        <v>96</v>
      </c>
      <c r="H897" s="138">
        <v>20</v>
      </c>
      <c r="I897" s="139">
        <v>789</v>
      </c>
      <c r="J897" s="139">
        <v>395</v>
      </c>
      <c r="K897" s="139">
        <f>I897+J897</f>
        <v>1184</v>
      </c>
      <c r="L897" s="140">
        <f>K897*D897</f>
        <v>1184</v>
      </c>
      <c r="M897" s="141">
        <f t="shared" si="50"/>
        <v>5920</v>
      </c>
      <c r="N897" s="458">
        <f t="shared" si="51"/>
        <v>0</v>
      </c>
      <c r="O897" s="147">
        <v>1</v>
      </c>
      <c r="P897" s="460">
        <f t="shared" si="52"/>
        <v>0</v>
      </c>
      <c r="Q897" s="451">
        <f>+'Work progress Summary'!W12</f>
        <v>1</v>
      </c>
      <c r="R897" s="144">
        <v>5920</v>
      </c>
      <c r="S897" s="143">
        <f t="shared" si="53"/>
        <v>0</v>
      </c>
      <c r="T897" s="144">
        <f>Q897*M897</f>
        <v>5920</v>
      </c>
      <c r="U897" s="145"/>
      <c r="W897" s="365"/>
    </row>
    <row r="898" spans="1:23">
      <c r="A898" s="182"/>
      <c r="B898" s="52"/>
      <c r="C898" s="200"/>
      <c r="D898" s="137"/>
      <c r="E898" s="52"/>
      <c r="F898" s="52"/>
      <c r="G898" s="186"/>
      <c r="H898" s="187"/>
      <c r="I898" s="139"/>
      <c r="J898" s="139"/>
      <c r="K898" s="139"/>
      <c r="L898" s="140"/>
      <c r="M898" s="141"/>
      <c r="N898" s="458">
        <f t="shared" si="51"/>
        <v>0</v>
      </c>
      <c r="O898" s="147"/>
      <c r="P898" s="460">
        <f t="shared" si="52"/>
        <v>0</v>
      </c>
      <c r="Q898" s="451"/>
      <c r="R898" s="144"/>
      <c r="S898" s="143"/>
      <c r="T898" s="144"/>
      <c r="U898" s="145"/>
      <c r="W898" s="365"/>
    </row>
    <row r="899" spans="1:23">
      <c r="A899" s="135" t="s">
        <v>540</v>
      </c>
      <c r="B899" s="52" t="s">
        <v>5</v>
      </c>
      <c r="C899" s="185" t="s">
        <v>138</v>
      </c>
      <c r="D899" s="202">
        <v>2</v>
      </c>
      <c r="E899" s="52" t="s">
        <v>100</v>
      </c>
      <c r="F899" s="52">
        <v>5</v>
      </c>
      <c r="G899" s="112" t="s">
        <v>96</v>
      </c>
      <c r="H899" s="138">
        <v>20</v>
      </c>
      <c r="I899" s="139">
        <v>660</v>
      </c>
      <c r="J899" s="139">
        <v>304</v>
      </c>
      <c r="K899" s="139">
        <f>I899+J899</f>
        <v>964</v>
      </c>
      <c r="L899" s="140">
        <f>K899*D899</f>
        <v>1928</v>
      </c>
      <c r="M899" s="141">
        <f t="shared" si="50"/>
        <v>9640</v>
      </c>
      <c r="N899" s="458">
        <f>P899*D899*F899*0.235*(0.86+2.43+2.43)</f>
        <v>0</v>
      </c>
      <c r="O899" s="147">
        <v>1</v>
      </c>
      <c r="P899" s="460">
        <f t="shared" si="52"/>
        <v>0</v>
      </c>
      <c r="Q899" s="451">
        <f>+'Work progress Summary'!X12</f>
        <v>1</v>
      </c>
      <c r="R899" s="144">
        <v>9640</v>
      </c>
      <c r="S899" s="143">
        <f t="shared" si="53"/>
        <v>0</v>
      </c>
      <c r="T899" s="144">
        <f>Q899*M899</f>
        <v>9640</v>
      </c>
      <c r="U899" s="145"/>
      <c r="W899" s="365"/>
    </row>
    <row r="900" spans="1:23">
      <c r="A900" s="182"/>
      <c r="B900" s="52"/>
      <c r="C900" s="200"/>
      <c r="D900" s="137"/>
      <c r="E900" s="52"/>
      <c r="F900" s="52"/>
      <c r="G900" s="186"/>
      <c r="H900" s="187"/>
      <c r="I900" s="139"/>
      <c r="J900" s="139"/>
      <c r="K900" s="139"/>
      <c r="L900" s="140"/>
      <c r="M900" s="141"/>
      <c r="N900" s="458">
        <f t="shared" si="51"/>
        <v>0</v>
      </c>
      <c r="O900" s="147"/>
      <c r="P900" s="460">
        <f t="shared" si="52"/>
        <v>0</v>
      </c>
      <c r="Q900" s="451"/>
      <c r="R900" s="144"/>
      <c r="S900" s="143"/>
      <c r="T900" s="144"/>
      <c r="U900" s="145"/>
      <c r="W900" s="365"/>
    </row>
    <row r="901" spans="1:23">
      <c r="A901" s="135" t="s">
        <v>540</v>
      </c>
      <c r="B901" s="52" t="s">
        <v>129</v>
      </c>
      <c r="C901" s="185" t="s">
        <v>254</v>
      </c>
      <c r="D901" s="202">
        <v>1</v>
      </c>
      <c r="E901" s="52" t="s">
        <v>100</v>
      </c>
      <c r="F901" s="52">
        <v>5</v>
      </c>
      <c r="G901" s="112" t="s">
        <v>96</v>
      </c>
      <c r="H901" s="138">
        <v>20</v>
      </c>
      <c r="I901" s="139">
        <v>718</v>
      </c>
      <c r="J901" s="139">
        <v>344</v>
      </c>
      <c r="K901" s="139">
        <f>I901+J901</f>
        <v>1062</v>
      </c>
      <c r="L901" s="140">
        <f>K901*D901</f>
        <v>1062</v>
      </c>
      <c r="M901" s="141">
        <f t="shared" si="50"/>
        <v>5310</v>
      </c>
      <c r="N901" s="458">
        <f>P901*D901*F901*(0.135+0.131)*(0.86+2.43+2.43)</f>
        <v>0</v>
      </c>
      <c r="O901" s="147">
        <v>1</v>
      </c>
      <c r="P901" s="460">
        <f t="shared" si="52"/>
        <v>0</v>
      </c>
      <c r="Q901" s="451">
        <f>+'Work progress Summary'!Y12</f>
        <v>1</v>
      </c>
      <c r="R901" s="144">
        <v>5310</v>
      </c>
      <c r="S901" s="143">
        <f t="shared" si="53"/>
        <v>0</v>
      </c>
      <c r="T901" s="144">
        <f>Q901*M901</f>
        <v>5310</v>
      </c>
      <c r="U901" s="145"/>
      <c r="W901" s="365"/>
    </row>
    <row r="902" spans="1:23">
      <c r="A902" s="182"/>
      <c r="B902" s="52"/>
      <c r="C902" s="200"/>
      <c r="D902" s="137"/>
      <c r="E902" s="52"/>
      <c r="F902" s="52"/>
      <c r="G902" s="186"/>
      <c r="H902" s="187"/>
      <c r="I902" s="139"/>
      <c r="J902" s="139"/>
      <c r="K902" s="139"/>
      <c r="L902" s="140"/>
      <c r="M902" s="141"/>
      <c r="N902" s="458">
        <f t="shared" si="51"/>
        <v>0</v>
      </c>
      <c r="O902" s="147"/>
      <c r="P902" s="460">
        <f t="shared" si="52"/>
        <v>0</v>
      </c>
      <c r="Q902" s="451"/>
      <c r="R902" s="144"/>
      <c r="S902" s="143"/>
      <c r="T902" s="144"/>
      <c r="U902" s="145"/>
      <c r="W902" s="365"/>
    </row>
    <row r="903" spans="1:23">
      <c r="A903" s="135"/>
      <c r="B903" s="183" t="s">
        <v>83</v>
      </c>
      <c r="C903" s="200" t="s">
        <v>139</v>
      </c>
      <c r="D903" s="137"/>
      <c r="E903" s="52"/>
      <c r="F903" s="52"/>
      <c r="G903" s="186"/>
      <c r="H903" s="187"/>
      <c r="I903" s="139"/>
      <c r="J903" s="139"/>
      <c r="K903" s="139"/>
      <c r="L903" s="140"/>
      <c r="M903" s="141"/>
      <c r="N903" s="458">
        <f t="shared" si="51"/>
        <v>0</v>
      </c>
      <c r="O903" s="147"/>
      <c r="P903" s="460">
        <f t="shared" si="52"/>
        <v>0</v>
      </c>
      <c r="Q903" s="451"/>
      <c r="R903" s="144"/>
      <c r="S903" s="143"/>
      <c r="T903" s="144"/>
      <c r="U903" s="145"/>
      <c r="W903" s="365"/>
    </row>
    <row r="904" spans="1:23">
      <c r="A904" s="182"/>
      <c r="B904" s="52"/>
      <c r="C904" s="200"/>
      <c r="D904" s="137"/>
      <c r="E904" s="52"/>
      <c r="F904" s="52"/>
      <c r="G904" s="186"/>
      <c r="H904" s="187"/>
      <c r="I904" s="139"/>
      <c r="J904" s="139"/>
      <c r="K904" s="139"/>
      <c r="L904" s="140"/>
      <c r="M904" s="141"/>
      <c r="N904" s="458">
        <f t="shared" si="51"/>
        <v>0</v>
      </c>
      <c r="O904" s="147"/>
      <c r="P904" s="460">
        <f t="shared" si="52"/>
        <v>0</v>
      </c>
      <c r="Q904" s="451"/>
      <c r="R904" s="144"/>
      <c r="S904" s="143"/>
      <c r="T904" s="144"/>
      <c r="U904" s="145"/>
      <c r="W904" s="365"/>
    </row>
    <row r="905" spans="1:23">
      <c r="A905" s="135"/>
      <c r="B905" s="183" t="s">
        <v>83</v>
      </c>
      <c r="C905" s="200" t="s">
        <v>211</v>
      </c>
      <c r="D905" s="202"/>
      <c r="E905" s="52"/>
      <c r="F905" s="52"/>
      <c r="G905" s="186"/>
      <c r="H905" s="187"/>
      <c r="I905" s="139"/>
      <c r="J905" s="139"/>
      <c r="K905" s="139"/>
      <c r="L905" s="140"/>
      <c r="M905" s="141"/>
      <c r="N905" s="458">
        <f t="shared" si="51"/>
        <v>0</v>
      </c>
      <c r="O905" s="147"/>
      <c r="P905" s="460">
        <f t="shared" si="52"/>
        <v>0</v>
      </c>
      <c r="Q905" s="451"/>
      <c r="R905" s="144"/>
      <c r="S905" s="143"/>
      <c r="T905" s="144"/>
      <c r="U905" s="145"/>
      <c r="W905" s="365"/>
    </row>
    <row r="906" spans="1:23">
      <c r="A906" s="182"/>
      <c r="B906" s="52"/>
      <c r="C906" s="200"/>
      <c r="D906" s="137"/>
      <c r="E906" s="52"/>
      <c r="F906" s="52"/>
      <c r="G906" s="186"/>
      <c r="H906" s="187"/>
      <c r="I906" s="139"/>
      <c r="J906" s="139"/>
      <c r="K906" s="139"/>
      <c r="L906" s="140"/>
      <c r="M906" s="141"/>
      <c r="N906" s="458">
        <f t="shared" si="51"/>
        <v>0</v>
      </c>
      <c r="O906" s="147"/>
      <c r="P906" s="460">
        <f t="shared" si="52"/>
        <v>0</v>
      </c>
      <c r="Q906" s="451"/>
      <c r="R906" s="144"/>
      <c r="S906" s="143"/>
      <c r="T906" s="144"/>
      <c r="U906" s="145"/>
      <c r="W906" s="365"/>
    </row>
    <row r="907" spans="1:23" ht="39">
      <c r="A907" s="135" t="s">
        <v>540</v>
      </c>
      <c r="B907" s="52" t="s">
        <v>103</v>
      </c>
      <c r="C907" s="136" t="s">
        <v>212</v>
      </c>
      <c r="D907" s="202">
        <v>1</v>
      </c>
      <c r="E907" s="52" t="s">
        <v>100</v>
      </c>
      <c r="F907" s="52">
        <v>5</v>
      </c>
      <c r="G907" s="112" t="s">
        <v>96</v>
      </c>
      <c r="H907" s="138">
        <v>20</v>
      </c>
      <c r="I907" s="139">
        <v>233</v>
      </c>
      <c r="J907" s="139">
        <v>118</v>
      </c>
      <c r="K907" s="139">
        <f>I907+J907</f>
        <v>351</v>
      </c>
      <c r="L907" s="140">
        <f>K907*D907</f>
        <v>351</v>
      </c>
      <c r="M907" s="141">
        <f t="shared" si="50"/>
        <v>1755</v>
      </c>
      <c r="N907" s="458">
        <f t="shared" si="51"/>
        <v>0</v>
      </c>
      <c r="O907" s="147"/>
      <c r="P907" s="460">
        <f t="shared" si="52"/>
        <v>0</v>
      </c>
      <c r="Q907" s="451"/>
      <c r="R907" s="144">
        <v>0</v>
      </c>
      <c r="S907" s="143">
        <f t="shared" si="53"/>
        <v>0</v>
      </c>
      <c r="T907" s="144">
        <f>Q907*M907</f>
        <v>0</v>
      </c>
      <c r="U907" s="145"/>
      <c r="W907" s="365"/>
    </row>
    <row r="908" spans="1:23">
      <c r="A908" s="182"/>
      <c r="B908" s="52"/>
      <c r="C908" s="200"/>
      <c r="D908" s="137"/>
      <c r="E908" s="52"/>
      <c r="F908" s="52"/>
      <c r="G908" s="186"/>
      <c r="H908" s="187"/>
      <c r="I908" s="187"/>
      <c r="J908" s="187"/>
      <c r="K908" s="139"/>
      <c r="L908" s="140"/>
      <c r="M908" s="141"/>
      <c r="N908" s="458">
        <f t="shared" si="51"/>
        <v>0</v>
      </c>
      <c r="O908" s="147"/>
      <c r="P908" s="460">
        <f t="shared" si="52"/>
        <v>0</v>
      </c>
      <c r="Q908" s="451"/>
      <c r="R908" s="144"/>
      <c r="S908" s="143"/>
      <c r="T908" s="144"/>
      <c r="U908" s="145"/>
      <c r="W908" s="365"/>
    </row>
    <row r="909" spans="1:23">
      <c r="A909" s="135"/>
      <c r="B909" s="183" t="s">
        <v>83</v>
      </c>
      <c r="C909" s="200" t="s">
        <v>213</v>
      </c>
      <c r="D909" s="202"/>
      <c r="E909" s="52"/>
      <c r="F909" s="52"/>
      <c r="G909" s="186"/>
      <c r="H909" s="187"/>
      <c r="I909" s="139"/>
      <c r="J909" s="139"/>
      <c r="K909" s="139"/>
      <c r="L909" s="140"/>
      <c r="M909" s="141"/>
      <c r="N909" s="458">
        <f t="shared" si="51"/>
        <v>0</v>
      </c>
      <c r="O909" s="147"/>
      <c r="P909" s="460">
        <f t="shared" si="52"/>
        <v>0</v>
      </c>
      <c r="Q909" s="451"/>
      <c r="R909" s="144"/>
      <c r="S909" s="143"/>
      <c r="T909" s="144"/>
      <c r="U909" s="145"/>
      <c r="W909" s="365"/>
    </row>
    <row r="910" spans="1:23">
      <c r="A910" s="182"/>
      <c r="B910" s="52"/>
      <c r="C910" s="200"/>
      <c r="D910" s="137"/>
      <c r="E910" s="52"/>
      <c r="F910" s="52"/>
      <c r="G910" s="186"/>
      <c r="H910" s="187"/>
      <c r="I910" s="187"/>
      <c r="J910" s="187"/>
      <c r="K910" s="139"/>
      <c r="L910" s="140"/>
      <c r="M910" s="141"/>
      <c r="N910" s="458">
        <f t="shared" si="51"/>
        <v>0</v>
      </c>
      <c r="O910" s="147"/>
      <c r="P910" s="460">
        <f t="shared" si="52"/>
        <v>0</v>
      </c>
      <c r="Q910" s="451"/>
      <c r="R910" s="144"/>
      <c r="S910" s="143"/>
      <c r="T910" s="144"/>
      <c r="U910" s="145"/>
      <c r="W910" s="365"/>
    </row>
    <row r="911" spans="1:23" ht="39">
      <c r="A911" s="135" t="s">
        <v>540</v>
      </c>
      <c r="B911" s="52" t="s">
        <v>105</v>
      </c>
      <c r="C911" s="136" t="s">
        <v>235</v>
      </c>
      <c r="D911" s="202">
        <v>1</v>
      </c>
      <c r="E911" s="52" t="s">
        <v>100</v>
      </c>
      <c r="F911" s="52">
        <v>5</v>
      </c>
      <c r="G911" s="112" t="s">
        <v>96</v>
      </c>
      <c r="H911" s="138">
        <v>20</v>
      </c>
      <c r="I911" s="139">
        <v>286</v>
      </c>
      <c r="J911" s="139">
        <v>149</v>
      </c>
      <c r="K911" s="139">
        <f>I911+J911</f>
        <v>435</v>
      </c>
      <c r="L911" s="140">
        <f>K911*D911</f>
        <v>435</v>
      </c>
      <c r="M911" s="141">
        <f t="shared" ref="M911:M969" si="54">D911*K911*F911</f>
        <v>2175</v>
      </c>
      <c r="N911" s="458">
        <f t="shared" si="51"/>
        <v>0</v>
      </c>
      <c r="O911" s="147">
        <v>1</v>
      </c>
      <c r="P911" s="460">
        <f t="shared" si="52"/>
        <v>0</v>
      </c>
      <c r="Q911" s="451">
        <f>'Work progress Summary'!Z12</f>
        <v>1</v>
      </c>
      <c r="R911" s="144">
        <v>2175</v>
      </c>
      <c r="S911" s="143">
        <f t="shared" si="53"/>
        <v>0</v>
      </c>
      <c r="T911" s="144">
        <f>Q911*M911</f>
        <v>2175</v>
      </c>
      <c r="U911" s="145"/>
      <c r="W911" s="365"/>
    </row>
    <row r="912" spans="1:23">
      <c r="A912" s="182"/>
      <c r="B912" s="52"/>
      <c r="C912" s="200"/>
      <c r="D912" s="137"/>
      <c r="E912" s="52"/>
      <c r="F912" s="52"/>
      <c r="G912" s="186"/>
      <c r="H912" s="187"/>
      <c r="I912" s="187"/>
      <c r="J912" s="187"/>
      <c r="K912" s="139"/>
      <c r="L912" s="140"/>
      <c r="M912" s="141"/>
      <c r="N912" s="458">
        <f t="shared" si="51"/>
        <v>0</v>
      </c>
      <c r="O912" s="147"/>
      <c r="P912" s="460">
        <f t="shared" si="52"/>
        <v>0</v>
      </c>
      <c r="Q912" s="451"/>
      <c r="R912" s="144"/>
      <c r="S912" s="143"/>
      <c r="T912" s="144"/>
      <c r="U912" s="145"/>
      <c r="W912" s="365"/>
    </row>
    <row r="913" spans="1:23">
      <c r="A913" s="135"/>
      <c r="B913" s="183" t="s">
        <v>83</v>
      </c>
      <c r="C913" s="200" t="s">
        <v>101</v>
      </c>
      <c r="D913" s="202"/>
      <c r="E913" s="52"/>
      <c r="F913" s="52"/>
      <c r="G913" s="186"/>
      <c r="H913" s="187"/>
      <c r="I913" s="139"/>
      <c r="J913" s="139"/>
      <c r="K913" s="139"/>
      <c r="L913" s="140"/>
      <c r="M913" s="141"/>
      <c r="N913" s="458">
        <f t="shared" si="51"/>
        <v>0</v>
      </c>
      <c r="O913" s="147"/>
      <c r="P913" s="460">
        <f t="shared" si="52"/>
        <v>0</v>
      </c>
      <c r="Q913" s="451"/>
      <c r="R913" s="144"/>
      <c r="S913" s="143"/>
      <c r="T913" s="144"/>
      <c r="U913" s="145"/>
      <c r="W913" s="365"/>
    </row>
    <row r="914" spans="1:23">
      <c r="A914" s="182"/>
      <c r="B914" s="52"/>
      <c r="C914" s="200"/>
      <c r="D914" s="137"/>
      <c r="E914" s="52"/>
      <c r="F914" s="52"/>
      <c r="G914" s="186"/>
      <c r="H914" s="187"/>
      <c r="I914" s="187"/>
      <c r="J914" s="187"/>
      <c r="K914" s="139"/>
      <c r="L914" s="140"/>
      <c r="M914" s="141"/>
      <c r="N914" s="458">
        <f t="shared" si="51"/>
        <v>0</v>
      </c>
      <c r="O914" s="147"/>
      <c r="P914" s="460">
        <f t="shared" si="52"/>
        <v>0</v>
      </c>
      <c r="Q914" s="451"/>
      <c r="R914" s="144"/>
      <c r="S914" s="143"/>
      <c r="T914" s="144"/>
      <c r="U914" s="145"/>
      <c r="W914" s="365"/>
    </row>
    <row r="915" spans="1:23" ht="52">
      <c r="A915" s="135" t="s">
        <v>540</v>
      </c>
      <c r="B915" s="52" t="s">
        <v>107</v>
      </c>
      <c r="C915" s="136" t="s">
        <v>236</v>
      </c>
      <c r="D915" s="202">
        <v>1</v>
      </c>
      <c r="E915" s="52" t="s">
        <v>100</v>
      </c>
      <c r="F915" s="52">
        <v>5</v>
      </c>
      <c r="G915" s="112" t="s">
        <v>96</v>
      </c>
      <c r="H915" s="138">
        <v>20</v>
      </c>
      <c r="I915" s="139">
        <v>200</v>
      </c>
      <c r="J915" s="139">
        <v>99</v>
      </c>
      <c r="K915" s="139">
        <f>I915+J915</f>
        <v>299</v>
      </c>
      <c r="L915" s="140">
        <f>K915*D915</f>
        <v>299</v>
      </c>
      <c r="M915" s="141">
        <f t="shared" si="54"/>
        <v>1495</v>
      </c>
      <c r="N915" s="458">
        <f t="shared" si="51"/>
        <v>0</v>
      </c>
      <c r="O915" s="147">
        <v>1</v>
      </c>
      <c r="P915" s="460">
        <f t="shared" si="52"/>
        <v>0</v>
      </c>
      <c r="Q915" s="451">
        <f>+'Work progress Summary'!AA12</f>
        <v>1</v>
      </c>
      <c r="R915" s="144">
        <v>1495</v>
      </c>
      <c r="S915" s="143">
        <f t="shared" si="53"/>
        <v>0</v>
      </c>
      <c r="T915" s="144">
        <f>Q915*M915</f>
        <v>1495</v>
      </c>
      <c r="U915" s="145"/>
      <c r="W915" s="365"/>
    </row>
    <row r="916" spans="1:23">
      <c r="A916" s="182"/>
      <c r="B916" s="52"/>
      <c r="C916" s="200"/>
      <c r="D916" s="137"/>
      <c r="E916" s="52"/>
      <c r="F916" s="52"/>
      <c r="G916" s="186"/>
      <c r="H916" s="187"/>
      <c r="I916" s="187"/>
      <c r="J916" s="187"/>
      <c r="K916" s="139"/>
      <c r="L916" s="140"/>
      <c r="M916" s="141"/>
      <c r="N916" s="458">
        <f t="shared" si="51"/>
        <v>0</v>
      </c>
      <c r="O916" s="147"/>
      <c r="P916" s="460">
        <f t="shared" si="52"/>
        <v>0</v>
      </c>
      <c r="Q916" s="451"/>
      <c r="R916" s="144"/>
      <c r="S916" s="143"/>
      <c r="T916" s="144"/>
      <c r="U916" s="145"/>
      <c r="W916" s="365"/>
    </row>
    <row r="917" spans="1:23" ht="39">
      <c r="A917" s="135" t="s">
        <v>540</v>
      </c>
      <c r="B917" s="52" t="s">
        <v>108</v>
      </c>
      <c r="C917" s="136" t="s">
        <v>237</v>
      </c>
      <c r="D917" s="137">
        <v>1</v>
      </c>
      <c r="E917" s="52" t="s">
        <v>100</v>
      </c>
      <c r="F917" s="52">
        <v>5</v>
      </c>
      <c r="G917" s="112" t="s">
        <v>131</v>
      </c>
      <c r="H917" s="138">
        <v>20</v>
      </c>
      <c r="I917" s="139">
        <v>946</v>
      </c>
      <c r="J917" s="139">
        <v>528</v>
      </c>
      <c r="K917" s="139">
        <f>I917+J917</f>
        <v>1474</v>
      </c>
      <c r="L917" s="140">
        <f>K917*D917</f>
        <v>1474</v>
      </c>
      <c r="M917" s="141">
        <f t="shared" si="54"/>
        <v>7370</v>
      </c>
      <c r="N917" s="458">
        <f t="shared" si="51"/>
        <v>0</v>
      </c>
      <c r="O917" s="147">
        <v>1</v>
      </c>
      <c r="P917" s="460">
        <f t="shared" si="52"/>
        <v>0</v>
      </c>
      <c r="Q917" s="451">
        <f>+'Work progress Summary'!AA12</f>
        <v>1</v>
      </c>
      <c r="R917" s="144">
        <v>7370</v>
      </c>
      <c r="S917" s="143">
        <f t="shared" si="53"/>
        <v>0</v>
      </c>
      <c r="T917" s="144">
        <f>Q917*M917</f>
        <v>7370</v>
      </c>
      <c r="U917" s="145"/>
      <c r="W917" s="365"/>
    </row>
    <row r="918" spans="1:23">
      <c r="A918" s="182"/>
      <c r="B918" s="52"/>
      <c r="C918" s="200"/>
      <c r="D918" s="137"/>
      <c r="E918" s="52"/>
      <c r="F918" s="52"/>
      <c r="G918" s="186"/>
      <c r="H918" s="187"/>
      <c r="I918" s="187"/>
      <c r="J918" s="187"/>
      <c r="K918" s="139"/>
      <c r="L918" s="140"/>
      <c r="M918" s="141"/>
      <c r="N918" s="458">
        <f t="shared" si="51"/>
        <v>0</v>
      </c>
      <c r="O918" s="147"/>
      <c r="P918" s="460">
        <f t="shared" si="52"/>
        <v>0</v>
      </c>
      <c r="Q918" s="451"/>
      <c r="R918" s="144"/>
      <c r="S918" s="143"/>
      <c r="T918" s="144"/>
      <c r="U918" s="145"/>
      <c r="W918" s="365"/>
    </row>
    <row r="919" spans="1:23" ht="39">
      <c r="A919" s="135" t="s">
        <v>540</v>
      </c>
      <c r="B919" s="52" t="s">
        <v>129</v>
      </c>
      <c r="C919" s="136" t="s">
        <v>147</v>
      </c>
      <c r="D919" s="202">
        <v>1</v>
      </c>
      <c r="E919" s="52" t="s">
        <v>100</v>
      </c>
      <c r="F919" s="52">
        <v>5</v>
      </c>
      <c r="G919" s="112" t="s">
        <v>96</v>
      </c>
      <c r="H919" s="138">
        <v>20</v>
      </c>
      <c r="I919" s="139">
        <v>118</v>
      </c>
      <c r="J919" s="139">
        <v>59</v>
      </c>
      <c r="K919" s="139">
        <f>I919+J919</f>
        <v>177</v>
      </c>
      <c r="L919" s="140">
        <f>K919*D919</f>
        <v>177</v>
      </c>
      <c r="M919" s="141">
        <f t="shared" si="54"/>
        <v>885</v>
      </c>
      <c r="N919" s="458">
        <f t="shared" si="51"/>
        <v>0</v>
      </c>
      <c r="O919" s="147">
        <v>1</v>
      </c>
      <c r="P919" s="460">
        <f t="shared" si="52"/>
        <v>0</v>
      </c>
      <c r="Q919" s="451">
        <f>+'Work progress Summary'!AA12</f>
        <v>1</v>
      </c>
      <c r="R919" s="144">
        <v>885</v>
      </c>
      <c r="S919" s="143">
        <f t="shared" si="53"/>
        <v>0</v>
      </c>
      <c r="T919" s="144">
        <f>Q919*M919</f>
        <v>885</v>
      </c>
      <c r="U919" s="145"/>
      <c r="W919" s="365"/>
    </row>
    <row r="920" spans="1:23">
      <c r="A920" s="182"/>
      <c r="B920" s="52"/>
      <c r="C920" s="200"/>
      <c r="D920" s="137"/>
      <c r="E920" s="52"/>
      <c r="F920" s="52"/>
      <c r="G920" s="186"/>
      <c r="H920" s="187"/>
      <c r="I920" s="187"/>
      <c r="J920" s="187"/>
      <c r="K920" s="139"/>
      <c r="L920" s="140"/>
      <c r="M920" s="141"/>
      <c r="N920" s="458">
        <f t="shared" si="51"/>
        <v>0</v>
      </c>
      <c r="O920" s="147"/>
      <c r="P920" s="460">
        <f t="shared" si="52"/>
        <v>0</v>
      </c>
      <c r="Q920" s="451"/>
      <c r="R920" s="144"/>
      <c r="S920" s="143"/>
      <c r="T920" s="144"/>
      <c r="U920" s="145"/>
      <c r="W920" s="365"/>
    </row>
    <row r="921" spans="1:23">
      <c r="A921" s="135"/>
      <c r="B921" s="183" t="s">
        <v>83</v>
      </c>
      <c r="C921" s="200" t="s">
        <v>111</v>
      </c>
      <c r="D921" s="202"/>
      <c r="E921" s="52"/>
      <c r="F921" s="52"/>
      <c r="G921" s="186"/>
      <c r="H921" s="187"/>
      <c r="I921" s="139"/>
      <c r="J921" s="139"/>
      <c r="K921" s="139"/>
      <c r="L921" s="140"/>
      <c r="M921" s="141"/>
      <c r="N921" s="458">
        <f t="shared" si="51"/>
        <v>0</v>
      </c>
      <c r="O921" s="147"/>
      <c r="P921" s="460">
        <f t="shared" si="52"/>
        <v>0</v>
      </c>
      <c r="Q921" s="451"/>
      <c r="R921" s="144"/>
      <c r="S921" s="143"/>
      <c r="T921" s="144"/>
      <c r="U921" s="145"/>
      <c r="W921" s="365"/>
    </row>
    <row r="922" spans="1:23">
      <c r="A922" s="182"/>
      <c r="B922" s="52"/>
      <c r="C922" s="200"/>
      <c r="D922" s="137"/>
      <c r="E922" s="52"/>
      <c r="F922" s="52"/>
      <c r="G922" s="186"/>
      <c r="H922" s="187"/>
      <c r="I922" s="187"/>
      <c r="J922" s="187"/>
      <c r="K922" s="139"/>
      <c r="L922" s="140"/>
      <c r="M922" s="141"/>
      <c r="N922" s="458">
        <f t="shared" si="51"/>
        <v>0</v>
      </c>
      <c r="O922" s="147"/>
      <c r="P922" s="460">
        <f t="shared" si="52"/>
        <v>0</v>
      </c>
      <c r="Q922" s="451"/>
      <c r="R922" s="144"/>
      <c r="S922" s="143"/>
      <c r="T922" s="144"/>
      <c r="U922" s="145"/>
      <c r="W922" s="365"/>
    </row>
    <row r="923" spans="1:23" ht="78">
      <c r="A923" s="135" t="s">
        <v>540</v>
      </c>
      <c r="B923" s="52" t="s">
        <v>1</v>
      </c>
      <c r="C923" s="136" t="s">
        <v>255</v>
      </c>
      <c r="D923" s="202">
        <v>1</v>
      </c>
      <c r="E923" s="52" t="s">
        <v>100</v>
      </c>
      <c r="F923" s="52">
        <v>5</v>
      </c>
      <c r="G923" s="112" t="s">
        <v>131</v>
      </c>
      <c r="H923" s="138">
        <v>20</v>
      </c>
      <c r="I923" s="139">
        <v>1935</v>
      </c>
      <c r="J923" s="139">
        <v>872</v>
      </c>
      <c r="K923" s="139">
        <f>I923+J923</f>
        <v>2807</v>
      </c>
      <c r="L923" s="140">
        <f>K923*D923</f>
        <v>2807</v>
      </c>
      <c r="M923" s="141">
        <f t="shared" si="54"/>
        <v>14035</v>
      </c>
      <c r="N923" s="458">
        <f t="shared" si="51"/>
        <v>0</v>
      </c>
      <c r="O923" s="147">
        <v>1</v>
      </c>
      <c r="P923" s="460">
        <f t="shared" si="52"/>
        <v>0</v>
      </c>
      <c r="Q923" s="451">
        <f>+'Work progress Summary'!AB12</f>
        <v>1</v>
      </c>
      <c r="R923" s="144">
        <v>14035</v>
      </c>
      <c r="S923" s="143">
        <f t="shared" si="53"/>
        <v>0</v>
      </c>
      <c r="T923" s="144">
        <f>Q923*M923</f>
        <v>14035</v>
      </c>
      <c r="U923" s="145"/>
      <c r="W923" s="365"/>
    </row>
    <row r="924" spans="1:23">
      <c r="A924" s="182"/>
      <c r="B924" s="52"/>
      <c r="C924" s="200"/>
      <c r="D924" s="137"/>
      <c r="E924" s="52"/>
      <c r="F924" s="52"/>
      <c r="G924" s="186"/>
      <c r="H924" s="187"/>
      <c r="I924" s="187"/>
      <c r="J924" s="187"/>
      <c r="K924" s="139"/>
      <c r="L924" s="140"/>
      <c r="M924" s="141"/>
      <c r="N924" s="458">
        <f t="shared" si="51"/>
        <v>0</v>
      </c>
      <c r="O924" s="147"/>
      <c r="P924" s="460">
        <f t="shared" si="52"/>
        <v>0</v>
      </c>
      <c r="Q924" s="451"/>
      <c r="R924" s="144"/>
      <c r="S924" s="143"/>
      <c r="T924" s="144"/>
      <c r="U924" s="145"/>
      <c r="W924" s="365"/>
    </row>
    <row r="925" spans="1:23" ht="52">
      <c r="A925" s="135" t="s">
        <v>540</v>
      </c>
      <c r="B925" s="52" t="s">
        <v>2</v>
      </c>
      <c r="C925" s="136" t="s">
        <v>239</v>
      </c>
      <c r="D925" s="202">
        <v>2</v>
      </c>
      <c r="E925" s="52" t="s">
        <v>100</v>
      </c>
      <c r="F925" s="52">
        <v>5</v>
      </c>
      <c r="G925" s="112" t="s">
        <v>131</v>
      </c>
      <c r="H925" s="138">
        <v>20</v>
      </c>
      <c r="I925" s="139">
        <v>372</v>
      </c>
      <c r="J925" s="139">
        <v>182</v>
      </c>
      <c r="K925" s="139">
        <f>I925+J925</f>
        <v>554</v>
      </c>
      <c r="L925" s="140">
        <f>K925*D925</f>
        <v>1108</v>
      </c>
      <c r="M925" s="141">
        <f t="shared" si="54"/>
        <v>5540</v>
      </c>
      <c r="N925" s="458">
        <f t="shared" si="51"/>
        <v>0</v>
      </c>
      <c r="O925" s="147">
        <v>1</v>
      </c>
      <c r="P925" s="460">
        <f t="shared" si="52"/>
        <v>0</v>
      </c>
      <c r="Q925" s="451">
        <f>+'Work progress Summary'!AC12</f>
        <v>1</v>
      </c>
      <c r="R925" s="144">
        <v>5540</v>
      </c>
      <c r="S925" s="143">
        <f t="shared" si="53"/>
        <v>0</v>
      </c>
      <c r="T925" s="144">
        <f>Q925*M925</f>
        <v>5540</v>
      </c>
      <c r="U925" s="145"/>
      <c r="W925" s="365"/>
    </row>
    <row r="926" spans="1:23">
      <c r="A926" s="182"/>
      <c r="B926" s="52"/>
      <c r="C926" s="200"/>
      <c r="D926" s="137"/>
      <c r="E926" s="52"/>
      <c r="F926" s="52"/>
      <c r="G926" s="186"/>
      <c r="H926" s="187"/>
      <c r="I926" s="187"/>
      <c r="J926" s="187"/>
      <c r="K926" s="139"/>
      <c r="L926" s="140"/>
      <c r="M926" s="141"/>
      <c r="N926" s="458">
        <f t="shared" ref="N926:N989" si="55">P926*D926*F926</f>
        <v>0</v>
      </c>
      <c r="O926" s="147"/>
      <c r="P926" s="460">
        <f t="shared" ref="P926:P989" si="56">Q926-O926</f>
        <v>0</v>
      </c>
      <c r="Q926" s="451"/>
      <c r="R926" s="144"/>
      <c r="S926" s="143"/>
      <c r="T926" s="144"/>
      <c r="U926" s="145"/>
      <c r="W926" s="365"/>
    </row>
    <row r="927" spans="1:23" ht="52">
      <c r="A927" s="135" t="s">
        <v>540</v>
      </c>
      <c r="B927" s="52" t="s">
        <v>3</v>
      </c>
      <c r="C927" s="136" t="s">
        <v>256</v>
      </c>
      <c r="D927" s="137">
        <v>2</v>
      </c>
      <c r="E927" s="52" t="s">
        <v>100</v>
      </c>
      <c r="F927" s="52">
        <v>5</v>
      </c>
      <c r="G927" s="112" t="s">
        <v>131</v>
      </c>
      <c r="H927" s="138">
        <v>20</v>
      </c>
      <c r="I927" s="139">
        <v>43</v>
      </c>
      <c r="J927" s="139">
        <v>19</v>
      </c>
      <c r="K927" s="139">
        <f>I927+J927</f>
        <v>62</v>
      </c>
      <c r="L927" s="140">
        <f>K927*D927</f>
        <v>124</v>
      </c>
      <c r="M927" s="141">
        <f t="shared" si="54"/>
        <v>620</v>
      </c>
      <c r="N927" s="458">
        <f t="shared" si="55"/>
        <v>0</v>
      </c>
      <c r="O927" s="147">
        <v>1</v>
      </c>
      <c r="P927" s="460">
        <f t="shared" si="56"/>
        <v>0</v>
      </c>
      <c r="Q927" s="451">
        <f>+'Work progress Summary'!AD12</f>
        <v>1</v>
      </c>
      <c r="R927" s="144">
        <v>620</v>
      </c>
      <c r="S927" s="143">
        <f t="shared" ref="S927:S989" si="57">T927-R927</f>
        <v>0</v>
      </c>
      <c r="T927" s="144">
        <f>Q927*M927</f>
        <v>620</v>
      </c>
      <c r="U927" s="145"/>
      <c r="W927" s="365"/>
    </row>
    <row r="928" spans="1:23">
      <c r="A928" s="182"/>
      <c r="B928" s="52"/>
      <c r="C928" s="200"/>
      <c r="D928" s="137"/>
      <c r="E928" s="52"/>
      <c r="F928" s="52"/>
      <c r="G928" s="186"/>
      <c r="H928" s="187"/>
      <c r="I928" s="187"/>
      <c r="J928" s="187"/>
      <c r="K928" s="139"/>
      <c r="L928" s="140"/>
      <c r="M928" s="141"/>
      <c r="N928" s="458">
        <f t="shared" si="55"/>
        <v>0</v>
      </c>
      <c r="O928" s="147"/>
      <c r="P928" s="460">
        <f t="shared" si="56"/>
        <v>0</v>
      </c>
      <c r="Q928" s="451"/>
      <c r="R928" s="144"/>
      <c r="S928" s="143"/>
      <c r="T928" s="144"/>
      <c r="U928" s="145"/>
      <c r="W928" s="365"/>
    </row>
    <row r="929" spans="1:23">
      <c r="A929" s="135"/>
      <c r="B929" s="183" t="s">
        <v>83</v>
      </c>
      <c r="C929" s="200" t="s">
        <v>257</v>
      </c>
      <c r="D929" s="202"/>
      <c r="E929" s="52"/>
      <c r="F929" s="52"/>
      <c r="G929" s="186"/>
      <c r="H929" s="187"/>
      <c r="I929" s="139"/>
      <c r="J929" s="139"/>
      <c r="K929" s="139"/>
      <c r="L929" s="140"/>
      <c r="M929" s="141"/>
      <c r="N929" s="458">
        <f t="shared" si="55"/>
        <v>0</v>
      </c>
      <c r="O929" s="147"/>
      <c r="P929" s="460">
        <f t="shared" si="56"/>
        <v>0</v>
      </c>
      <c r="Q929" s="451"/>
      <c r="R929" s="144"/>
      <c r="S929" s="143"/>
      <c r="T929" s="144"/>
      <c r="U929" s="145"/>
      <c r="W929" s="365"/>
    </row>
    <row r="930" spans="1:23">
      <c r="A930" s="182"/>
      <c r="B930" s="52"/>
      <c r="C930" s="200"/>
      <c r="D930" s="137"/>
      <c r="E930" s="52"/>
      <c r="F930" s="52"/>
      <c r="G930" s="186"/>
      <c r="H930" s="187"/>
      <c r="I930" s="187"/>
      <c r="J930" s="187"/>
      <c r="K930" s="139"/>
      <c r="L930" s="140"/>
      <c r="M930" s="141"/>
      <c r="N930" s="458">
        <f t="shared" si="55"/>
        <v>0</v>
      </c>
      <c r="O930" s="147"/>
      <c r="P930" s="460">
        <f t="shared" si="56"/>
        <v>0</v>
      </c>
      <c r="Q930" s="451"/>
      <c r="R930" s="144"/>
      <c r="S930" s="143"/>
      <c r="T930" s="144"/>
      <c r="U930" s="145"/>
      <c r="W930" s="365"/>
    </row>
    <row r="931" spans="1:23" ht="39">
      <c r="A931" s="135" t="s">
        <v>540</v>
      </c>
      <c r="B931" s="52" t="s">
        <v>4</v>
      </c>
      <c r="C931" s="136" t="s">
        <v>220</v>
      </c>
      <c r="D931" s="202">
        <v>1</v>
      </c>
      <c r="E931" s="52" t="s">
        <v>100</v>
      </c>
      <c r="F931" s="52">
        <v>5</v>
      </c>
      <c r="G931" s="112" t="s">
        <v>94</v>
      </c>
      <c r="H931" s="138">
        <v>20</v>
      </c>
      <c r="I931" s="139">
        <v>730</v>
      </c>
      <c r="J931" s="139">
        <v>214</v>
      </c>
      <c r="K931" s="139">
        <f>I931+J931</f>
        <v>944</v>
      </c>
      <c r="L931" s="140">
        <f>K931*D931</f>
        <v>944</v>
      </c>
      <c r="M931" s="141">
        <f t="shared" si="54"/>
        <v>4720</v>
      </c>
      <c r="N931" s="458">
        <f>P931*D931*F931*(1.495*0.47)*4</f>
        <v>0</v>
      </c>
      <c r="O931" s="147">
        <v>1</v>
      </c>
      <c r="P931" s="460">
        <f t="shared" si="56"/>
        <v>0</v>
      </c>
      <c r="Q931" s="451">
        <f>+'Work progress Summary'!AE12</f>
        <v>1</v>
      </c>
      <c r="R931" s="144">
        <v>4720</v>
      </c>
      <c r="S931" s="143">
        <f t="shared" si="57"/>
        <v>0</v>
      </c>
      <c r="T931" s="144">
        <f>Q931*M931</f>
        <v>4720</v>
      </c>
      <c r="U931" s="145"/>
      <c r="W931" s="365"/>
    </row>
    <row r="932" spans="1:23">
      <c r="A932" s="182"/>
      <c r="B932" s="52"/>
      <c r="C932" s="200"/>
      <c r="D932" s="137"/>
      <c r="E932" s="52"/>
      <c r="F932" s="52"/>
      <c r="G932" s="186"/>
      <c r="H932" s="187"/>
      <c r="I932" s="187"/>
      <c r="J932" s="187"/>
      <c r="K932" s="139"/>
      <c r="L932" s="140"/>
      <c r="M932" s="141"/>
      <c r="N932" s="458">
        <f t="shared" si="55"/>
        <v>0</v>
      </c>
      <c r="O932" s="147"/>
      <c r="P932" s="460">
        <f t="shared" si="56"/>
        <v>0</v>
      </c>
      <c r="Q932" s="451"/>
      <c r="R932" s="144"/>
      <c r="S932" s="143"/>
      <c r="T932" s="144"/>
      <c r="U932" s="145"/>
      <c r="W932" s="365"/>
    </row>
    <row r="933" spans="1:23">
      <c r="A933" s="135"/>
      <c r="B933" s="183" t="s">
        <v>83</v>
      </c>
      <c r="C933" s="200" t="s">
        <v>118</v>
      </c>
      <c r="D933" s="137"/>
      <c r="E933" s="52"/>
      <c r="F933" s="52"/>
      <c r="G933" s="186"/>
      <c r="H933" s="187"/>
      <c r="I933" s="187"/>
      <c r="J933" s="187"/>
      <c r="K933" s="139"/>
      <c r="L933" s="140"/>
      <c r="M933" s="141"/>
      <c r="N933" s="458">
        <f t="shared" si="55"/>
        <v>0</v>
      </c>
      <c r="O933" s="147"/>
      <c r="P933" s="460">
        <f t="shared" si="56"/>
        <v>0</v>
      </c>
      <c r="Q933" s="451"/>
      <c r="R933" s="144"/>
      <c r="S933" s="143"/>
      <c r="T933" s="144"/>
      <c r="U933" s="145"/>
      <c r="W933" s="365"/>
    </row>
    <row r="934" spans="1:23">
      <c r="A934" s="182"/>
      <c r="B934" s="52"/>
      <c r="C934" s="200"/>
      <c r="D934" s="137"/>
      <c r="E934" s="52"/>
      <c r="F934" s="52"/>
      <c r="G934" s="186"/>
      <c r="H934" s="187"/>
      <c r="I934" s="187"/>
      <c r="J934" s="187"/>
      <c r="K934" s="139"/>
      <c r="L934" s="140"/>
      <c r="M934" s="141"/>
      <c r="N934" s="458">
        <f t="shared" si="55"/>
        <v>0</v>
      </c>
      <c r="O934" s="147"/>
      <c r="P934" s="460">
        <f t="shared" si="56"/>
        <v>0</v>
      </c>
      <c r="Q934" s="451"/>
      <c r="R934" s="144"/>
      <c r="S934" s="143"/>
      <c r="T934" s="144"/>
      <c r="U934" s="145"/>
      <c r="W934" s="365"/>
    </row>
    <row r="935" spans="1:23" ht="52">
      <c r="A935" s="135" t="s">
        <v>540</v>
      </c>
      <c r="B935" s="52" t="s">
        <v>5</v>
      </c>
      <c r="C935" s="136" t="s">
        <v>258</v>
      </c>
      <c r="D935" s="202">
        <v>1</v>
      </c>
      <c r="E935" s="52" t="s">
        <v>100</v>
      </c>
      <c r="F935" s="52">
        <v>5</v>
      </c>
      <c r="G935" s="112" t="s">
        <v>131</v>
      </c>
      <c r="H935" s="138">
        <v>20</v>
      </c>
      <c r="I935" s="139">
        <v>492</v>
      </c>
      <c r="J935" s="139">
        <v>240</v>
      </c>
      <c r="K935" s="139">
        <f>I935+J935</f>
        <v>732</v>
      </c>
      <c r="L935" s="140">
        <f>K935*D935</f>
        <v>732</v>
      </c>
      <c r="M935" s="141">
        <f t="shared" si="54"/>
        <v>3660</v>
      </c>
      <c r="N935" s="458">
        <f t="shared" si="55"/>
        <v>0</v>
      </c>
      <c r="O935" s="147">
        <v>1</v>
      </c>
      <c r="P935" s="460">
        <f t="shared" si="56"/>
        <v>0</v>
      </c>
      <c r="Q935" s="451">
        <f>+'Work progress Summary'!AC12</f>
        <v>1</v>
      </c>
      <c r="R935" s="144">
        <v>3660</v>
      </c>
      <c r="S935" s="143">
        <f t="shared" si="57"/>
        <v>0</v>
      </c>
      <c r="T935" s="144">
        <f>Q935*M935</f>
        <v>3660</v>
      </c>
      <c r="U935" s="145"/>
      <c r="W935" s="365"/>
    </row>
    <row r="936" spans="1:23">
      <c r="A936" s="182"/>
      <c r="B936" s="52"/>
      <c r="C936" s="200"/>
      <c r="D936" s="137"/>
      <c r="E936" s="52"/>
      <c r="F936" s="52"/>
      <c r="G936" s="186"/>
      <c r="H936" s="187"/>
      <c r="I936" s="187"/>
      <c r="J936" s="187"/>
      <c r="K936" s="139"/>
      <c r="L936" s="140"/>
      <c r="M936" s="141"/>
      <c r="N936" s="458">
        <f t="shared" si="55"/>
        <v>0</v>
      </c>
      <c r="O936" s="147"/>
      <c r="P936" s="460">
        <f t="shared" si="56"/>
        <v>0</v>
      </c>
      <c r="Q936" s="451"/>
      <c r="R936" s="144"/>
      <c r="S936" s="143"/>
      <c r="T936" s="144"/>
      <c r="U936" s="145"/>
      <c r="W936" s="365"/>
    </row>
    <row r="937" spans="1:23" ht="39">
      <c r="A937" s="135" t="s">
        <v>540</v>
      </c>
      <c r="B937" s="52" t="s">
        <v>103</v>
      </c>
      <c r="C937" s="136" t="s">
        <v>259</v>
      </c>
      <c r="D937" s="202">
        <v>1</v>
      </c>
      <c r="E937" s="52" t="s">
        <v>100</v>
      </c>
      <c r="F937" s="52">
        <v>5</v>
      </c>
      <c r="G937" s="112" t="s">
        <v>131</v>
      </c>
      <c r="H937" s="138">
        <v>20</v>
      </c>
      <c r="I937" s="139">
        <v>272</v>
      </c>
      <c r="J937" s="139">
        <v>114</v>
      </c>
      <c r="K937" s="139">
        <f>I937+J937</f>
        <v>386</v>
      </c>
      <c r="L937" s="140">
        <f>K937*D937</f>
        <v>386</v>
      </c>
      <c r="M937" s="141">
        <f t="shared" si="54"/>
        <v>1930</v>
      </c>
      <c r="N937" s="458">
        <f t="shared" si="55"/>
        <v>0</v>
      </c>
      <c r="O937" s="147">
        <v>1</v>
      </c>
      <c r="P937" s="460">
        <f t="shared" si="56"/>
        <v>0</v>
      </c>
      <c r="Q937" s="451">
        <f>+'Work progress Summary'!AF12</f>
        <v>1</v>
      </c>
      <c r="R937" s="144">
        <v>1930</v>
      </c>
      <c r="S937" s="143">
        <f t="shared" si="57"/>
        <v>0</v>
      </c>
      <c r="T937" s="144">
        <f>Q937*M937</f>
        <v>1930</v>
      </c>
      <c r="U937" s="145"/>
      <c r="W937" s="365"/>
    </row>
    <row r="938" spans="1:23">
      <c r="A938" s="182"/>
      <c r="B938" s="52"/>
      <c r="C938" s="200"/>
      <c r="D938" s="137"/>
      <c r="E938" s="52"/>
      <c r="F938" s="52"/>
      <c r="G938" s="186"/>
      <c r="H938" s="187"/>
      <c r="I938" s="187"/>
      <c r="J938" s="187"/>
      <c r="K938" s="139"/>
      <c r="L938" s="140"/>
      <c r="M938" s="141"/>
      <c r="N938" s="458">
        <f t="shared" si="55"/>
        <v>0</v>
      </c>
      <c r="O938" s="147"/>
      <c r="P938" s="460">
        <f t="shared" si="56"/>
        <v>0</v>
      </c>
      <c r="Q938" s="451"/>
      <c r="R938" s="144"/>
      <c r="S938" s="143"/>
      <c r="T938" s="144"/>
      <c r="U938" s="145"/>
      <c r="W938" s="365"/>
    </row>
    <row r="939" spans="1:23" ht="52">
      <c r="A939" s="135" t="s">
        <v>540</v>
      </c>
      <c r="B939" s="52" t="s">
        <v>105</v>
      </c>
      <c r="C939" s="136" t="s">
        <v>144</v>
      </c>
      <c r="D939" s="202">
        <v>2</v>
      </c>
      <c r="E939" s="52" t="s">
        <v>100</v>
      </c>
      <c r="F939" s="52">
        <v>5</v>
      </c>
      <c r="G939" s="112" t="s">
        <v>131</v>
      </c>
      <c r="H939" s="138">
        <v>20</v>
      </c>
      <c r="I939" s="139">
        <v>44</v>
      </c>
      <c r="J939" s="139">
        <v>12</v>
      </c>
      <c r="K939" s="139">
        <f>I939+J939</f>
        <v>56</v>
      </c>
      <c r="L939" s="140">
        <f>K939*D939</f>
        <v>112</v>
      </c>
      <c r="M939" s="141">
        <f t="shared" si="54"/>
        <v>560</v>
      </c>
      <c r="N939" s="458">
        <f t="shared" si="55"/>
        <v>0</v>
      </c>
      <c r="O939" s="147">
        <v>1</v>
      </c>
      <c r="P939" s="460">
        <f t="shared" si="56"/>
        <v>0</v>
      </c>
      <c r="Q939" s="451">
        <f>+'Work progress Summary'!AF12</f>
        <v>1</v>
      </c>
      <c r="R939" s="144">
        <v>560</v>
      </c>
      <c r="S939" s="143">
        <f t="shared" si="57"/>
        <v>0</v>
      </c>
      <c r="T939" s="144">
        <f>Q939*M939</f>
        <v>560</v>
      </c>
      <c r="U939" s="145"/>
      <c r="W939" s="365"/>
    </row>
    <row r="940" spans="1:23">
      <c r="A940" s="182"/>
      <c r="B940" s="52"/>
      <c r="C940" s="200"/>
      <c r="D940" s="137"/>
      <c r="E940" s="52"/>
      <c r="F940" s="52"/>
      <c r="G940" s="186"/>
      <c r="H940" s="187"/>
      <c r="I940" s="187"/>
      <c r="J940" s="187"/>
      <c r="K940" s="139"/>
      <c r="L940" s="140"/>
      <c r="M940" s="141"/>
      <c r="N940" s="458">
        <f t="shared" si="55"/>
        <v>0</v>
      </c>
      <c r="O940" s="147"/>
      <c r="P940" s="460">
        <f t="shared" si="56"/>
        <v>0</v>
      </c>
      <c r="Q940" s="451"/>
      <c r="R940" s="144"/>
      <c r="S940" s="143"/>
      <c r="T940" s="144"/>
      <c r="U940" s="145"/>
      <c r="W940" s="365"/>
    </row>
    <row r="941" spans="1:23">
      <c r="A941" s="135"/>
      <c r="B941" s="183" t="s">
        <v>83</v>
      </c>
      <c r="C941" s="200" t="s">
        <v>121</v>
      </c>
      <c r="D941" s="202"/>
      <c r="E941" s="52"/>
      <c r="F941" s="52"/>
      <c r="G941" s="186"/>
      <c r="H941" s="187"/>
      <c r="I941" s="139"/>
      <c r="J941" s="139"/>
      <c r="K941" s="139"/>
      <c r="L941" s="140"/>
      <c r="M941" s="141"/>
      <c r="N941" s="458">
        <f t="shared" si="55"/>
        <v>0</v>
      </c>
      <c r="O941" s="147"/>
      <c r="P941" s="460">
        <f t="shared" si="56"/>
        <v>0</v>
      </c>
      <c r="Q941" s="451"/>
      <c r="R941" s="144"/>
      <c r="S941" s="143"/>
      <c r="T941" s="144"/>
      <c r="U941" s="145"/>
      <c r="W941" s="365"/>
    </row>
    <row r="942" spans="1:23">
      <c r="A942" s="182"/>
      <c r="B942" s="52"/>
      <c r="C942" s="200"/>
      <c r="D942" s="137"/>
      <c r="E942" s="52"/>
      <c r="F942" s="52"/>
      <c r="G942" s="186"/>
      <c r="H942" s="187"/>
      <c r="I942" s="187"/>
      <c r="J942" s="187"/>
      <c r="K942" s="139"/>
      <c r="L942" s="140"/>
      <c r="M942" s="141"/>
      <c r="N942" s="458">
        <f t="shared" si="55"/>
        <v>0</v>
      </c>
      <c r="O942" s="147"/>
      <c r="P942" s="460">
        <f t="shared" si="56"/>
        <v>0</v>
      </c>
      <c r="Q942" s="451"/>
      <c r="R942" s="144"/>
      <c r="S942" s="143"/>
      <c r="T942" s="144"/>
      <c r="U942" s="145"/>
      <c r="W942" s="365"/>
    </row>
    <row r="943" spans="1:23" ht="26">
      <c r="A943" s="135" t="s">
        <v>540</v>
      </c>
      <c r="B943" s="52" t="s">
        <v>107</v>
      </c>
      <c r="C943" s="136" t="s">
        <v>260</v>
      </c>
      <c r="D943" s="137">
        <v>1</v>
      </c>
      <c r="E943" s="52" t="s">
        <v>100</v>
      </c>
      <c r="F943" s="52">
        <v>5</v>
      </c>
      <c r="G943" s="112" t="s">
        <v>131</v>
      </c>
      <c r="H943" s="138">
        <v>20</v>
      </c>
      <c r="I943" s="139">
        <v>102</v>
      </c>
      <c r="J943" s="139">
        <v>50</v>
      </c>
      <c r="K943" s="139">
        <f>I943+J943</f>
        <v>152</v>
      </c>
      <c r="L943" s="140">
        <f>K943*D943</f>
        <v>152</v>
      </c>
      <c r="M943" s="141">
        <f t="shared" si="54"/>
        <v>760</v>
      </c>
      <c r="N943" s="458">
        <f t="shared" si="55"/>
        <v>0</v>
      </c>
      <c r="O943" s="147">
        <v>1</v>
      </c>
      <c r="P943" s="460">
        <f t="shared" si="56"/>
        <v>0</v>
      </c>
      <c r="Q943" s="451">
        <f>+'Work progress Summary'!AG12</f>
        <v>1</v>
      </c>
      <c r="R943" s="144">
        <v>760</v>
      </c>
      <c r="S943" s="143">
        <f t="shared" si="57"/>
        <v>0</v>
      </c>
      <c r="T943" s="144">
        <f>Q943*M943</f>
        <v>760</v>
      </c>
      <c r="U943" s="145"/>
      <c r="W943" s="365"/>
    </row>
    <row r="944" spans="1:23">
      <c r="A944" s="182"/>
      <c r="B944" s="52"/>
      <c r="C944" s="200"/>
      <c r="D944" s="137"/>
      <c r="E944" s="52"/>
      <c r="F944" s="52"/>
      <c r="G944" s="186"/>
      <c r="H944" s="187"/>
      <c r="I944" s="187"/>
      <c r="J944" s="187"/>
      <c r="K944" s="139"/>
      <c r="L944" s="140"/>
      <c r="M944" s="141"/>
      <c r="N944" s="458">
        <f t="shared" si="55"/>
        <v>0</v>
      </c>
      <c r="O944" s="147"/>
      <c r="P944" s="460">
        <f t="shared" si="56"/>
        <v>0</v>
      </c>
      <c r="Q944" s="451"/>
      <c r="R944" s="144"/>
      <c r="S944" s="143"/>
      <c r="T944" s="144"/>
      <c r="U944" s="145"/>
      <c r="W944" s="365"/>
    </row>
    <row r="945" spans="1:23" ht="26">
      <c r="A945" s="135" t="s">
        <v>540</v>
      </c>
      <c r="B945" s="52" t="s">
        <v>108</v>
      </c>
      <c r="C945" s="136" t="s">
        <v>146</v>
      </c>
      <c r="D945" s="202">
        <v>1</v>
      </c>
      <c r="E945" s="52" t="s">
        <v>100</v>
      </c>
      <c r="F945" s="52">
        <v>5</v>
      </c>
      <c r="G945" s="112" t="s">
        <v>131</v>
      </c>
      <c r="H945" s="138">
        <v>20</v>
      </c>
      <c r="I945" s="139">
        <v>25</v>
      </c>
      <c r="J945" s="139">
        <v>5</v>
      </c>
      <c r="K945" s="139">
        <f>I945+J945</f>
        <v>30</v>
      </c>
      <c r="L945" s="140">
        <f>K945*D945</f>
        <v>30</v>
      </c>
      <c r="M945" s="141">
        <f t="shared" si="54"/>
        <v>150</v>
      </c>
      <c r="N945" s="458">
        <f t="shared" si="55"/>
        <v>0</v>
      </c>
      <c r="O945" s="147">
        <v>1</v>
      </c>
      <c r="P945" s="460">
        <f t="shared" si="56"/>
        <v>0</v>
      </c>
      <c r="Q945" s="451">
        <f>+'Work progress Summary'!AD12</f>
        <v>1</v>
      </c>
      <c r="R945" s="144">
        <v>150</v>
      </c>
      <c r="S945" s="143">
        <f t="shared" si="57"/>
        <v>0</v>
      </c>
      <c r="T945" s="144">
        <f>Q945*M945</f>
        <v>150</v>
      </c>
      <c r="U945" s="145"/>
      <c r="W945" s="365"/>
    </row>
    <row r="946" spans="1:23">
      <c r="A946" s="182"/>
      <c r="B946" s="52"/>
      <c r="C946" s="200"/>
      <c r="D946" s="137"/>
      <c r="E946" s="52"/>
      <c r="F946" s="52"/>
      <c r="G946" s="186"/>
      <c r="H946" s="187"/>
      <c r="I946" s="187"/>
      <c r="J946" s="187"/>
      <c r="K946" s="139"/>
      <c r="L946" s="140"/>
      <c r="M946" s="141"/>
      <c r="N946" s="458">
        <f t="shared" si="55"/>
        <v>0</v>
      </c>
      <c r="O946" s="147"/>
      <c r="P946" s="460">
        <f t="shared" si="56"/>
        <v>0</v>
      </c>
      <c r="Q946" s="451"/>
      <c r="R946" s="144"/>
      <c r="S946" s="143"/>
      <c r="T946" s="144"/>
      <c r="U946" s="145"/>
      <c r="W946" s="365"/>
    </row>
    <row r="947" spans="1:23">
      <c r="A947" s="135"/>
      <c r="B947" s="183" t="s">
        <v>83</v>
      </c>
      <c r="C947" s="200" t="s">
        <v>148</v>
      </c>
      <c r="D947" s="137"/>
      <c r="E947" s="52"/>
      <c r="F947" s="52"/>
      <c r="G947" s="186"/>
      <c r="H947" s="187"/>
      <c r="I947" s="187"/>
      <c r="J947" s="187"/>
      <c r="K947" s="139"/>
      <c r="L947" s="140"/>
      <c r="M947" s="141"/>
      <c r="N947" s="458">
        <f t="shared" si="55"/>
        <v>0</v>
      </c>
      <c r="O947" s="147"/>
      <c r="P947" s="460">
        <f t="shared" si="56"/>
        <v>0</v>
      </c>
      <c r="Q947" s="451"/>
      <c r="R947" s="144"/>
      <c r="S947" s="143"/>
      <c r="T947" s="144"/>
      <c r="U947" s="145"/>
      <c r="W947" s="365"/>
    </row>
    <row r="948" spans="1:23">
      <c r="A948" s="182"/>
      <c r="B948" s="52"/>
      <c r="C948" s="200"/>
      <c r="D948" s="137"/>
      <c r="E948" s="52"/>
      <c r="F948" s="52"/>
      <c r="G948" s="186"/>
      <c r="H948" s="187"/>
      <c r="I948" s="187"/>
      <c r="J948" s="187"/>
      <c r="K948" s="139"/>
      <c r="L948" s="140"/>
      <c r="M948" s="141"/>
      <c r="N948" s="458">
        <f t="shared" si="55"/>
        <v>0</v>
      </c>
      <c r="O948" s="147"/>
      <c r="P948" s="460">
        <f t="shared" si="56"/>
        <v>0</v>
      </c>
      <c r="Q948" s="451"/>
      <c r="R948" s="144"/>
      <c r="S948" s="143"/>
      <c r="T948" s="144"/>
      <c r="U948" s="145"/>
      <c r="W948" s="365"/>
    </row>
    <row r="949" spans="1:23" ht="26">
      <c r="A949" s="135" t="s">
        <v>540</v>
      </c>
      <c r="B949" s="52"/>
      <c r="C949" s="136" t="s">
        <v>149</v>
      </c>
      <c r="D949" s="137">
        <v>113</v>
      </c>
      <c r="E949" s="52" t="s">
        <v>532</v>
      </c>
      <c r="F949" s="52">
        <v>5</v>
      </c>
      <c r="G949" s="112"/>
      <c r="H949" s="138"/>
      <c r="I949" s="139">
        <v>0</v>
      </c>
      <c r="J949" s="139">
        <v>8</v>
      </c>
      <c r="K949" s="139">
        <f>I949+J949</f>
        <v>8</v>
      </c>
      <c r="L949" s="140">
        <f>K949*D949</f>
        <v>904</v>
      </c>
      <c r="M949" s="141">
        <f t="shared" si="54"/>
        <v>4520</v>
      </c>
      <c r="N949" s="458"/>
      <c r="O949" s="147">
        <v>0.99374339915241772</v>
      </c>
      <c r="P949" s="460">
        <f t="shared" si="56"/>
        <v>0</v>
      </c>
      <c r="Q949" s="451">
        <f>SUM(T815:T945)/SUM(M815:M945)</f>
        <v>0.99374339915241772</v>
      </c>
      <c r="R949" s="144">
        <v>4491.720164168928</v>
      </c>
      <c r="S949" s="143">
        <f t="shared" si="57"/>
        <v>0</v>
      </c>
      <c r="T949" s="144">
        <f>Q949*M949</f>
        <v>4491.720164168928</v>
      </c>
      <c r="U949" s="145"/>
      <c r="W949" s="365"/>
    </row>
    <row r="950" spans="1:23">
      <c r="A950" s="182"/>
      <c r="B950" s="52"/>
      <c r="C950" s="200"/>
      <c r="D950" s="137"/>
      <c r="E950" s="52"/>
      <c r="F950" s="52"/>
      <c r="G950" s="186"/>
      <c r="H950" s="187"/>
      <c r="I950" s="187"/>
      <c r="J950" s="187"/>
      <c r="K950" s="139"/>
      <c r="L950" s="140"/>
      <c r="M950" s="141"/>
      <c r="N950" s="458">
        <f t="shared" si="55"/>
        <v>0</v>
      </c>
      <c r="O950" s="147"/>
      <c r="P950" s="460">
        <f t="shared" si="56"/>
        <v>0</v>
      </c>
      <c r="Q950" s="451"/>
      <c r="R950" s="144"/>
      <c r="S950" s="143"/>
      <c r="T950" s="144"/>
      <c r="U950" s="145"/>
      <c r="W950" s="365"/>
    </row>
    <row r="951" spans="1:23" ht="26">
      <c r="A951" s="135" t="s">
        <v>540</v>
      </c>
      <c r="B951" s="52"/>
      <c r="C951" s="136" t="s">
        <v>150</v>
      </c>
      <c r="D951" s="202">
        <v>62</v>
      </c>
      <c r="E951" s="52" t="s">
        <v>532</v>
      </c>
      <c r="F951" s="52">
        <v>5</v>
      </c>
      <c r="G951" s="112"/>
      <c r="H951" s="138"/>
      <c r="I951" s="139">
        <v>0</v>
      </c>
      <c r="J951" s="139">
        <v>8</v>
      </c>
      <c r="K951" s="139">
        <f>I951+J951</f>
        <v>8</v>
      </c>
      <c r="L951" s="140">
        <f>K951*D951</f>
        <v>496</v>
      </c>
      <c r="M951" s="141">
        <f t="shared" si="54"/>
        <v>2480</v>
      </c>
      <c r="N951" s="458"/>
      <c r="O951" s="147"/>
      <c r="P951" s="460">
        <f t="shared" si="56"/>
        <v>0</v>
      </c>
      <c r="Q951" s="451"/>
      <c r="R951" s="144">
        <v>0</v>
      </c>
      <c r="S951" s="143">
        <f t="shared" si="57"/>
        <v>0</v>
      </c>
      <c r="T951" s="144">
        <f>Q951*M951</f>
        <v>0</v>
      </c>
      <c r="U951" s="145"/>
      <c r="W951" s="365"/>
    </row>
    <row r="952" spans="1:23" ht="13.5" thickBot="1">
      <c r="A952" s="182"/>
      <c r="B952" s="52"/>
      <c r="C952" s="200"/>
      <c r="D952" s="137"/>
      <c r="E952" s="52"/>
      <c r="F952" s="52"/>
      <c r="G952" s="186"/>
      <c r="H952" s="187"/>
      <c r="I952" s="187"/>
      <c r="J952" s="187"/>
      <c r="K952" s="139"/>
      <c r="L952" s="140"/>
      <c r="M952" s="141"/>
      <c r="N952" s="458">
        <f t="shared" si="55"/>
        <v>0</v>
      </c>
      <c r="O952" s="147"/>
      <c r="P952" s="460">
        <f t="shared" si="56"/>
        <v>0</v>
      </c>
      <c r="Q952" s="452"/>
      <c r="R952" s="213"/>
      <c r="S952" s="212"/>
      <c r="T952" s="213"/>
      <c r="U952" s="214"/>
      <c r="W952" s="365"/>
    </row>
    <row r="953" spans="1:23" ht="20.149999999999999" customHeight="1" thickTop="1" thickBot="1">
      <c r="A953" s="215" t="s">
        <v>540</v>
      </c>
      <c r="B953" s="216"/>
      <c r="C953" s="217" t="s">
        <v>261</v>
      </c>
      <c r="D953" s="218"/>
      <c r="E953" s="216"/>
      <c r="F953" s="216"/>
      <c r="G953" s="219"/>
      <c r="H953" s="220"/>
      <c r="I953" s="221"/>
      <c r="J953" s="221"/>
      <c r="K953" s="221"/>
      <c r="L953" s="221"/>
      <c r="M953" s="222"/>
      <c r="N953" s="458">
        <f t="shared" si="55"/>
        <v>0</v>
      </c>
      <c r="O953" s="461"/>
      <c r="P953" s="460">
        <f t="shared" si="56"/>
        <v>0</v>
      </c>
      <c r="Q953" s="223"/>
      <c r="R953" s="238">
        <v>283240.47016416892</v>
      </c>
      <c r="S953" s="238">
        <f>SUM(S806:S952)</f>
        <v>0</v>
      </c>
      <c r="T953" s="238">
        <f>SUM(T806:T952)</f>
        <v>283240.47016416892</v>
      </c>
      <c r="U953" s="225"/>
      <c r="W953" s="365"/>
    </row>
    <row r="954" spans="1:23" ht="13.5" thickTop="1">
      <c r="A954" s="226"/>
      <c r="B954" s="227"/>
      <c r="C954" s="228"/>
      <c r="D954" s="229"/>
      <c r="E954" s="227"/>
      <c r="F954" s="227"/>
      <c r="G954" s="230"/>
      <c r="H954" s="231"/>
      <c r="I954" s="232"/>
      <c r="J954" s="232"/>
      <c r="K954" s="232"/>
      <c r="L954" s="233"/>
      <c r="M954" s="234"/>
      <c r="N954" s="458">
        <f t="shared" si="55"/>
        <v>0</v>
      </c>
      <c r="O954" s="147"/>
      <c r="P954" s="460">
        <f t="shared" si="56"/>
        <v>0</v>
      </c>
      <c r="Q954" s="453"/>
      <c r="R954" s="236"/>
      <c r="S954" s="235"/>
      <c r="T954" s="236"/>
      <c r="U954" s="237"/>
      <c r="W954" s="365"/>
    </row>
    <row r="955" spans="1:23">
      <c r="A955" s="201" t="s">
        <v>541</v>
      </c>
      <c r="B955" s="183" t="s">
        <v>83</v>
      </c>
      <c r="C955" s="184" t="s">
        <v>262</v>
      </c>
      <c r="D955" s="202"/>
      <c r="E955" s="52"/>
      <c r="F955" s="52"/>
      <c r="G955" s="186"/>
      <c r="H955" s="187"/>
      <c r="I955" s="139"/>
      <c r="J955" s="139"/>
      <c r="K955" s="139"/>
      <c r="L955" s="140"/>
      <c r="M955" s="141"/>
      <c r="N955" s="458">
        <f t="shared" si="55"/>
        <v>0</v>
      </c>
      <c r="O955" s="147"/>
      <c r="P955" s="460">
        <f t="shared" si="56"/>
        <v>0</v>
      </c>
      <c r="Q955" s="451"/>
      <c r="R955" s="144"/>
      <c r="S955" s="143"/>
      <c r="T955" s="144"/>
      <c r="U955" s="145"/>
      <c r="W955" s="365"/>
    </row>
    <row r="956" spans="1:23">
      <c r="A956" s="182"/>
      <c r="B956" s="52"/>
      <c r="C956" s="200"/>
      <c r="D956" s="137"/>
      <c r="E956" s="52"/>
      <c r="F956" s="52"/>
      <c r="G956" s="186"/>
      <c r="H956" s="187"/>
      <c r="I956" s="187"/>
      <c r="J956" s="187"/>
      <c r="K956" s="139"/>
      <c r="L956" s="140"/>
      <c r="M956" s="141"/>
      <c r="N956" s="458">
        <f t="shared" si="55"/>
        <v>0</v>
      </c>
      <c r="O956" s="147"/>
      <c r="P956" s="460">
        <f t="shared" si="56"/>
        <v>0</v>
      </c>
      <c r="Q956" s="451"/>
      <c r="R956" s="144"/>
      <c r="S956" s="143"/>
      <c r="T956" s="144"/>
      <c r="U956" s="145"/>
      <c r="W956" s="365"/>
    </row>
    <row r="957" spans="1:23" ht="26">
      <c r="A957" s="135"/>
      <c r="B957" s="183"/>
      <c r="C957" s="136" t="s">
        <v>224</v>
      </c>
      <c r="D957" s="137"/>
      <c r="E957" s="52"/>
      <c r="F957" s="52"/>
      <c r="G957" s="186"/>
      <c r="H957" s="187"/>
      <c r="I957" s="139"/>
      <c r="J957" s="139"/>
      <c r="K957" s="139"/>
      <c r="L957" s="140"/>
      <c r="M957" s="141"/>
      <c r="N957" s="458">
        <f t="shared" si="55"/>
        <v>0</v>
      </c>
      <c r="O957" s="147"/>
      <c r="P957" s="460">
        <f t="shared" si="56"/>
        <v>0</v>
      </c>
      <c r="Q957" s="451"/>
      <c r="R957" s="144"/>
      <c r="S957" s="143"/>
      <c r="T957" s="144"/>
      <c r="U957" s="145"/>
      <c r="W957" s="365"/>
    </row>
    <row r="958" spans="1:23">
      <c r="A958" s="182"/>
      <c r="B958" s="52"/>
      <c r="C958" s="200"/>
      <c r="D958" s="137"/>
      <c r="E958" s="52"/>
      <c r="F958" s="52"/>
      <c r="G958" s="186"/>
      <c r="H958" s="187"/>
      <c r="I958" s="187"/>
      <c r="J958" s="187"/>
      <c r="K958" s="139"/>
      <c r="L958" s="140"/>
      <c r="M958" s="141"/>
      <c r="N958" s="458">
        <f t="shared" si="55"/>
        <v>0</v>
      </c>
      <c r="O958" s="147"/>
      <c r="P958" s="460">
        <f t="shared" si="56"/>
        <v>0</v>
      </c>
      <c r="Q958" s="451"/>
      <c r="R958" s="144"/>
      <c r="S958" s="143"/>
      <c r="T958" s="144"/>
      <c r="U958" s="145"/>
      <c r="W958" s="365"/>
    </row>
    <row r="959" spans="1:23">
      <c r="A959" s="135"/>
      <c r="B959" s="52"/>
      <c r="C959" s="185" t="s">
        <v>91</v>
      </c>
      <c r="D959" s="202"/>
      <c r="E959" s="52"/>
      <c r="F959" s="52"/>
      <c r="G959" s="186"/>
      <c r="H959" s="187"/>
      <c r="I959" s="139"/>
      <c r="J959" s="139"/>
      <c r="K959" s="139"/>
      <c r="L959" s="140"/>
      <c r="M959" s="141"/>
      <c r="N959" s="458">
        <f t="shared" si="55"/>
        <v>0</v>
      </c>
      <c r="O959" s="147"/>
      <c r="P959" s="460">
        <f t="shared" si="56"/>
        <v>0</v>
      </c>
      <c r="Q959" s="451"/>
      <c r="R959" s="144"/>
      <c r="S959" s="143"/>
      <c r="T959" s="144"/>
      <c r="U959" s="145"/>
      <c r="W959" s="365"/>
    </row>
    <row r="960" spans="1:23">
      <c r="A960" s="182"/>
      <c r="B960" s="52"/>
      <c r="C960" s="200"/>
      <c r="D960" s="137"/>
      <c r="E960" s="52"/>
      <c r="F960" s="52"/>
      <c r="G960" s="186"/>
      <c r="H960" s="187"/>
      <c r="I960" s="187"/>
      <c r="J960" s="187"/>
      <c r="K960" s="139"/>
      <c r="L960" s="140"/>
      <c r="M960" s="141"/>
      <c r="N960" s="458">
        <f t="shared" si="55"/>
        <v>0</v>
      </c>
      <c r="O960" s="147"/>
      <c r="P960" s="460">
        <f t="shared" si="56"/>
        <v>0</v>
      </c>
      <c r="Q960" s="451"/>
      <c r="R960" s="144"/>
      <c r="S960" s="143"/>
      <c r="T960" s="144"/>
      <c r="U960" s="145"/>
      <c r="W960" s="365"/>
    </row>
    <row r="961" spans="1:23">
      <c r="A961" s="135"/>
      <c r="B961" s="52"/>
      <c r="C961" s="185" t="s">
        <v>92</v>
      </c>
      <c r="D961" s="202"/>
      <c r="E961" s="52"/>
      <c r="F961" s="52"/>
      <c r="G961" s="186"/>
      <c r="H961" s="187"/>
      <c r="I961" s="139"/>
      <c r="J961" s="139"/>
      <c r="K961" s="139"/>
      <c r="L961" s="140"/>
      <c r="M961" s="141"/>
      <c r="N961" s="458">
        <f t="shared" si="55"/>
        <v>0</v>
      </c>
      <c r="O961" s="147"/>
      <c r="P961" s="460">
        <f t="shared" si="56"/>
        <v>0</v>
      </c>
      <c r="Q961" s="451"/>
      <c r="R961" s="144"/>
      <c r="S961" s="143"/>
      <c r="T961" s="144"/>
      <c r="U961" s="145"/>
      <c r="W961" s="365"/>
    </row>
    <row r="962" spans="1:23">
      <c r="A962" s="182"/>
      <c r="B962" s="52"/>
      <c r="C962" s="200"/>
      <c r="D962" s="137"/>
      <c r="E962" s="52"/>
      <c r="F962" s="52"/>
      <c r="G962" s="186"/>
      <c r="H962" s="187"/>
      <c r="I962" s="187"/>
      <c r="J962" s="187"/>
      <c r="K962" s="139"/>
      <c r="L962" s="140"/>
      <c r="M962" s="141"/>
      <c r="N962" s="458">
        <f t="shared" si="55"/>
        <v>0</v>
      </c>
      <c r="O962" s="147"/>
      <c r="P962" s="460">
        <f t="shared" si="56"/>
        <v>0</v>
      </c>
      <c r="Q962" s="451"/>
      <c r="R962" s="144"/>
      <c r="S962" s="143"/>
      <c r="T962" s="144"/>
      <c r="U962" s="145"/>
      <c r="W962" s="365"/>
    </row>
    <row r="963" spans="1:23" ht="26">
      <c r="A963" s="135" t="s">
        <v>541</v>
      </c>
      <c r="B963" s="52" t="s">
        <v>1</v>
      </c>
      <c r="C963" s="136" t="s">
        <v>93</v>
      </c>
      <c r="D963" s="137">
        <v>2.4</v>
      </c>
      <c r="E963" s="52" t="s">
        <v>532</v>
      </c>
      <c r="F963" s="52">
        <v>9</v>
      </c>
      <c r="G963" s="112" t="s">
        <v>94</v>
      </c>
      <c r="H963" s="138">
        <v>20</v>
      </c>
      <c r="I963" s="139">
        <v>255</v>
      </c>
      <c r="J963" s="139">
        <v>145</v>
      </c>
      <c r="K963" s="139">
        <f>I963+J963</f>
        <v>400</v>
      </c>
      <c r="L963" s="140">
        <f>K963*D963</f>
        <v>960</v>
      </c>
      <c r="M963" s="141">
        <f t="shared" si="54"/>
        <v>8640</v>
      </c>
      <c r="N963" s="458">
        <f t="shared" si="55"/>
        <v>0</v>
      </c>
      <c r="O963" s="147">
        <v>1</v>
      </c>
      <c r="P963" s="460">
        <f t="shared" si="56"/>
        <v>0</v>
      </c>
      <c r="Q963" s="451">
        <f>'Work progress Summary'!C13</f>
        <v>1</v>
      </c>
      <c r="R963" s="144">
        <v>8640</v>
      </c>
      <c r="S963" s="143">
        <f t="shared" si="57"/>
        <v>0</v>
      </c>
      <c r="T963" s="144">
        <f>Q963*M963</f>
        <v>8640</v>
      </c>
      <c r="U963" s="145"/>
      <c r="W963" s="365"/>
    </row>
    <row r="964" spans="1:23">
      <c r="A964" s="182"/>
      <c r="B964" s="52"/>
      <c r="C964" s="200"/>
      <c r="D964" s="137"/>
      <c r="E964" s="52"/>
      <c r="F964" s="52"/>
      <c r="G964" s="186"/>
      <c r="H964" s="187"/>
      <c r="I964" s="187"/>
      <c r="J964" s="187"/>
      <c r="K964" s="139"/>
      <c r="L964" s="140"/>
      <c r="M964" s="141"/>
      <c r="N964" s="458">
        <f t="shared" si="55"/>
        <v>0</v>
      </c>
      <c r="O964" s="147"/>
      <c r="P964" s="460">
        <f t="shared" si="56"/>
        <v>0</v>
      </c>
      <c r="Q964" s="451"/>
      <c r="R964" s="144"/>
      <c r="S964" s="143"/>
      <c r="T964" s="144"/>
      <c r="U964" s="145"/>
      <c r="W964" s="365"/>
    </row>
    <row r="965" spans="1:23" ht="14.5">
      <c r="A965" s="135" t="s">
        <v>541</v>
      </c>
      <c r="B965" s="52" t="s">
        <v>2</v>
      </c>
      <c r="C965" s="185" t="s">
        <v>263</v>
      </c>
      <c r="D965" s="202">
        <v>1.2</v>
      </c>
      <c r="E965" s="52" t="s">
        <v>532</v>
      </c>
      <c r="F965" s="52">
        <v>9</v>
      </c>
      <c r="G965" s="112" t="s">
        <v>96</v>
      </c>
      <c r="H965" s="138">
        <v>20</v>
      </c>
      <c r="I965" s="139">
        <v>282</v>
      </c>
      <c r="J965" s="139">
        <v>206</v>
      </c>
      <c r="K965" s="139">
        <f>I965+J965</f>
        <v>488</v>
      </c>
      <c r="L965" s="140">
        <f>K965*D965</f>
        <v>585.6</v>
      </c>
      <c r="M965" s="141">
        <f t="shared" si="54"/>
        <v>5270.4000000000005</v>
      </c>
      <c r="N965" s="458">
        <f t="shared" si="55"/>
        <v>0</v>
      </c>
      <c r="O965" s="147">
        <v>1</v>
      </c>
      <c r="P965" s="460">
        <f t="shared" si="56"/>
        <v>0</v>
      </c>
      <c r="Q965" s="451">
        <f>Q963</f>
        <v>1</v>
      </c>
      <c r="R965" s="144">
        <v>5270.4000000000005</v>
      </c>
      <c r="S965" s="143">
        <f t="shared" si="57"/>
        <v>0</v>
      </c>
      <c r="T965" s="144">
        <f>Q965*M965</f>
        <v>5270.4000000000005</v>
      </c>
      <c r="U965" s="145"/>
      <c r="W965" s="365"/>
    </row>
    <row r="966" spans="1:23">
      <c r="A966" s="182"/>
      <c r="B966" s="52"/>
      <c r="C966" s="200"/>
      <c r="D966" s="137"/>
      <c r="E966" s="52"/>
      <c r="F966" s="52"/>
      <c r="G966" s="186"/>
      <c r="H966" s="187"/>
      <c r="I966" s="187"/>
      <c r="J966" s="187"/>
      <c r="K966" s="139"/>
      <c r="L966" s="140"/>
      <c r="M966" s="141"/>
      <c r="N966" s="458">
        <f t="shared" si="55"/>
        <v>0</v>
      </c>
      <c r="O966" s="147"/>
      <c r="P966" s="460">
        <f t="shared" si="56"/>
        <v>0</v>
      </c>
      <c r="Q966" s="451"/>
      <c r="R966" s="144"/>
      <c r="S966" s="143"/>
      <c r="T966" s="144"/>
      <c r="U966" s="145"/>
      <c r="W966" s="365"/>
    </row>
    <row r="967" spans="1:23">
      <c r="A967" s="135" t="s">
        <v>541</v>
      </c>
      <c r="B967" s="52" t="s">
        <v>3</v>
      </c>
      <c r="C967" s="185" t="s">
        <v>97</v>
      </c>
      <c r="D967" s="202">
        <v>6.3</v>
      </c>
      <c r="E967" s="52" t="s">
        <v>533</v>
      </c>
      <c r="F967" s="52">
        <v>9</v>
      </c>
      <c r="G967" s="112" t="s">
        <v>98</v>
      </c>
      <c r="H967" s="138">
        <v>5</v>
      </c>
      <c r="I967" s="139">
        <v>0</v>
      </c>
      <c r="J967" s="139">
        <v>57</v>
      </c>
      <c r="K967" s="139">
        <f>I967+J967</f>
        <v>57</v>
      </c>
      <c r="L967" s="140">
        <f>K967*D967</f>
        <v>359.09999999999997</v>
      </c>
      <c r="M967" s="141">
        <f t="shared" si="54"/>
        <v>3231.8999999999996</v>
      </c>
      <c r="N967" s="458"/>
      <c r="O967" s="147">
        <v>0.66666666666666663</v>
      </c>
      <c r="P967" s="460">
        <f t="shared" si="56"/>
        <v>0.33333333333333337</v>
      </c>
      <c r="Q967" s="451">
        <f>'Work progress Summary'!J13</f>
        <v>1</v>
      </c>
      <c r="R967" s="144">
        <v>2154.5999999999995</v>
      </c>
      <c r="S967" s="143">
        <f t="shared" si="57"/>
        <v>1077.3000000000002</v>
      </c>
      <c r="T967" s="144">
        <f>Q967*M967</f>
        <v>3231.8999999999996</v>
      </c>
      <c r="U967" s="145"/>
      <c r="W967" s="365"/>
    </row>
    <row r="968" spans="1:23">
      <c r="A968" s="182"/>
      <c r="B968" s="52"/>
      <c r="C968" s="200"/>
      <c r="D968" s="137"/>
      <c r="E968" s="52"/>
      <c r="F968" s="52"/>
      <c r="G968" s="186"/>
      <c r="H968" s="187"/>
      <c r="I968" s="187"/>
      <c r="J968" s="187"/>
      <c r="K968" s="139"/>
      <c r="L968" s="140"/>
      <c r="M968" s="141"/>
      <c r="N968" s="458">
        <f t="shared" si="55"/>
        <v>0</v>
      </c>
      <c r="O968" s="147"/>
      <c r="P968" s="460">
        <f t="shared" si="56"/>
        <v>0</v>
      </c>
      <c r="Q968" s="451"/>
      <c r="R968" s="144"/>
      <c r="S968" s="143"/>
      <c r="T968" s="144"/>
      <c r="U968" s="145"/>
      <c r="W968" s="365"/>
    </row>
    <row r="969" spans="1:23" ht="26">
      <c r="A969" s="135" t="s">
        <v>541</v>
      </c>
      <c r="B969" s="52" t="s">
        <v>4</v>
      </c>
      <c r="C969" s="136" t="s">
        <v>264</v>
      </c>
      <c r="D969" s="137">
        <v>1</v>
      </c>
      <c r="E969" s="52" t="s">
        <v>100</v>
      </c>
      <c r="F969" s="52">
        <v>9</v>
      </c>
      <c r="G969" s="112" t="s">
        <v>96</v>
      </c>
      <c r="H969" s="138">
        <v>20</v>
      </c>
      <c r="I969" s="139">
        <v>119</v>
      </c>
      <c r="J969" s="139">
        <v>43</v>
      </c>
      <c r="K969" s="139">
        <f>I969+J969</f>
        <v>162</v>
      </c>
      <c r="L969" s="140">
        <f>K969*D969</f>
        <v>162</v>
      </c>
      <c r="M969" s="141">
        <f t="shared" si="54"/>
        <v>1458</v>
      </c>
      <c r="N969" s="458">
        <f>P969*D969*F969*0.21*1.1</f>
        <v>0</v>
      </c>
      <c r="O969" s="147">
        <v>1</v>
      </c>
      <c r="P969" s="460">
        <f t="shared" si="56"/>
        <v>0</v>
      </c>
      <c r="Q969" s="451">
        <f>Q963</f>
        <v>1</v>
      </c>
      <c r="R969" s="144">
        <v>1458</v>
      </c>
      <c r="S969" s="143">
        <f t="shared" si="57"/>
        <v>0</v>
      </c>
      <c r="T969" s="144">
        <f>Q969*M969</f>
        <v>1458</v>
      </c>
      <c r="U969" s="145"/>
      <c r="W969" s="365"/>
    </row>
    <row r="970" spans="1:23">
      <c r="A970" s="182"/>
      <c r="B970" s="52"/>
      <c r="C970" s="200"/>
      <c r="D970" s="137"/>
      <c r="E970" s="52"/>
      <c r="F970" s="52"/>
      <c r="G970" s="186"/>
      <c r="H970" s="187"/>
      <c r="I970" s="187"/>
      <c r="J970" s="187"/>
      <c r="K970" s="139"/>
      <c r="L970" s="140"/>
      <c r="M970" s="141"/>
      <c r="N970" s="458">
        <f t="shared" si="55"/>
        <v>0</v>
      </c>
      <c r="O970" s="147"/>
      <c r="P970" s="460">
        <f t="shared" si="56"/>
        <v>0</v>
      </c>
      <c r="Q970" s="451"/>
      <c r="R970" s="144"/>
      <c r="S970" s="143"/>
      <c r="T970" s="144"/>
      <c r="U970" s="145"/>
      <c r="W970" s="365"/>
    </row>
    <row r="971" spans="1:23">
      <c r="A971" s="135"/>
      <c r="B971" s="52"/>
      <c r="C971" s="185" t="s">
        <v>101</v>
      </c>
      <c r="D971" s="202"/>
      <c r="E971" s="52"/>
      <c r="F971" s="52"/>
      <c r="G971" s="186"/>
      <c r="H971" s="187"/>
      <c r="I971" s="139"/>
      <c r="J971" s="139"/>
      <c r="K971" s="139"/>
      <c r="L971" s="140"/>
      <c r="M971" s="141"/>
      <c r="N971" s="458">
        <f t="shared" si="55"/>
        <v>0</v>
      </c>
      <c r="O971" s="147"/>
      <c r="P971" s="460">
        <f t="shared" si="56"/>
        <v>0</v>
      </c>
      <c r="Q971" s="451"/>
      <c r="R971" s="144"/>
      <c r="S971" s="143"/>
      <c r="T971" s="144"/>
      <c r="U971" s="145"/>
      <c r="W971" s="365"/>
    </row>
    <row r="972" spans="1:23">
      <c r="A972" s="182"/>
      <c r="B972" s="52"/>
      <c r="C972" s="200"/>
      <c r="D972" s="137"/>
      <c r="E972" s="52"/>
      <c r="F972" s="52"/>
      <c r="G972" s="186"/>
      <c r="H972" s="187"/>
      <c r="I972" s="187"/>
      <c r="J972" s="187"/>
      <c r="K972" s="139"/>
      <c r="L972" s="140"/>
      <c r="M972" s="141"/>
      <c r="N972" s="458">
        <f t="shared" si="55"/>
        <v>0</v>
      </c>
      <c r="O972" s="147"/>
      <c r="P972" s="460">
        <f t="shared" si="56"/>
        <v>0</v>
      </c>
      <c r="Q972" s="451"/>
      <c r="R972" s="144"/>
      <c r="S972" s="143"/>
      <c r="T972" s="144"/>
      <c r="U972" s="145"/>
      <c r="W972" s="365"/>
    </row>
    <row r="973" spans="1:23" ht="39">
      <c r="A973" s="135" t="s">
        <v>541</v>
      </c>
      <c r="B973" s="52" t="s">
        <v>5</v>
      </c>
      <c r="C973" s="136" t="s">
        <v>102</v>
      </c>
      <c r="D973" s="202">
        <v>22.6</v>
      </c>
      <c r="E973" s="52" t="s">
        <v>532</v>
      </c>
      <c r="F973" s="52">
        <v>9</v>
      </c>
      <c r="G973" s="112" t="s">
        <v>94</v>
      </c>
      <c r="H973" s="138">
        <v>20</v>
      </c>
      <c r="I973" s="139">
        <v>255</v>
      </c>
      <c r="J973" s="139">
        <v>145</v>
      </c>
      <c r="K973" s="139">
        <f>I973+J973</f>
        <v>400</v>
      </c>
      <c r="L973" s="140">
        <f>K973*D973</f>
        <v>9040</v>
      </c>
      <c r="M973" s="141">
        <f t="shared" ref="M973:M1033" si="58">D973*K973*F973</f>
        <v>81360</v>
      </c>
      <c r="N973" s="458">
        <f t="shared" si="55"/>
        <v>4.5199999999999845</v>
      </c>
      <c r="O973" s="147">
        <v>0.97777777777777786</v>
      </c>
      <c r="P973" s="460">
        <f t="shared" si="56"/>
        <v>2.2222222222222143E-2</v>
      </c>
      <c r="Q973" s="451">
        <f>'Work progress Summary'!E13</f>
        <v>1</v>
      </c>
      <c r="R973" s="144">
        <v>79552</v>
      </c>
      <c r="S973" s="143">
        <f t="shared" si="57"/>
        <v>1808</v>
      </c>
      <c r="T973" s="144">
        <f>Q973*M973</f>
        <v>81360</v>
      </c>
      <c r="U973" s="145"/>
      <c r="W973" s="365"/>
    </row>
    <row r="974" spans="1:23">
      <c r="A974" s="182"/>
      <c r="B974" s="52"/>
      <c r="C974" s="200"/>
      <c r="D974" s="137"/>
      <c r="E974" s="52"/>
      <c r="F974" s="52"/>
      <c r="G974" s="186"/>
      <c r="H974" s="187"/>
      <c r="I974" s="187"/>
      <c r="J974" s="187"/>
      <c r="K974" s="139"/>
      <c r="L974" s="140"/>
      <c r="M974" s="141"/>
      <c r="N974" s="458">
        <f t="shared" si="55"/>
        <v>0</v>
      </c>
      <c r="O974" s="147"/>
      <c r="P974" s="460">
        <f t="shared" si="56"/>
        <v>0</v>
      </c>
      <c r="Q974" s="451"/>
      <c r="R974" s="144"/>
      <c r="S974" s="143"/>
      <c r="T974" s="144"/>
      <c r="U974" s="145"/>
      <c r="W974" s="365"/>
    </row>
    <row r="975" spans="1:23" ht="14.5">
      <c r="A975" s="135" t="s">
        <v>541</v>
      </c>
      <c r="B975" s="52" t="s">
        <v>103</v>
      </c>
      <c r="C975" s="185" t="s">
        <v>104</v>
      </c>
      <c r="D975" s="202">
        <v>3.3</v>
      </c>
      <c r="E975" s="52" t="s">
        <v>532</v>
      </c>
      <c r="F975" s="52">
        <v>9</v>
      </c>
      <c r="G975" s="112" t="s">
        <v>96</v>
      </c>
      <c r="H975" s="138">
        <v>20</v>
      </c>
      <c r="I975" s="139">
        <v>282</v>
      </c>
      <c r="J975" s="139">
        <v>206</v>
      </c>
      <c r="K975" s="139">
        <f>I975+J975</f>
        <v>488</v>
      </c>
      <c r="L975" s="140">
        <f>K975*D975</f>
        <v>1610.3999999999999</v>
      </c>
      <c r="M975" s="141">
        <f t="shared" si="58"/>
        <v>14493.599999999999</v>
      </c>
      <c r="N975" s="458">
        <f t="shared" si="55"/>
        <v>0.65999999999999759</v>
      </c>
      <c r="O975" s="147">
        <v>0.97777777777777786</v>
      </c>
      <c r="P975" s="460">
        <f t="shared" si="56"/>
        <v>2.2222222222222143E-2</v>
      </c>
      <c r="Q975" s="451">
        <f>Q973</f>
        <v>1</v>
      </c>
      <c r="R975" s="144">
        <v>14171.52</v>
      </c>
      <c r="S975" s="143">
        <f t="shared" si="57"/>
        <v>322.07999999999811</v>
      </c>
      <c r="T975" s="144">
        <f>Q975*M975</f>
        <v>14493.599999999999</v>
      </c>
      <c r="U975" s="145"/>
      <c r="W975" s="365"/>
    </row>
    <row r="976" spans="1:23">
      <c r="A976" s="182"/>
      <c r="B976" s="52"/>
      <c r="C976" s="200"/>
      <c r="D976" s="137"/>
      <c r="E976" s="52"/>
      <c r="F976" s="52"/>
      <c r="G976" s="186"/>
      <c r="H976" s="187"/>
      <c r="I976" s="187"/>
      <c r="J976" s="187"/>
      <c r="K976" s="139"/>
      <c r="L976" s="140"/>
      <c r="M976" s="141"/>
      <c r="N976" s="458">
        <f t="shared" si="55"/>
        <v>0</v>
      </c>
      <c r="O976" s="147"/>
      <c r="P976" s="460">
        <f t="shared" si="56"/>
        <v>0</v>
      </c>
      <c r="Q976" s="451"/>
      <c r="R976" s="144"/>
      <c r="S976" s="143"/>
      <c r="T976" s="144"/>
      <c r="U976" s="145"/>
      <c r="W976" s="365"/>
    </row>
    <row r="977" spans="1:23" ht="14.5">
      <c r="A977" s="135" t="s">
        <v>541</v>
      </c>
      <c r="B977" s="52" t="s">
        <v>105</v>
      </c>
      <c r="C977" s="185" t="s">
        <v>265</v>
      </c>
      <c r="D977" s="137">
        <v>4.1500000000000004</v>
      </c>
      <c r="E977" s="52" t="s">
        <v>532</v>
      </c>
      <c r="F977" s="52">
        <v>9</v>
      </c>
      <c r="G977" s="112" t="s">
        <v>96</v>
      </c>
      <c r="H977" s="138">
        <v>20</v>
      </c>
      <c r="I977" s="139">
        <v>282</v>
      </c>
      <c r="J977" s="139">
        <v>206</v>
      </c>
      <c r="K977" s="139">
        <f>I977+J977</f>
        <v>488</v>
      </c>
      <c r="L977" s="140">
        <f>K977*D977</f>
        <v>2025.2000000000003</v>
      </c>
      <c r="M977" s="141">
        <f t="shared" si="58"/>
        <v>18226.800000000003</v>
      </c>
      <c r="N977" s="458">
        <f t="shared" si="55"/>
        <v>0.82999999999999707</v>
      </c>
      <c r="O977" s="147">
        <v>0.97777777777777786</v>
      </c>
      <c r="P977" s="460">
        <f t="shared" si="56"/>
        <v>2.2222222222222143E-2</v>
      </c>
      <c r="Q977" s="451">
        <f>Q975</f>
        <v>1</v>
      </c>
      <c r="R977" s="144">
        <v>17821.760000000006</v>
      </c>
      <c r="S977" s="143">
        <f t="shared" si="57"/>
        <v>405.03999999999724</v>
      </c>
      <c r="T977" s="144">
        <f>Q977*M977</f>
        <v>18226.800000000003</v>
      </c>
      <c r="U977" s="145"/>
      <c r="W977" s="365"/>
    </row>
    <row r="978" spans="1:23">
      <c r="A978" s="182"/>
      <c r="B978" s="52"/>
      <c r="C978" s="200"/>
      <c r="D978" s="137"/>
      <c r="E978" s="52"/>
      <c r="F978" s="52"/>
      <c r="G978" s="186"/>
      <c r="H978" s="187"/>
      <c r="I978" s="187"/>
      <c r="J978" s="187"/>
      <c r="K978" s="139"/>
      <c r="L978" s="140"/>
      <c r="M978" s="141"/>
      <c r="N978" s="458">
        <f t="shared" si="55"/>
        <v>0</v>
      </c>
      <c r="O978" s="147"/>
      <c r="P978" s="460">
        <f t="shared" si="56"/>
        <v>0</v>
      </c>
      <c r="Q978" s="451"/>
      <c r="R978" s="144"/>
      <c r="S978" s="143"/>
      <c r="T978" s="144"/>
      <c r="U978" s="145"/>
      <c r="W978" s="365"/>
    </row>
    <row r="979" spans="1:23">
      <c r="A979" s="135" t="s">
        <v>541</v>
      </c>
      <c r="B979" s="52" t="s">
        <v>107</v>
      </c>
      <c r="C979" s="185" t="s">
        <v>97</v>
      </c>
      <c r="D979" s="202">
        <v>25.4</v>
      </c>
      <c r="E979" s="52" t="s">
        <v>533</v>
      </c>
      <c r="F979" s="52">
        <v>9</v>
      </c>
      <c r="G979" s="112" t="s">
        <v>98</v>
      </c>
      <c r="H979" s="138">
        <v>5</v>
      </c>
      <c r="I979" s="139">
        <v>0</v>
      </c>
      <c r="J979" s="139">
        <v>57</v>
      </c>
      <c r="K979" s="139">
        <f>I979+J979</f>
        <v>57</v>
      </c>
      <c r="L979" s="140">
        <f>K979*D979</f>
        <v>1447.8</v>
      </c>
      <c r="M979" s="141">
        <f t="shared" si="58"/>
        <v>13030.199999999999</v>
      </c>
      <c r="N979" s="458"/>
      <c r="O979" s="147">
        <v>0.66666666666666663</v>
      </c>
      <c r="P979" s="460">
        <f t="shared" si="56"/>
        <v>0.22222222222222221</v>
      </c>
      <c r="Q979" s="451">
        <f>'Work progress Summary'!L13</f>
        <v>0.88888888888888884</v>
      </c>
      <c r="R979" s="144">
        <v>8686.7999999999993</v>
      </c>
      <c r="S979" s="143">
        <f t="shared" si="57"/>
        <v>2895.5999999999985</v>
      </c>
      <c r="T979" s="144">
        <f>Q979*M979</f>
        <v>11582.399999999998</v>
      </c>
      <c r="U979" s="145"/>
      <c r="W979" s="365"/>
    </row>
    <row r="980" spans="1:23">
      <c r="A980" s="182"/>
      <c r="B980" s="52"/>
      <c r="C980" s="200"/>
      <c r="D980" s="137"/>
      <c r="E980" s="52"/>
      <c r="F980" s="52"/>
      <c r="G980" s="186"/>
      <c r="H980" s="187"/>
      <c r="I980" s="187"/>
      <c r="J980" s="187"/>
      <c r="K980" s="139"/>
      <c r="L980" s="140"/>
      <c r="M980" s="141"/>
      <c r="N980" s="458">
        <f t="shared" si="55"/>
        <v>0</v>
      </c>
      <c r="O980" s="147"/>
      <c r="P980" s="460">
        <f t="shared" si="56"/>
        <v>0</v>
      </c>
      <c r="Q980" s="451"/>
      <c r="R980" s="144"/>
      <c r="S980" s="143"/>
      <c r="T980" s="144"/>
      <c r="U980" s="145"/>
      <c r="W980" s="365"/>
    </row>
    <row r="981" spans="1:23">
      <c r="A981" s="135" t="s">
        <v>541</v>
      </c>
      <c r="B981" s="52" t="s">
        <v>108</v>
      </c>
      <c r="C981" s="185" t="s">
        <v>97</v>
      </c>
      <c r="D981" s="137">
        <v>11.3</v>
      </c>
      <c r="E981" s="52" t="s">
        <v>533</v>
      </c>
      <c r="F981" s="52">
        <v>9</v>
      </c>
      <c r="G981" s="112" t="s">
        <v>98</v>
      </c>
      <c r="H981" s="138">
        <v>5</v>
      </c>
      <c r="I981" s="139">
        <v>0</v>
      </c>
      <c r="J981" s="139">
        <v>57</v>
      </c>
      <c r="K981" s="139">
        <f>I981+J981</f>
        <v>57</v>
      </c>
      <c r="L981" s="140">
        <f>K981*D981</f>
        <v>644.1</v>
      </c>
      <c r="M981" s="141">
        <f t="shared" si="58"/>
        <v>5796.9000000000005</v>
      </c>
      <c r="N981" s="458"/>
      <c r="O981" s="147">
        <v>0.66666666666666663</v>
      </c>
      <c r="P981" s="460">
        <f t="shared" si="56"/>
        <v>0.22222222222222221</v>
      </c>
      <c r="Q981" s="451">
        <f>'Work progress Summary'!L13</f>
        <v>0.88888888888888884</v>
      </c>
      <c r="R981" s="144">
        <v>3864.6000000000004</v>
      </c>
      <c r="S981" s="143">
        <f t="shared" si="57"/>
        <v>1288.1999999999998</v>
      </c>
      <c r="T981" s="144">
        <f>Q981*M981</f>
        <v>5152.8</v>
      </c>
      <c r="U981" s="145"/>
      <c r="W981" s="365"/>
    </row>
    <row r="982" spans="1:23">
      <c r="A982" s="182"/>
      <c r="B982" s="52"/>
      <c r="C982" s="200"/>
      <c r="D982" s="137"/>
      <c r="E982" s="52"/>
      <c r="F982" s="52"/>
      <c r="G982" s="186"/>
      <c r="H982" s="187"/>
      <c r="I982" s="187"/>
      <c r="J982" s="187"/>
      <c r="K982" s="139"/>
      <c r="L982" s="140"/>
      <c r="M982" s="141"/>
      <c r="N982" s="458">
        <f t="shared" si="55"/>
        <v>0</v>
      </c>
      <c r="O982" s="147"/>
      <c r="P982" s="460">
        <f t="shared" si="56"/>
        <v>0</v>
      </c>
      <c r="Q982" s="451"/>
      <c r="R982" s="144"/>
      <c r="S982" s="143"/>
      <c r="T982" s="144"/>
      <c r="U982" s="145"/>
      <c r="W982" s="365"/>
    </row>
    <row r="983" spans="1:23" ht="26">
      <c r="A983" s="135" t="s">
        <v>541</v>
      </c>
      <c r="B983" s="52" t="s">
        <v>109</v>
      </c>
      <c r="C983" s="136" t="s">
        <v>266</v>
      </c>
      <c r="D983" s="202">
        <v>1</v>
      </c>
      <c r="E983" s="52" t="s">
        <v>533</v>
      </c>
      <c r="F983" s="52">
        <v>9</v>
      </c>
      <c r="G983" s="112" t="s">
        <v>96</v>
      </c>
      <c r="H983" s="138">
        <v>20</v>
      </c>
      <c r="I983" s="139">
        <v>231</v>
      </c>
      <c r="J983" s="139">
        <v>97</v>
      </c>
      <c r="K983" s="139">
        <f>I983+J983</f>
        <v>328</v>
      </c>
      <c r="L983" s="140">
        <f>K983*D983</f>
        <v>328</v>
      </c>
      <c r="M983" s="141">
        <f t="shared" si="58"/>
        <v>2952</v>
      </c>
      <c r="N983" s="458">
        <f>P983*D983*F983*0.35*1.51</f>
        <v>0.10569999999999961</v>
      </c>
      <c r="O983" s="147">
        <v>0.97777777777777786</v>
      </c>
      <c r="P983" s="460">
        <f t="shared" si="56"/>
        <v>2.2222222222222143E-2</v>
      </c>
      <c r="Q983" s="451">
        <f>Q977</f>
        <v>1</v>
      </c>
      <c r="R983" s="144">
        <v>2886.4</v>
      </c>
      <c r="S983" s="143">
        <f t="shared" si="57"/>
        <v>65.599999999999909</v>
      </c>
      <c r="T983" s="144">
        <f>Q983*M983</f>
        <v>2952</v>
      </c>
      <c r="U983" s="145"/>
      <c r="W983" s="365"/>
    </row>
    <row r="984" spans="1:23">
      <c r="A984" s="182"/>
      <c r="B984" s="52"/>
      <c r="C984" s="200"/>
      <c r="D984" s="137"/>
      <c r="E984" s="52"/>
      <c r="F984" s="52"/>
      <c r="G984" s="186"/>
      <c r="H984" s="187"/>
      <c r="I984" s="187"/>
      <c r="J984" s="187"/>
      <c r="K984" s="139"/>
      <c r="L984" s="140"/>
      <c r="M984" s="141"/>
      <c r="N984" s="458">
        <f t="shared" si="55"/>
        <v>0</v>
      </c>
      <c r="O984" s="147"/>
      <c r="P984" s="460">
        <f t="shared" si="56"/>
        <v>0</v>
      </c>
      <c r="Q984" s="451"/>
      <c r="R984" s="144"/>
      <c r="S984" s="143"/>
      <c r="T984" s="144"/>
      <c r="U984" s="145"/>
      <c r="W984" s="365"/>
    </row>
    <row r="985" spans="1:23">
      <c r="A985" s="135"/>
      <c r="B985" s="52"/>
      <c r="C985" s="185" t="s">
        <v>111</v>
      </c>
      <c r="D985" s="137"/>
      <c r="E985" s="52"/>
      <c r="F985" s="52"/>
      <c r="G985" s="186"/>
      <c r="H985" s="187"/>
      <c r="I985" s="187"/>
      <c r="J985" s="187"/>
      <c r="K985" s="139"/>
      <c r="L985" s="140"/>
      <c r="M985" s="141"/>
      <c r="N985" s="458">
        <f t="shared" si="55"/>
        <v>0</v>
      </c>
      <c r="O985" s="147"/>
      <c r="P985" s="460">
        <f t="shared" si="56"/>
        <v>0</v>
      </c>
      <c r="Q985" s="451"/>
      <c r="R985" s="144"/>
      <c r="S985" s="143"/>
      <c r="T985" s="144"/>
      <c r="U985" s="145"/>
      <c r="W985" s="365"/>
    </row>
    <row r="986" spans="1:23">
      <c r="A986" s="182"/>
      <c r="B986" s="52"/>
      <c r="C986" s="200"/>
      <c r="D986" s="137"/>
      <c r="E986" s="52"/>
      <c r="F986" s="52"/>
      <c r="G986" s="186"/>
      <c r="H986" s="187"/>
      <c r="I986" s="187"/>
      <c r="J986" s="187"/>
      <c r="K986" s="139"/>
      <c r="L986" s="140"/>
      <c r="M986" s="141"/>
      <c r="N986" s="458">
        <f t="shared" si="55"/>
        <v>0</v>
      </c>
      <c r="O986" s="147"/>
      <c r="P986" s="460">
        <f t="shared" si="56"/>
        <v>0</v>
      </c>
      <c r="Q986" s="451"/>
      <c r="R986" s="144"/>
      <c r="S986" s="143"/>
      <c r="T986" s="144"/>
      <c r="U986" s="145"/>
      <c r="W986" s="365"/>
    </row>
    <row r="987" spans="1:23" ht="26">
      <c r="A987" s="135" t="s">
        <v>541</v>
      </c>
      <c r="B987" s="52" t="s">
        <v>112</v>
      </c>
      <c r="C987" s="136" t="s">
        <v>93</v>
      </c>
      <c r="D987" s="202">
        <v>11.5</v>
      </c>
      <c r="E987" s="52" t="s">
        <v>532</v>
      </c>
      <c r="F987" s="52">
        <v>9</v>
      </c>
      <c r="G987" s="112" t="s">
        <v>94</v>
      </c>
      <c r="H987" s="138">
        <v>20</v>
      </c>
      <c r="I987" s="139">
        <v>255</v>
      </c>
      <c r="J987" s="139">
        <v>145</v>
      </c>
      <c r="K987" s="139">
        <f>I987+J987</f>
        <v>400</v>
      </c>
      <c r="L987" s="140">
        <f>K987*D987</f>
        <v>4600</v>
      </c>
      <c r="M987" s="141">
        <f t="shared" si="58"/>
        <v>41400</v>
      </c>
      <c r="N987" s="458">
        <f t="shared" si="55"/>
        <v>2.2999999999999918</v>
      </c>
      <c r="O987" s="147">
        <v>0.97777777777777786</v>
      </c>
      <c r="P987" s="460">
        <f t="shared" si="56"/>
        <v>2.2222222222222143E-2</v>
      </c>
      <c r="Q987" s="451">
        <f>'Work progress Summary'!F13</f>
        <v>1</v>
      </c>
      <c r="R987" s="144">
        <v>40480</v>
      </c>
      <c r="S987" s="143">
        <f t="shared" si="57"/>
        <v>920</v>
      </c>
      <c r="T987" s="144">
        <f>Q987*M987</f>
        <v>41400</v>
      </c>
      <c r="U987" s="145"/>
      <c r="W987" s="365"/>
    </row>
    <row r="988" spans="1:23">
      <c r="A988" s="182"/>
      <c r="B988" s="52"/>
      <c r="C988" s="200"/>
      <c r="D988" s="137"/>
      <c r="E988" s="52"/>
      <c r="F988" s="52"/>
      <c r="G988" s="186"/>
      <c r="H988" s="187"/>
      <c r="I988" s="187"/>
      <c r="J988" s="187"/>
      <c r="K988" s="139"/>
      <c r="L988" s="140"/>
      <c r="M988" s="141"/>
      <c r="N988" s="458">
        <f t="shared" si="55"/>
        <v>0</v>
      </c>
      <c r="O988" s="147"/>
      <c r="P988" s="460">
        <f t="shared" si="56"/>
        <v>0</v>
      </c>
      <c r="Q988" s="451"/>
      <c r="R988" s="144"/>
      <c r="S988" s="143"/>
      <c r="T988" s="144"/>
      <c r="U988" s="145"/>
      <c r="W988" s="365"/>
    </row>
    <row r="989" spans="1:23" ht="14.5">
      <c r="A989" s="135" t="s">
        <v>541</v>
      </c>
      <c r="B989" s="52" t="s">
        <v>113</v>
      </c>
      <c r="C989" s="185" t="s">
        <v>267</v>
      </c>
      <c r="D989" s="137">
        <v>2.5</v>
      </c>
      <c r="E989" s="52" t="s">
        <v>532</v>
      </c>
      <c r="F989" s="52">
        <v>9</v>
      </c>
      <c r="G989" s="112" t="s">
        <v>96</v>
      </c>
      <c r="H989" s="138">
        <v>20</v>
      </c>
      <c r="I989" s="139">
        <v>282</v>
      </c>
      <c r="J989" s="139">
        <v>206</v>
      </c>
      <c r="K989" s="139">
        <f>I989+J989</f>
        <v>488</v>
      </c>
      <c r="L989" s="140">
        <f>K989*D989</f>
        <v>1220</v>
      </c>
      <c r="M989" s="141">
        <f t="shared" si="58"/>
        <v>10980</v>
      </c>
      <c r="N989" s="458">
        <f t="shared" si="55"/>
        <v>0.49999999999999822</v>
      </c>
      <c r="O989" s="147">
        <v>0.97777777777777786</v>
      </c>
      <c r="P989" s="460">
        <f t="shared" si="56"/>
        <v>2.2222222222222143E-2</v>
      </c>
      <c r="Q989" s="451">
        <f>Q987</f>
        <v>1</v>
      </c>
      <c r="R989" s="144">
        <v>10736</v>
      </c>
      <c r="S989" s="143">
        <f t="shared" si="57"/>
        <v>244</v>
      </c>
      <c r="T989" s="144">
        <f>Q989*M989</f>
        <v>10980</v>
      </c>
      <c r="U989" s="145"/>
      <c r="W989" s="365"/>
    </row>
    <row r="990" spans="1:23">
      <c r="A990" s="182"/>
      <c r="B990" s="52"/>
      <c r="C990" s="200"/>
      <c r="D990" s="137"/>
      <c r="E990" s="52"/>
      <c r="F990" s="52"/>
      <c r="G990" s="186"/>
      <c r="H990" s="187"/>
      <c r="I990" s="187"/>
      <c r="J990" s="187"/>
      <c r="K990" s="139"/>
      <c r="L990" s="140"/>
      <c r="M990" s="141"/>
      <c r="N990" s="458">
        <f t="shared" ref="N990:N1052" si="59">P990*D990*F990</f>
        <v>0</v>
      </c>
      <c r="O990" s="147"/>
      <c r="P990" s="460">
        <f t="shared" ref="P990:P1053" si="60">Q990-O990</f>
        <v>0</v>
      </c>
      <c r="Q990" s="451"/>
      <c r="R990" s="144"/>
      <c r="S990" s="143"/>
      <c r="T990" s="144"/>
      <c r="U990" s="145"/>
      <c r="W990" s="365"/>
    </row>
    <row r="991" spans="1:23">
      <c r="A991" s="135" t="s">
        <v>541</v>
      </c>
      <c r="B991" s="52" t="s">
        <v>115</v>
      </c>
      <c r="C991" s="185" t="s">
        <v>97</v>
      </c>
      <c r="D991" s="202">
        <v>16.600000000000001</v>
      </c>
      <c r="E991" s="52" t="s">
        <v>533</v>
      </c>
      <c r="F991" s="52">
        <v>9</v>
      </c>
      <c r="G991" s="112" t="s">
        <v>98</v>
      </c>
      <c r="H991" s="138">
        <v>5</v>
      </c>
      <c r="I991" s="139">
        <v>0</v>
      </c>
      <c r="J991" s="139">
        <v>57</v>
      </c>
      <c r="K991" s="139">
        <f>I991+J991</f>
        <v>57</v>
      </c>
      <c r="L991" s="140">
        <f>K991*D991</f>
        <v>946.2</v>
      </c>
      <c r="M991" s="141">
        <f t="shared" si="58"/>
        <v>8515.8000000000011</v>
      </c>
      <c r="N991" s="458"/>
      <c r="O991" s="147">
        <v>0.66666666666666663</v>
      </c>
      <c r="P991" s="460">
        <f t="shared" si="60"/>
        <v>0.33333333333333337</v>
      </c>
      <c r="Q991" s="451">
        <f>'Work progress Summary'!M13</f>
        <v>1</v>
      </c>
      <c r="R991" s="144">
        <v>5677.2000000000007</v>
      </c>
      <c r="S991" s="143">
        <f t="shared" ref="S991:S1053" si="61">T991-R991</f>
        <v>2838.6000000000004</v>
      </c>
      <c r="T991" s="144">
        <f>Q991*M991</f>
        <v>8515.8000000000011</v>
      </c>
      <c r="U991" s="145"/>
      <c r="W991" s="365"/>
    </row>
    <row r="992" spans="1:23">
      <c r="A992" s="182"/>
      <c r="B992" s="52"/>
      <c r="C992" s="200"/>
      <c r="D992" s="137"/>
      <c r="E992" s="52"/>
      <c r="F992" s="52"/>
      <c r="G992" s="186"/>
      <c r="H992" s="187"/>
      <c r="I992" s="187"/>
      <c r="J992" s="187"/>
      <c r="K992" s="139"/>
      <c r="L992" s="140"/>
      <c r="M992" s="141"/>
      <c r="N992" s="458">
        <f t="shared" si="59"/>
        <v>0</v>
      </c>
      <c r="O992" s="147"/>
      <c r="P992" s="460">
        <f t="shared" si="60"/>
        <v>0</v>
      </c>
      <c r="Q992" s="451"/>
      <c r="R992" s="144"/>
      <c r="S992" s="143"/>
      <c r="T992" s="144"/>
      <c r="U992" s="145"/>
      <c r="W992" s="365"/>
    </row>
    <row r="993" spans="1:23" ht="26">
      <c r="A993" s="135" t="s">
        <v>541</v>
      </c>
      <c r="B993" s="52" t="s">
        <v>116</v>
      </c>
      <c r="C993" s="136" t="s">
        <v>268</v>
      </c>
      <c r="D993" s="137">
        <v>1</v>
      </c>
      <c r="E993" s="52" t="s">
        <v>533</v>
      </c>
      <c r="F993" s="52">
        <v>9</v>
      </c>
      <c r="G993" s="112" t="s">
        <v>96</v>
      </c>
      <c r="H993" s="138">
        <v>20</v>
      </c>
      <c r="I993" s="139">
        <v>138</v>
      </c>
      <c r="J993" s="139">
        <v>59</v>
      </c>
      <c r="K993" s="139">
        <f>I993+J993</f>
        <v>197</v>
      </c>
      <c r="L993" s="140">
        <f>K993*D993</f>
        <v>197</v>
      </c>
      <c r="M993" s="141">
        <f t="shared" si="58"/>
        <v>1773</v>
      </c>
      <c r="N993" s="458">
        <f>P993*D993*F993*0.75*0.86</f>
        <v>0.12899999999999953</v>
      </c>
      <c r="O993" s="147">
        <v>0.97777777777777786</v>
      </c>
      <c r="P993" s="460">
        <f t="shared" si="60"/>
        <v>2.2222222222222143E-2</v>
      </c>
      <c r="Q993" s="451">
        <f>Q989</f>
        <v>1</v>
      </c>
      <c r="R993" s="144">
        <v>1733.6000000000001</v>
      </c>
      <c r="S993" s="143">
        <f t="shared" si="61"/>
        <v>39.399999999999864</v>
      </c>
      <c r="T993" s="144">
        <f>Q993*M993</f>
        <v>1773</v>
      </c>
      <c r="U993" s="145"/>
      <c r="W993" s="365"/>
    </row>
    <row r="994" spans="1:23">
      <c r="A994" s="182"/>
      <c r="B994" s="52"/>
      <c r="C994" s="200"/>
      <c r="D994" s="137"/>
      <c r="E994" s="52"/>
      <c r="F994" s="52"/>
      <c r="G994" s="186"/>
      <c r="H994" s="187"/>
      <c r="I994" s="187"/>
      <c r="J994" s="187"/>
      <c r="K994" s="139"/>
      <c r="L994" s="140"/>
      <c r="M994" s="141"/>
      <c r="N994" s="458">
        <f t="shared" si="59"/>
        <v>0</v>
      </c>
      <c r="O994" s="147"/>
      <c r="P994" s="460">
        <f t="shared" si="60"/>
        <v>0</v>
      </c>
      <c r="Q994" s="451"/>
      <c r="R994" s="144"/>
      <c r="S994" s="143"/>
      <c r="T994" s="144"/>
      <c r="U994" s="145"/>
      <c r="W994" s="365"/>
    </row>
    <row r="995" spans="1:23">
      <c r="A995" s="135"/>
      <c r="B995" s="52"/>
      <c r="C995" s="185" t="s">
        <v>118</v>
      </c>
      <c r="D995" s="202"/>
      <c r="E995" s="52"/>
      <c r="F995" s="52"/>
      <c r="G995" s="186"/>
      <c r="H995" s="187"/>
      <c r="I995" s="139"/>
      <c r="J995" s="139"/>
      <c r="K995" s="139"/>
      <c r="L995" s="140"/>
      <c r="M995" s="141"/>
      <c r="N995" s="458">
        <f t="shared" si="59"/>
        <v>0</v>
      </c>
      <c r="O995" s="147"/>
      <c r="P995" s="460">
        <f t="shared" si="60"/>
        <v>0</v>
      </c>
      <c r="Q995" s="451"/>
      <c r="R995" s="144"/>
      <c r="S995" s="143"/>
      <c r="T995" s="144"/>
      <c r="U995" s="145"/>
      <c r="W995" s="365"/>
    </row>
    <row r="996" spans="1:23">
      <c r="A996" s="182"/>
      <c r="B996" s="52"/>
      <c r="C996" s="200"/>
      <c r="D996" s="137"/>
      <c r="E996" s="52"/>
      <c r="F996" s="52"/>
      <c r="G996" s="186"/>
      <c r="H996" s="187"/>
      <c r="I996" s="187"/>
      <c r="J996" s="187"/>
      <c r="K996" s="139"/>
      <c r="L996" s="140"/>
      <c r="M996" s="141"/>
      <c r="N996" s="458">
        <f t="shared" si="59"/>
        <v>0</v>
      </c>
      <c r="O996" s="147"/>
      <c r="P996" s="460">
        <f t="shared" si="60"/>
        <v>0</v>
      </c>
      <c r="Q996" s="451"/>
      <c r="R996" s="144"/>
      <c r="S996" s="143"/>
      <c r="T996" s="144"/>
      <c r="U996" s="145"/>
      <c r="W996" s="365"/>
    </row>
    <row r="997" spans="1:23" ht="26">
      <c r="A997" s="135" t="s">
        <v>541</v>
      </c>
      <c r="B997" s="52" t="s">
        <v>1</v>
      </c>
      <c r="C997" s="185" t="s">
        <v>119</v>
      </c>
      <c r="D997" s="202">
        <v>1.7</v>
      </c>
      <c r="E997" s="52" t="s">
        <v>532</v>
      </c>
      <c r="F997" s="52">
        <v>9</v>
      </c>
      <c r="G997" s="112" t="s">
        <v>94</v>
      </c>
      <c r="H997" s="138">
        <v>20</v>
      </c>
      <c r="I997" s="139">
        <v>255</v>
      </c>
      <c r="J997" s="139">
        <v>145</v>
      </c>
      <c r="K997" s="139">
        <f>I997+J997</f>
        <v>400</v>
      </c>
      <c r="L997" s="140">
        <f>K997*D997</f>
        <v>680</v>
      </c>
      <c r="M997" s="141">
        <f t="shared" si="58"/>
        <v>6120</v>
      </c>
      <c r="N997" s="458">
        <f t="shared" si="59"/>
        <v>0</v>
      </c>
      <c r="O997" s="147">
        <v>1</v>
      </c>
      <c r="P997" s="460">
        <f t="shared" si="60"/>
        <v>0</v>
      </c>
      <c r="Q997" s="451">
        <f>'Work progress Summary'!G13</f>
        <v>1</v>
      </c>
      <c r="R997" s="144">
        <v>6120</v>
      </c>
      <c r="S997" s="143">
        <f t="shared" si="61"/>
        <v>0</v>
      </c>
      <c r="T997" s="144">
        <f>Q997*M997</f>
        <v>6120</v>
      </c>
      <c r="U997" s="145"/>
      <c r="W997" s="365"/>
    </row>
    <row r="998" spans="1:23">
      <c r="A998" s="182"/>
      <c r="B998" s="52"/>
      <c r="C998" s="200"/>
      <c r="D998" s="137"/>
      <c r="E998" s="52"/>
      <c r="F998" s="52"/>
      <c r="G998" s="186"/>
      <c r="H998" s="187"/>
      <c r="I998" s="187"/>
      <c r="J998" s="187"/>
      <c r="K998" s="139"/>
      <c r="L998" s="140"/>
      <c r="M998" s="141"/>
      <c r="N998" s="458">
        <f t="shared" si="59"/>
        <v>0</v>
      </c>
      <c r="O998" s="147"/>
      <c r="P998" s="460">
        <f t="shared" si="60"/>
        <v>0</v>
      </c>
      <c r="Q998" s="451"/>
      <c r="R998" s="144"/>
      <c r="S998" s="143"/>
      <c r="T998" s="144"/>
      <c r="U998" s="145"/>
      <c r="W998" s="365"/>
    </row>
    <row r="999" spans="1:23" ht="26">
      <c r="A999" s="135" t="s">
        <v>541</v>
      </c>
      <c r="B999" s="52" t="s">
        <v>3</v>
      </c>
      <c r="C999" s="136" t="s">
        <v>123</v>
      </c>
      <c r="D999" s="137">
        <v>1</v>
      </c>
      <c r="E999" s="52" t="s">
        <v>100</v>
      </c>
      <c r="F999" s="52">
        <v>9</v>
      </c>
      <c r="G999" s="112" t="s">
        <v>96</v>
      </c>
      <c r="H999" s="138">
        <v>20</v>
      </c>
      <c r="I999" s="139">
        <v>99</v>
      </c>
      <c r="J999" s="139">
        <v>37</v>
      </c>
      <c r="K999" s="139">
        <f>I999+J999</f>
        <v>136</v>
      </c>
      <c r="L999" s="140">
        <f>K999*D999</f>
        <v>136</v>
      </c>
      <c r="M999" s="141">
        <f t="shared" si="58"/>
        <v>1224</v>
      </c>
      <c r="N999" s="458">
        <f>P999*D999*F999*0.235*0.86</f>
        <v>0</v>
      </c>
      <c r="O999" s="147">
        <v>1</v>
      </c>
      <c r="P999" s="460">
        <f t="shared" si="60"/>
        <v>0</v>
      </c>
      <c r="Q999" s="451">
        <f>Q997</f>
        <v>1</v>
      </c>
      <c r="R999" s="144">
        <v>1224</v>
      </c>
      <c r="S999" s="143">
        <f t="shared" si="61"/>
        <v>0</v>
      </c>
      <c r="T999" s="144">
        <f>Q999*M999</f>
        <v>1224</v>
      </c>
      <c r="U999" s="145"/>
      <c r="W999" s="365"/>
    </row>
    <row r="1000" spans="1:23">
      <c r="A1000" s="182"/>
      <c r="B1000" s="52"/>
      <c r="C1000" s="200"/>
      <c r="D1000" s="137"/>
      <c r="E1000" s="52"/>
      <c r="F1000" s="52"/>
      <c r="G1000" s="186"/>
      <c r="H1000" s="187"/>
      <c r="I1000" s="187"/>
      <c r="J1000" s="187"/>
      <c r="K1000" s="139"/>
      <c r="L1000" s="140"/>
      <c r="M1000" s="141"/>
      <c r="N1000" s="458">
        <f t="shared" si="59"/>
        <v>0</v>
      </c>
      <c r="O1000" s="147"/>
      <c r="P1000" s="460">
        <f t="shared" si="60"/>
        <v>0</v>
      </c>
      <c r="Q1000" s="451"/>
      <c r="R1000" s="144"/>
      <c r="S1000" s="143"/>
      <c r="T1000" s="144"/>
      <c r="U1000" s="145"/>
      <c r="W1000" s="365"/>
    </row>
    <row r="1001" spans="1:23">
      <c r="A1001" s="135"/>
      <c r="B1001" s="52"/>
      <c r="C1001" s="185" t="s">
        <v>121</v>
      </c>
      <c r="D1001" s="202"/>
      <c r="E1001" s="52"/>
      <c r="F1001" s="52"/>
      <c r="G1001" s="186"/>
      <c r="H1001" s="187"/>
      <c r="I1001" s="139"/>
      <c r="J1001" s="139"/>
      <c r="K1001" s="139"/>
      <c r="L1001" s="140"/>
      <c r="M1001" s="141"/>
      <c r="N1001" s="458">
        <f t="shared" si="59"/>
        <v>0</v>
      </c>
      <c r="O1001" s="147"/>
      <c r="P1001" s="460">
        <f t="shared" si="60"/>
        <v>0</v>
      </c>
      <c r="Q1001" s="451"/>
      <c r="R1001" s="144"/>
      <c r="S1001" s="143"/>
      <c r="T1001" s="144"/>
      <c r="U1001" s="145"/>
      <c r="W1001" s="365"/>
    </row>
    <row r="1002" spans="1:23">
      <c r="A1002" s="182"/>
      <c r="B1002" s="52"/>
      <c r="C1002" s="200"/>
      <c r="D1002" s="137"/>
      <c r="E1002" s="52"/>
      <c r="F1002" s="52"/>
      <c r="G1002" s="186"/>
      <c r="H1002" s="187"/>
      <c r="I1002" s="187"/>
      <c r="J1002" s="187"/>
      <c r="K1002" s="139"/>
      <c r="L1002" s="140"/>
      <c r="M1002" s="141"/>
      <c r="N1002" s="458">
        <f t="shared" si="59"/>
        <v>0</v>
      </c>
      <c r="O1002" s="147"/>
      <c r="P1002" s="460">
        <f t="shared" si="60"/>
        <v>0</v>
      </c>
      <c r="Q1002" s="451"/>
      <c r="R1002" s="144"/>
      <c r="S1002" s="143"/>
      <c r="T1002" s="144"/>
      <c r="U1002" s="145"/>
      <c r="W1002" s="365"/>
    </row>
    <row r="1003" spans="1:23" ht="26">
      <c r="A1003" s="135" t="s">
        <v>541</v>
      </c>
      <c r="B1003" s="52" t="s">
        <v>4</v>
      </c>
      <c r="C1003" s="136" t="s">
        <v>93</v>
      </c>
      <c r="D1003" s="202">
        <v>0.8</v>
      </c>
      <c r="E1003" s="52" t="s">
        <v>532</v>
      </c>
      <c r="F1003" s="52">
        <v>9</v>
      </c>
      <c r="G1003" s="112" t="s">
        <v>94</v>
      </c>
      <c r="H1003" s="138">
        <v>20</v>
      </c>
      <c r="I1003" s="139">
        <v>255</v>
      </c>
      <c r="J1003" s="139">
        <v>145</v>
      </c>
      <c r="K1003" s="139">
        <f>I1003+J1003</f>
        <v>400</v>
      </c>
      <c r="L1003" s="140">
        <f>K1003*D1003</f>
        <v>320</v>
      </c>
      <c r="M1003" s="141">
        <f t="shared" si="58"/>
        <v>2880</v>
      </c>
      <c r="N1003" s="458">
        <f t="shared" si="59"/>
        <v>0</v>
      </c>
      <c r="O1003" s="147">
        <v>1</v>
      </c>
      <c r="P1003" s="460">
        <f t="shared" si="60"/>
        <v>0</v>
      </c>
      <c r="Q1003" s="451">
        <f>'Work progress Summary'!H13</f>
        <v>1</v>
      </c>
      <c r="R1003" s="144">
        <v>2880</v>
      </c>
      <c r="S1003" s="143">
        <f t="shared" si="61"/>
        <v>0</v>
      </c>
      <c r="T1003" s="144">
        <f>Q1003*M1003</f>
        <v>2880</v>
      </c>
      <c r="U1003" s="145"/>
      <c r="W1003" s="365"/>
    </row>
    <row r="1004" spans="1:23">
      <c r="A1004" s="182"/>
      <c r="B1004" s="52"/>
      <c r="C1004" s="200"/>
      <c r="D1004" s="137"/>
      <c r="E1004" s="52"/>
      <c r="F1004" s="52"/>
      <c r="G1004" s="186"/>
      <c r="H1004" s="187"/>
      <c r="I1004" s="187"/>
      <c r="J1004" s="187"/>
      <c r="K1004" s="139"/>
      <c r="L1004" s="140"/>
      <c r="M1004" s="141"/>
      <c r="N1004" s="458">
        <f t="shared" si="59"/>
        <v>0</v>
      </c>
      <c r="O1004" s="147"/>
      <c r="P1004" s="460">
        <f t="shared" si="60"/>
        <v>0</v>
      </c>
      <c r="Q1004" s="451"/>
      <c r="R1004" s="144"/>
      <c r="S1004" s="143"/>
      <c r="T1004" s="144"/>
      <c r="U1004" s="145"/>
      <c r="W1004" s="365"/>
    </row>
    <row r="1005" spans="1:23" ht="14.5">
      <c r="A1005" s="135" t="s">
        <v>541</v>
      </c>
      <c r="B1005" s="52" t="s">
        <v>5</v>
      </c>
      <c r="C1005" s="185" t="s">
        <v>269</v>
      </c>
      <c r="D1005" s="137">
        <v>0.45</v>
      </c>
      <c r="E1005" s="52" t="s">
        <v>532</v>
      </c>
      <c r="F1005" s="52">
        <v>9</v>
      </c>
      <c r="G1005" s="112" t="s">
        <v>96</v>
      </c>
      <c r="H1005" s="138">
        <v>20</v>
      </c>
      <c r="I1005" s="139">
        <v>282</v>
      </c>
      <c r="J1005" s="139">
        <v>206</v>
      </c>
      <c r="K1005" s="139">
        <f>I1005+J1005</f>
        <v>488</v>
      </c>
      <c r="L1005" s="140">
        <f>K1005*D1005</f>
        <v>219.6</v>
      </c>
      <c r="M1005" s="141">
        <f t="shared" si="58"/>
        <v>1976.3999999999999</v>
      </c>
      <c r="N1005" s="458">
        <f t="shared" si="59"/>
        <v>0</v>
      </c>
      <c r="O1005" s="147">
        <v>1</v>
      </c>
      <c r="P1005" s="460">
        <f t="shared" si="60"/>
        <v>0</v>
      </c>
      <c r="Q1005" s="451">
        <f>Q1003</f>
        <v>1</v>
      </c>
      <c r="R1005" s="144">
        <v>1976.3999999999999</v>
      </c>
      <c r="S1005" s="143">
        <f t="shared" si="61"/>
        <v>0</v>
      </c>
      <c r="T1005" s="144">
        <f>Q1005*M1005</f>
        <v>1976.3999999999999</v>
      </c>
      <c r="U1005" s="145"/>
      <c r="W1005" s="365"/>
    </row>
    <row r="1006" spans="1:23">
      <c r="A1006" s="182"/>
      <c r="B1006" s="52"/>
      <c r="C1006" s="200"/>
      <c r="D1006" s="137"/>
      <c r="E1006" s="52"/>
      <c r="F1006" s="52"/>
      <c r="G1006" s="186"/>
      <c r="H1006" s="187"/>
      <c r="I1006" s="187"/>
      <c r="J1006" s="187"/>
      <c r="K1006" s="139"/>
      <c r="L1006" s="140"/>
      <c r="M1006" s="141"/>
      <c r="N1006" s="458">
        <f t="shared" si="59"/>
        <v>0</v>
      </c>
      <c r="O1006" s="147"/>
      <c r="P1006" s="460">
        <f t="shared" si="60"/>
        <v>0</v>
      </c>
      <c r="Q1006" s="451"/>
      <c r="R1006" s="144"/>
      <c r="S1006" s="143"/>
      <c r="T1006" s="144"/>
      <c r="U1006" s="145"/>
      <c r="W1006" s="365"/>
    </row>
    <row r="1007" spans="1:23">
      <c r="A1007" s="135" t="s">
        <v>541</v>
      </c>
      <c r="B1007" s="52" t="s">
        <v>103</v>
      </c>
      <c r="C1007" s="185" t="s">
        <v>97</v>
      </c>
      <c r="D1007" s="202">
        <v>3.5</v>
      </c>
      <c r="E1007" s="52" t="s">
        <v>533</v>
      </c>
      <c r="F1007" s="52">
        <v>9</v>
      </c>
      <c r="G1007" s="112" t="s">
        <v>98</v>
      </c>
      <c r="H1007" s="138">
        <v>5</v>
      </c>
      <c r="I1007" s="139">
        <v>0</v>
      </c>
      <c r="J1007" s="139">
        <v>57</v>
      </c>
      <c r="K1007" s="139">
        <f>I1007+J1007</f>
        <v>57</v>
      </c>
      <c r="L1007" s="140">
        <f>K1007*D1007</f>
        <v>199.5</v>
      </c>
      <c r="M1007" s="141">
        <f t="shared" si="58"/>
        <v>1795.5</v>
      </c>
      <c r="N1007" s="458"/>
      <c r="O1007" s="147">
        <v>0.66666666666666663</v>
      </c>
      <c r="P1007" s="460">
        <f t="shared" si="60"/>
        <v>0.33333333333333337</v>
      </c>
      <c r="Q1007" s="451">
        <f>'Work progress Summary'!N13</f>
        <v>1</v>
      </c>
      <c r="R1007" s="144">
        <v>1197</v>
      </c>
      <c r="S1007" s="143">
        <f t="shared" si="61"/>
        <v>598.5</v>
      </c>
      <c r="T1007" s="144">
        <f>Q1007*M1007</f>
        <v>1795.5</v>
      </c>
      <c r="U1007" s="145"/>
      <c r="W1007" s="365"/>
    </row>
    <row r="1008" spans="1:23">
      <c r="A1008" s="182"/>
      <c r="B1008" s="52"/>
      <c r="C1008" s="200"/>
      <c r="D1008" s="137"/>
      <c r="E1008" s="52"/>
      <c r="F1008" s="52"/>
      <c r="G1008" s="186"/>
      <c r="H1008" s="187"/>
      <c r="I1008" s="187"/>
      <c r="J1008" s="187"/>
      <c r="K1008" s="139"/>
      <c r="L1008" s="140"/>
      <c r="M1008" s="141"/>
      <c r="N1008" s="458">
        <f t="shared" si="59"/>
        <v>0</v>
      </c>
      <c r="O1008" s="147"/>
      <c r="P1008" s="460">
        <f t="shared" si="60"/>
        <v>0</v>
      </c>
      <c r="Q1008" s="451"/>
      <c r="R1008" s="144"/>
      <c r="S1008" s="143"/>
      <c r="T1008" s="144"/>
      <c r="U1008" s="145"/>
      <c r="W1008" s="365"/>
    </row>
    <row r="1009" spans="1:23" ht="26">
      <c r="A1009" s="135" t="s">
        <v>541</v>
      </c>
      <c r="B1009" s="52" t="s">
        <v>105</v>
      </c>
      <c r="C1009" s="136" t="s">
        <v>120</v>
      </c>
      <c r="D1009" s="202">
        <v>1</v>
      </c>
      <c r="E1009" s="52" t="s">
        <v>100</v>
      </c>
      <c r="F1009" s="52">
        <v>9</v>
      </c>
      <c r="G1009" s="112" t="s">
        <v>96</v>
      </c>
      <c r="H1009" s="138">
        <v>20</v>
      </c>
      <c r="I1009" s="139">
        <v>99</v>
      </c>
      <c r="J1009" s="139">
        <v>37</v>
      </c>
      <c r="K1009" s="139">
        <f>I1009+J1009</f>
        <v>136</v>
      </c>
      <c r="L1009" s="140">
        <f>K1009*D1009</f>
        <v>136</v>
      </c>
      <c r="M1009" s="141">
        <f t="shared" si="58"/>
        <v>1224</v>
      </c>
      <c r="N1009" s="458">
        <f>P1009*D1009*F1009*0.235*0.86</f>
        <v>0</v>
      </c>
      <c r="O1009" s="147">
        <v>1</v>
      </c>
      <c r="P1009" s="460">
        <f t="shared" si="60"/>
        <v>0</v>
      </c>
      <c r="Q1009" s="451">
        <f>Q1005</f>
        <v>1</v>
      </c>
      <c r="R1009" s="144">
        <v>1224</v>
      </c>
      <c r="S1009" s="143">
        <f t="shared" si="61"/>
        <v>0</v>
      </c>
      <c r="T1009" s="144">
        <f>Q1009*M1009</f>
        <v>1224</v>
      </c>
      <c r="U1009" s="145"/>
      <c r="W1009" s="365"/>
    </row>
    <row r="1010" spans="1:23">
      <c r="A1010" s="182"/>
      <c r="B1010" s="52"/>
      <c r="C1010" s="200"/>
      <c r="D1010" s="137"/>
      <c r="E1010" s="52"/>
      <c r="F1010" s="52"/>
      <c r="G1010" s="186"/>
      <c r="H1010" s="187"/>
      <c r="I1010" s="187"/>
      <c r="J1010" s="187"/>
      <c r="K1010" s="139"/>
      <c r="L1010" s="140"/>
      <c r="M1010" s="141"/>
      <c r="N1010" s="458">
        <f t="shared" si="59"/>
        <v>0</v>
      </c>
      <c r="O1010" s="147"/>
      <c r="P1010" s="460">
        <f t="shared" si="60"/>
        <v>0</v>
      </c>
      <c r="Q1010" s="451"/>
      <c r="R1010" s="144"/>
      <c r="S1010" s="143"/>
      <c r="T1010" s="144"/>
      <c r="U1010" s="145"/>
      <c r="W1010" s="365"/>
    </row>
    <row r="1011" spans="1:23">
      <c r="A1011" s="135"/>
      <c r="B1011" s="52"/>
      <c r="C1011" s="185" t="s">
        <v>124</v>
      </c>
      <c r="D1011" s="137"/>
      <c r="E1011" s="52"/>
      <c r="F1011" s="52"/>
      <c r="G1011" s="186"/>
      <c r="H1011" s="187"/>
      <c r="I1011" s="187"/>
      <c r="J1011" s="187"/>
      <c r="K1011" s="139"/>
      <c r="L1011" s="140"/>
      <c r="M1011" s="141"/>
      <c r="N1011" s="458">
        <f t="shared" si="59"/>
        <v>0</v>
      </c>
      <c r="O1011" s="147"/>
      <c r="P1011" s="460">
        <f t="shared" si="60"/>
        <v>0</v>
      </c>
      <c r="Q1011" s="451"/>
      <c r="R1011" s="144"/>
      <c r="S1011" s="143"/>
      <c r="T1011" s="144"/>
      <c r="U1011" s="145"/>
      <c r="W1011" s="365"/>
    </row>
    <row r="1012" spans="1:23">
      <c r="A1012" s="182"/>
      <c r="B1012" s="52"/>
      <c r="C1012" s="200"/>
      <c r="D1012" s="137"/>
      <c r="E1012" s="52"/>
      <c r="F1012" s="52"/>
      <c r="G1012" s="186"/>
      <c r="H1012" s="187"/>
      <c r="I1012" s="187"/>
      <c r="J1012" s="187"/>
      <c r="K1012" s="139"/>
      <c r="L1012" s="140"/>
      <c r="M1012" s="141"/>
      <c r="N1012" s="458">
        <f t="shared" si="59"/>
        <v>0</v>
      </c>
      <c r="O1012" s="147"/>
      <c r="P1012" s="460">
        <f t="shared" si="60"/>
        <v>0</v>
      </c>
      <c r="Q1012" s="451"/>
      <c r="R1012" s="144"/>
      <c r="S1012" s="143"/>
      <c r="T1012" s="144"/>
      <c r="U1012" s="145"/>
      <c r="W1012" s="365"/>
    </row>
    <row r="1013" spans="1:23" ht="26">
      <c r="A1013" s="135" t="s">
        <v>541</v>
      </c>
      <c r="B1013" s="52" t="s">
        <v>107</v>
      </c>
      <c r="C1013" s="136" t="s">
        <v>125</v>
      </c>
      <c r="D1013" s="137">
        <v>13.5</v>
      </c>
      <c r="E1013" s="52" t="s">
        <v>532</v>
      </c>
      <c r="F1013" s="52">
        <v>9</v>
      </c>
      <c r="G1013" s="112" t="s">
        <v>126</v>
      </c>
      <c r="H1013" s="138">
        <v>20</v>
      </c>
      <c r="I1013" s="139">
        <v>50</v>
      </c>
      <c r="J1013" s="139">
        <v>100</v>
      </c>
      <c r="K1013" s="139">
        <f>I1013+J1013</f>
        <v>150</v>
      </c>
      <c r="L1013" s="140">
        <f>K1013*D1013</f>
        <v>2025</v>
      </c>
      <c r="M1013" s="141">
        <f t="shared" si="58"/>
        <v>18225</v>
      </c>
      <c r="N1013" s="458">
        <f t="shared" si="59"/>
        <v>0</v>
      </c>
      <c r="O1013" s="147">
        <v>1</v>
      </c>
      <c r="P1013" s="460">
        <f t="shared" si="60"/>
        <v>0</v>
      </c>
      <c r="Q1013" s="451">
        <f>'Work progress Summary'!I13</f>
        <v>1</v>
      </c>
      <c r="R1013" s="144">
        <v>18225</v>
      </c>
      <c r="S1013" s="143">
        <f t="shared" si="61"/>
        <v>0</v>
      </c>
      <c r="T1013" s="144">
        <f>Q1013*M1013</f>
        <v>18225</v>
      </c>
      <c r="U1013" s="145"/>
      <c r="W1013" s="365"/>
    </row>
    <row r="1014" spans="1:23">
      <c r="A1014" s="182"/>
      <c r="B1014" s="52"/>
      <c r="C1014" s="200"/>
      <c r="D1014" s="137"/>
      <c r="E1014" s="52"/>
      <c r="F1014" s="52"/>
      <c r="G1014" s="186"/>
      <c r="H1014" s="187"/>
      <c r="I1014" s="187"/>
      <c r="J1014" s="187"/>
      <c r="K1014" s="139"/>
      <c r="L1014" s="140"/>
      <c r="M1014" s="141"/>
      <c r="N1014" s="458">
        <f t="shared" si="59"/>
        <v>0</v>
      </c>
      <c r="O1014" s="147"/>
      <c r="P1014" s="460">
        <f t="shared" si="60"/>
        <v>0</v>
      </c>
      <c r="Q1014" s="451"/>
      <c r="R1014" s="144"/>
      <c r="S1014" s="143"/>
      <c r="T1014" s="144"/>
      <c r="U1014" s="145"/>
      <c r="W1014" s="365"/>
    </row>
    <row r="1015" spans="1:23">
      <c r="A1015" s="135"/>
      <c r="B1015" s="183" t="s">
        <v>83</v>
      </c>
      <c r="C1015" s="200" t="s">
        <v>127</v>
      </c>
      <c r="D1015" s="137"/>
      <c r="E1015" s="52"/>
      <c r="F1015" s="52"/>
      <c r="G1015" s="186"/>
      <c r="H1015" s="187"/>
      <c r="I1015" s="139"/>
      <c r="J1015" s="139"/>
      <c r="K1015" s="139"/>
      <c r="L1015" s="140"/>
      <c r="M1015" s="141"/>
      <c r="N1015" s="458">
        <f t="shared" si="59"/>
        <v>0</v>
      </c>
      <c r="O1015" s="147"/>
      <c r="P1015" s="460">
        <f t="shared" si="60"/>
        <v>0</v>
      </c>
      <c r="Q1015" s="451"/>
      <c r="R1015" s="144"/>
      <c r="S1015" s="143"/>
      <c r="T1015" s="144"/>
      <c r="U1015" s="145"/>
      <c r="W1015" s="365"/>
    </row>
    <row r="1016" spans="1:23">
      <c r="A1016" s="182"/>
      <c r="B1016" s="52"/>
      <c r="C1016" s="200"/>
      <c r="D1016" s="137"/>
      <c r="E1016" s="52"/>
      <c r="F1016" s="52"/>
      <c r="G1016" s="186"/>
      <c r="H1016" s="187"/>
      <c r="I1016" s="187"/>
      <c r="J1016" s="187"/>
      <c r="K1016" s="139"/>
      <c r="L1016" s="140"/>
      <c r="M1016" s="141"/>
      <c r="N1016" s="458">
        <f t="shared" si="59"/>
        <v>0</v>
      </c>
      <c r="O1016" s="147"/>
      <c r="P1016" s="460">
        <f t="shared" si="60"/>
        <v>0</v>
      </c>
      <c r="Q1016" s="451"/>
      <c r="R1016" s="144"/>
      <c r="S1016" s="143"/>
      <c r="T1016" s="144"/>
      <c r="U1016" s="145"/>
      <c r="W1016" s="365"/>
    </row>
    <row r="1017" spans="1:23">
      <c r="A1017" s="135"/>
      <c r="B1017" s="183" t="s">
        <v>83</v>
      </c>
      <c r="C1017" s="200" t="s">
        <v>111</v>
      </c>
      <c r="D1017" s="137"/>
      <c r="E1017" s="52"/>
      <c r="F1017" s="52"/>
      <c r="G1017" s="186"/>
      <c r="H1017" s="187"/>
      <c r="I1017" s="139"/>
      <c r="J1017" s="139"/>
      <c r="K1017" s="139"/>
      <c r="L1017" s="140"/>
      <c r="M1017" s="141"/>
      <c r="N1017" s="458">
        <f t="shared" si="59"/>
        <v>0</v>
      </c>
      <c r="O1017" s="147"/>
      <c r="P1017" s="460">
        <f t="shared" si="60"/>
        <v>0</v>
      </c>
      <c r="Q1017" s="451"/>
      <c r="R1017" s="144"/>
      <c r="S1017" s="143"/>
      <c r="T1017" s="144"/>
      <c r="U1017" s="145"/>
      <c r="W1017" s="365"/>
    </row>
    <row r="1018" spans="1:23">
      <c r="A1018" s="182"/>
      <c r="B1018" s="52"/>
      <c r="C1018" s="200"/>
      <c r="D1018" s="137"/>
      <c r="E1018" s="52"/>
      <c r="F1018" s="52"/>
      <c r="G1018" s="186"/>
      <c r="H1018" s="187"/>
      <c r="I1018" s="187"/>
      <c r="J1018" s="187"/>
      <c r="K1018" s="139"/>
      <c r="L1018" s="140"/>
      <c r="M1018" s="141"/>
      <c r="N1018" s="458">
        <f t="shared" si="59"/>
        <v>0</v>
      </c>
      <c r="O1018" s="147"/>
      <c r="P1018" s="460">
        <f t="shared" si="60"/>
        <v>0</v>
      </c>
      <c r="Q1018" s="451"/>
      <c r="R1018" s="144"/>
      <c r="S1018" s="143"/>
      <c r="T1018" s="144"/>
      <c r="U1018" s="145"/>
      <c r="W1018" s="365"/>
    </row>
    <row r="1019" spans="1:23" ht="26">
      <c r="A1019" s="135" t="s">
        <v>541</v>
      </c>
      <c r="B1019" s="52" t="s">
        <v>108</v>
      </c>
      <c r="C1019" s="136" t="s">
        <v>128</v>
      </c>
      <c r="D1019" s="202">
        <v>13.9</v>
      </c>
      <c r="E1019" s="52" t="s">
        <v>533</v>
      </c>
      <c r="F1019" s="52">
        <v>9</v>
      </c>
      <c r="G1019" s="112" t="s">
        <v>96</v>
      </c>
      <c r="H1019" s="138">
        <v>20</v>
      </c>
      <c r="I1019" s="139">
        <v>86</v>
      </c>
      <c r="J1019" s="139">
        <v>48</v>
      </c>
      <c r="K1019" s="139">
        <f>I1019+J1019</f>
        <v>134</v>
      </c>
      <c r="L1019" s="140">
        <f>K1019*D1019</f>
        <v>1862.6000000000001</v>
      </c>
      <c r="M1019" s="141">
        <f t="shared" si="58"/>
        <v>16763.400000000001</v>
      </c>
      <c r="N1019" s="458">
        <f>P1019*D1019*F1019*0.2</f>
        <v>0</v>
      </c>
      <c r="O1019" s="147">
        <v>1</v>
      </c>
      <c r="P1019" s="460">
        <f t="shared" si="60"/>
        <v>0</v>
      </c>
      <c r="Q1019" s="451">
        <f>'Work progress Summary'!O13</f>
        <v>1</v>
      </c>
      <c r="R1019" s="144">
        <v>16763.400000000001</v>
      </c>
      <c r="S1019" s="143">
        <f t="shared" si="61"/>
        <v>0</v>
      </c>
      <c r="T1019" s="144">
        <f>Q1019*M1019</f>
        <v>16763.400000000001</v>
      </c>
      <c r="U1019" s="145"/>
      <c r="W1019" s="365"/>
    </row>
    <row r="1020" spans="1:23">
      <c r="A1020" s="182"/>
      <c r="B1020" s="52"/>
      <c r="C1020" s="200"/>
      <c r="D1020" s="137"/>
      <c r="E1020" s="52"/>
      <c r="F1020" s="52"/>
      <c r="G1020" s="186"/>
      <c r="H1020" s="187"/>
      <c r="I1020" s="187"/>
      <c r="J1020" s="187"/>
      <c r="K1020" s="139"/>
      <c r="L1020" s="140"/>
      <c r="M1020" s="141"/>
      <c r="N1020" s="458">
        <f t="shared" si="59"/>
        <v>0</v>
      </c>
      <c r="O1020" s="147"/>
      <c r="P1020" s="460">
        <f t="shared" si="60"/>
        <v>0</v>
      </c>
      <c r="Q1020" s="451"/>
      <c r="R1020" s="144"/>
      <c r="S1020" s="143"/>
      <c r="T1020" s="144"/>
      <c r="U1020" s="145"/>
      <c r="W1020" s="365"/>
    </row>
    <row r="1021" spans="1:23" ht="39">
      <c r="A1021" s="135" t="s">
        <v>541</v>
      </c>
      <c r="B1021" s="52" t="s">
        <v>129</v>
      </c>
      <c r="C1021" s="136" t="s">
        <v>130</v>
      </c>
      <c r="D1021" s="202">
        <v>9.5500000000000007</v>
      </c>
      <c r="E1021" s="52" t="s">
        <v>532</v>
      </c>
      <c r="F1021" s="52">
        <v>9</v>
      </c>
      <c r="G1021" s="112" t="s">
        <v>131</v>
      </c>
      <c r="H1021" s="138">
        <v>20</v>
      </c>
      <c r="I1021" s="139">
        <v>406</v>
      </c>
      <c r="J1021" s="139">
        <v>222</v>
      </c>
      <c r="K1021" s="139">
        <f>I1021+J1021</f>
        <v>628</v>
      </c>
      <c r="L1021" s="140">
        <f>K1021*D1021</f>
        <v>5997.4000000000005</v>
      </c>
      <c r="M1021" s="141">
        <f t="shared" si="58"/>
        <v>53976.600000000006</v>
      </c>
      <c r="N1021" s="458">
        <f t="shared" si="59"/>
        <v>9.5500000000000043</v>
      </c>
      <c r="O1021" s="147">
        <v>0.88888888888888884</v>
      </c>
      <c r="P1021" s="460">
        <f t="shared" si="60"/>
        <v>0.11111111111111116</v>
      </c>
      <c r="Q1021" s="451">
        <f>'Work progress Summary'!R13</f>
        <v>1</v>
      </c>
      <c r="R1021" s="144">
        <v>47979.200000000004</v>
      </c>
      <c r="S1021" s="143">
        <f t="shared" si="61"/>
        <v>5997.4000000000015</v>
      </c>
      <c r="T1021" s="144">
        <f>Q1021*M1021</f>
        <v>53976.600000000006</v>
      </c>
      <c r="U1021" s="145"/>
      <c r="W1021" s="365"/>
    </row>
    <row r="1022" spans="1:23">
      <c r="A1022" s="182"/>
      <c r="B1022" s="52"/>
      <c r="C1022" s="200"/>
      <c r="D1022" s="137"/>
      <c r="E1022" s="52"/>
      <c r="F1022" s="52"/>
      <c r="G1022" s="186"/>
      <c r="H1022" s="187"/>
      <c r="I1022" s="187"/>
      <c r="J1022" s="187"/>
      <c r="K1022" s="139"/>
      <c r="L1022" s="140"/>
      <c r="M1022" s="141"/>
      <c r="N1022" s="458">
        <f t="shared" si="59"/>
        <v>0</v>
      </c>
      <c r="O1022" s="147"/>
      <c r="P1022" s="460">
        <f t="shared" si="60"/>
        <v>0</v>
      </c>
      <c r="Q1022" s="451"/>
      <c r="R1022" s="144"/>
      <c r="S1022" s="143"/>
      <c r="T1022" s="144"/>
      <c r="U1022" s="145"/>
      <c r="W1022" s="365"/>
    </row>
    <row r="1023" spans="1:23">
      <c r="A1023" s="135"/>
      <c r="B1023" s="183" t="s">
        <v>83</v>
      </c>
      <c r="C1023" s="200" t="s">
        <v>118</v>
      </c>
      <c r="D1023" s="202"/>
      <c r="E1023" s="52"/>
      <c r="F1023" s="52"/>
      <c r="G1023" s="186"/>
      <c r="H1023" s="187"/>
      <c r="I1023" s="139"/>
      <c r="J1023" s="139"/>
      <c r="K1023" s="139"/>
      <c r="L1023" s="140"/>
      <c r="M1023" s="141"/>
      <c r="N1023" s="458">
        <f t="shared" si="59"/>
        <v>0</v>
      </c>
      <c r="O1023" s="147"/>
      <c r="P1023" s="460">
        <f t="shared" si="60"/>
        <v>0</v>
      </c>
      <c r="Q1023" s="451"/>
      <c r="R1023" s="144"/>
      <c r="S1023" s="143"/>
      <c r="T1023" s="144"/>
      <c r="U1023" s="145"/>
      <c r="W1023" s="365"/>
    </row>
    <row r="1024" spans="1:23">
      <c r="A1024" s="182"/>
      <c r="B1024" s="52"/>
      <c r="C1024" s="200"/>
      <c r="D1024" s="137"/>
      <c r="E1024" s="52"/>
      <c r="F1024" s="52"/>
      <c r="G1024" s="186"/>
      <c r="H1024" s="187"/>
      <c r="I1024" s="187"/>
      <c r="J1024" s="187"/>
      <c r="K1024" s="139"/>
      <c r="L1024" s="140"/>
      <c r="M1024" s="141"/>
      <c r="N1024" s="458">
        <f t="shared" si="59"/>
        <v>0</v>
      </c>
      <c r="O1024" s="147"/>
      <c r="P1024" s="460">
        <f t="shared" si="60"/>
        <v>0</v>
      </c>
      <c r="Q1024" s="451"/>
      <c r="R1024" s="144"/>
      <c r="S1024" s="143"/>
      <c r="T1024" s="144"/>
      <c r="U1024" s="145"/>
      <c r="W1024" s="365"/>
    </row>
    <row r="1025" spans="1:23" ht="39">
      <c r="A1025" s="135" t="s">
        <v>541</v>
      </c>
      <c r="B1025" s="52" t="s">
        <v>109</v>
      </c>
      <c r="C1025" s="136" t="s">
        <v>206</v>
      </c>
      <c r="D1025" s="202">
        <v>10.8</v>
      </c>
      <c r="E1025" s="52" t="s">
        <v>532</v>
      </c>
      <c r="F1025" s="52">
        <v>9</v>
      </c>
      <c r="G1025" s="112" t="s">
        <v>131</v>
      </c>
      <c r="H1025" s="138">
        <v>20</v>
      </c>
      <c r="I1025" s="139">
        <v>406</v>
      </c>
      <c r="J1025" s="139">
        <v>222</v>
      </c>
      <c r="K1025" s="139">
        <f>I1025+J1025</f>
        <v>628</v>
      </c>
      <c r="L1025" s="140">
        <f>K1025*D1025</f>
        <v>6782.4000000000005</v>
      </c>
      <c r="M1025" s="141">
        <f t="shared" si="58"/>
        <v>61041.600000000006</v>
      </c>
      <c r="N1025" s="458">
        <f t="shared" si="59"/>
        <v>0</v>
      </c>
      <c r="O1025" s="147">
        <v>1</v>
      </c>
      <c r="P1025" s="460">
        <f t="shared" si="60"/>
        <v>0</v>
      </c>
      <c r="Q1025" s="451">
        <f>'Work progress Summary'!P13</f>
        <v>1</v>
      </c>
      <c r="R1025" s="144">
        <v>61041.600000000006</v>
      </c>
      <c r="S1025" s="143">
        <f t="shared" si="61"/>
        <v>0</v>
      </c>
      <c r="T1025" s="144">
        <f>Q1025*M1025</f>
        <v>61041.600000000006</v>
      </c>
      <c r="U1025" s="145"/>
      <c r="W1025" s="365"/>
    </row>
    <row r="1026" spans="1:23">
      <c r="A1026" s="182"/>
      <c r="B1026" s="52"/>
      <c r="C1026" s="200"/>
      <c r="D1026" s="137"/>
      <c r="E1026" s="52"/>
      <c r="F1026" s="52"/>
      <c r="G1026" s="186"/>
      <c r="H1026" s="187"/>
      <c r="I1026" s="187"/>
      <c r="J1026" s="187"/>
      <c r="K1026" s="139"/>
      <c r="L1026" s="140"/>
      <c r="M1026" s="141"/>
      <c r="N1026" s="458">
        <f t="shared" si="59"/>
        <v>0</v>
      </c>
      <c r="O1026" s="147"/>
      <c r="P1026" s="460">
        <f t="shared" si="60"/>
        <v>0</v>
      </c>
      <c r="Q1026" s="451"/>
      <c r="R1026" s="144"/>
      <c r="S1026" s="143"/>
      <c r="T1026" s="144"/>
      <c r="U1026" s="145"/>
      <c r="W1026" s="365"/>
    </row>
    <row r="1027" spans="1:23" ht="26">
      <c r="A1027" s="135" t="s">
        <v>541</v>
      </c>
      <c r="B1027" s="52" t="s">
        <v>112</v>
      </c>
      <c r="C1027" s="136" t="s">
        <v>270</v>
      </c>
      <c r="D1027" s="137">
        <v>4.5</v>
      </c>
      <c r="E1027" s="52" t="s">
        <v>533</v>
      </c>
      <c r="F1027" s="52">
        <v>9</v>
      </c>
      <c r="G1027" s="112" t="s">
        <v>96</v>
      </c>
      <c r="H1027" s="138">
        <v>20</v>
      </c>
      <c r="I1027" s="139">
        <v>94</v>
      </c>
      <c r="J1027" s="139">
        <v>56</v>
      </c>
      <c r="K1027" s="139">
        <f>I1027+J1027</f>
        <v>150</v>
      </c>
      <c r="L1027" s="140">
        <f>K1027*D1027</f>
        <v>675</v>
      </c>
      <c r="M1027" s="141">
        <f t="shared" si="58"/>
        <v>6075</v>
      </c>
      <c r="N1027" s="458">
        <f>P1027*D1027*F1027*0.23</f>
        <v>1.0350000000000004</v>
      </c>
      <c r="O1027" s="147">
        <v>0.88888888888888884</v>
      </c>
      <c r="P1027" s="460">
        <f t="shared" si="60"/>
        <v>0.11111111111111116</v>
      </c>
      <c r="Q1027" s="451">
        <f>'Work progress Summary'!S13</f>
        <v>1</v>
      </c>
      <c r="R1027" s="144">
        <v>5400</v>
      </c>
      <c r="S1027" s="143">
        <f t="shared" si="61"/>
        <v>675</v>
      </c>
      <c r="T1027" s="144">
        <f>Q1027*M1027</f>
        <v>6075</v>
      </c>
      <c r="U1027" s="145"/>
      <c r="W1027" s="365"/>
    </row>
    <row r="1028" spans="1:23">
      <c r="A1028" s="182"/>
      <c r="B1028" s="52"/>
      <c r="C1028" s="200"/>
      <c r="D1028" s="137"/>
      <c r="E1028" s="52"/>
      <c r="F1028" s="52"/>
      <c r="G1028" s="186"/>
      <c r="H1028" s="187"/>
      <c r="I1028" s="187"/>
      <c r="J1028" s="187"/>
      <c r="K1028" s="139"/>
      <c r="L1028" s="140"/>
      <c r="M1028" s="141"/>
      <c r="N1028" s="458">
        <f t="shared" si="59"/>
        <v>0</v>
      </c>
      <c r="O1028" s="147"/>
      <c r="P1028" s="460">
        <f t="shared" si="60"/>
        <v>0</v>
      </c>
      <c r="Q1028" s="451"/>
      <c r="R1028" s="144"/>
      <c r="S1028" s="143"/>
      <c r="T1028" s="144"/>
      <c r="U1028" s="145"/>
      <c r="W1028" s="365"/>
    </row>
    <row r="1029" spans="1:23">
      <c r="A1029" s="135"/>
      <c r="B1029" s="183" t="s">
        <v>83</v>
      </c>
      <c r="C1029" s="200" t="s">
        <v>121</v>
      </c>
      <c r="D1029" s="202"/>
      <c r="E1029" s="52"/>
      <c r="F1029" s="52"/>
      <c r="G1029" s="186"/>
      <c r="H1029" s="187"/>
      <c r="I1029" s="139"/>
      <c r="J1029" s="139"/>
      <c r="K1029" s="139"/>
      <c r="L1029" s="140"/>
      <c r="M1029" s="141"/>
      <c r="N1029" s="458">
        <f t="shared" si="59"/>
        <v>0</v>
      </c>
      <c r="O1029" s="147"/>
      <c r="P1029" s="460">
        <f t="shared" si="60"/>
        <v>0</v>
      </c>
      <c r="Q1029" s="451"/>
      <c r="R1029" s="144"/>
      <c r="S1029" s="143"/>
      <c r="T1029" s="144"/>
      <c r="U1029" s="145"/>
      <c r="W1029" s="365"/>
    </row>
    <row r="1030" spans="1:23">
      <c r="A1030" s="182"/>
      <c r="B1030" s="52"/>
      <c r="C1030" s="200"/>
      <c r="D1030" s="137"/>
      <c r="E1030" s="52"/>
      <c r="F1030" s="52"/>
      <c r="G1030" s="186"/>
      <c r="H1030" s="187"/>
      <c r="I1030" s="187"/>
      <c r="J1030" s="187"/>
      <c r="K1030" s="139"/>
      <c r="L1030" s="140"/>
      <c r="M1030" s="141"/>
      <c r="N1030" s="458">
        <f t="shared" si="59"/>
        <v>0</v>
      </c>
      <c r="O1030" s="147"/>
      <c r="P1030" s="460">
        <f t="shared" si="60"/>
        <v>0</v>
      </c>
      <c r="Q1030" s="451"/>
      <c r="R1030" s="144"/>
      <c r="S1030" s="143"/>
      <c r="T1030" s="144"/>
      <c r="U1030" s="145"/>
      <c r="W1030" s="365"/>
    </row>
    <row r="1031" spans="1:23" ht="52">
      <c r="A1031" s="135" t="s">
        <v>541</v>
      </c>
      <c r="B1031" s="52" t="s">
        <v>113</v>
      </c>
      <c r="C1031" s="136" t="s">
        <v>207</v>
      </c>
      <c r="D1031" s="202">
        <v>4</v>
      </c>
      <c r="E1031" s="52" t="s">
        <v>532</v>
      </c>
      <c r="F1031" s="52">
        <v>9</v>
      </c>
      <c r="G1031" s="112" t="s">
        <v>131</v>
      </c>
      <c r="H1031" s="138">
        <v>20</v>
      </c>
      <c r="I1031" s="139">
        <v>406</v>
      </c>
      <c r="J1031" s="139">
        <v>222</v>
      </c>
      <c r="K1031" s="139">
        <f>I1031+J1031</f>
        <v>628</v>
      </c>
      <c r="L1031" s="140">
        <f>K1031*D1031</f>
        <v>2512</v>
      </c>
      <c r="M1031" s="141">
        <f t="shared" si="58"/>
        <v>22608</v>
      </c>
      <c r="N1031" s="458">
        <f t="shared" si="59"/>
        <v>0</v>
      </c>
      <c r="O1031" s="147">
        <v>1</v>
      </c>
      <c r="P1031" s="460">
        <f t="shared" si="60"/>
        <v>0</v>
      </c>
      <c r="Q1031" s="451">
        <f>'Work progress Summary'!Q13</f>
        <v>1</v>
      </c>
      <c r="R1031" s="144">
        <v>22608</v>
      </c>
      <c r="S1031" s="143">
        <f t="shared" si="61"/>
        <v>0</v>
      </c>
      <c r="T1031" s="144">
        <f>Q1031*M1031</f>
        <v>22608</v>
      </c>
      <c r="U1031" s="145"/>
      <c r="W1031" s="365"/>
    </row>
    <row r="1032" spans="1:23">
      <c r="A1032" s="182"/>
      <c r="B1032" s="52"/>
      <c r="C1032" s="200"/>
      <c r="D1032" s="137"/>
      <c r="E1032" s="52"/>
      <c r="F1032" s="52"/>
      <c r="G1032" s="186"/>
      <c r="H1032" s="187"/>
      <c r="I1032" s="187"/>
      <c r="J1032" s="187"/>
      <c r="K1032" s="139"/>
      <c r="L1032" s="140"/>
      <c r="M1032" s="141"/>
      <c r="N1032" s="458">
        <f t="shared" si="59"/>
        <v>0</v>
      </c>
      <c r="O1032" s="147"/>
      <c r="P1032" s="460">
        <f t="shared" si="60"/>
        <v>0</v>
      </c>
      <c r="Q1032" s="451"/>
      <c r="R1032" s="144"/>
      <c r="S1032" s="143"/>
      <c r="T1032" s="144"/>
      <c r="U1032" s="145"/>
      <c r="W1032" s="365"/>
    </row>
    <row r="1033" spans="1:23" ht="26">
      <c r="A1033" s="135" t="s">
        <v>541</v>
      </c>
      <c r="B1033" s="52" t="s">
        <v>1</v>
      </c>
      <c r="C1033" s="136" t="s">
        <v>133</v>
      </c>
      <c r="D1033" s="202">
        <v>3.6</v>
      </c>
      <c r="E1033" s="52" t="s">
        <v>533</v>
      </c>
      <c r="F1033" s="52">
        <v>9</v>
      </c>
      <c r="G1033" s="112" t="s">
        <v>96</v>
      </c>
      <c r="H1033" s="138">
        <v>20</v>
      </c>
      <c r="I1033" s="139">
        <v>79</v>
      </c>
      <c r="J1033" s="139">
        <v>43</v>
      </c>
      <c r="K1033" s="139">
        <f>I1033+J1033</f>
        <v>122</v>
      </c>
      <c r="L1033" s="140">
        <f>K1033*D1033</f>
        <v>439.2</v>
      </c>
      <c r="M1033" s="141">
        <f t="shared" si="58"/>
        <v>3952.7999999999997</v>
      </c>
      <c r="N1033" s="458">
        <f>P1033*D1033*F1033*0.18</f>
        <v>0.64800000000000035</v>
      </c>
      <c r="O1033" s="147">
        <v>0.88888888888888884</v>
      </c>
      <c r="P1033" s="460">
        <f t="shared" si="60"/>
        <v>0.11111111111111116</v>
      </c>
      <c r="Q1033" s="451">
        <f>'Work progress Summary'!T13</f>
        <v>1</v>
      </c>
      <c r="R1033" s="144">
        <v>3513.5999999999995</v>
      </c>
      <c r="S1033" s="143">
        <f t="shared" si="61"/>
        <v>439.20000000000027</v>
      </c>
      <c r="T1033" s="144">
        <f>Q1033*M1033</f>
        <v>3952.7999999999997</v>
      </c>
      <c r="U1033" s="145"/>
      <c r="W1033" s="365"/>
    </row>
    <row r="1034" spans="1:23">
      <c r="A1034" s="182"/>
      <c r="B1034" s="52"/>
      <c r="C1034" s="200"/>
      <c r="D1034" s="137"/>
      <c r="E1034" s="52"/>
      <c r="F1034" s="52"/>
      <c r="G1034" s="186"/>
      <c r="H1034" s="187"/>
      <c r="I1034" s="187"/>
      <c r="J1034" s="187"/>
      <c r="K1034" s="139"/>
      <c r="L1034" s="140"/>
      <c r="M1034" s="141"/>
      <c r="N1034" s="458">
        <f t="shared" si="59"/>
        <v>0</v>
      </c>
      <c r="O1034" s="147"/>
      <c r="P1034" s="460">
        <f t="shared" si="60"/>
        <v>0</v>
      </c>
      <c r="Q1034" s="451"/>
      <c r="R1034" s="144"/>
      <c r="S1034" s="143"/>
      <c r="T1034" s="144"/>
      <c r="U1034" s="145"/>
      <c r="W1034" s="365"/>
    </row>
    <row r="1035" spans="1:23">
      <c r="A1035" s="135"/>
      <c r="B1035" s="183" t="s">
        <v>83</v>
      </c>
      <c r="C1035" s="200" t="s">
        <v>134</v>
      </c>
      <c r="D1035" s="202"/>
      <c r="E1035" s="52"/>
      <c r="F1035" s="52"/>
      <c r="G1035" s="186"/>
      <c r="H1035" s="187"/>
      <c r="I1035" s="139"/>
      <c r="J1035" s="139"/>
      <c r="K1035" s="139"/>
      <c r="L1035" s="140"/>
      <c r="M1035" s="141"/>
      <c r="N1035" s="458">
        <f t="shared" si="59"/>
        <v>0</v>
      </c>
      <c r="O1035" s="147"/>
      <c r="P1035" s="460">
        <f t="shared" si="60"/>
        <v>0</v>
      </c>
      <c r="Q1035" s="451"/>
      <c r="R1035" s="144"/>
      <c r="S1035" s="143"/>
      <c r="T1035" s="144"/>
      <c r="U1035" s="145"/>
      <c r="W1035" s="365"/>
    </row>
    <row r="1036" spans="1:23">
      <c r="A1036" s="182"/>
      <c r="B1036" s="52"/>
      <c r="C1036" s="200"/>
      <c r="D1036" s="137"/>
      <c r="E1036" s="52"/>
      <c r="F1036" s="52"/>
      <c r="G1036" s="186"/>
      <c r="H1036" s="187"/>
      <c r="I1036" s="187"/>
      <c r="J1036" s="187"/>
      <c r="K1036" s="139"/>
      <c r="L1036" s="140"/>
      <c r="M1036" s="141"/>
      <c r="N1036" s="458">
        <f t="shared" si="59"/>
        <v>0</v>
      </c>
      <c r="O1036" s="147"/>
      <c r="P1036" s="460">
        <f t="shared" si="60"/>
        <v>0</v>
      </c>
      <c r="Q1036" s="451"/>
      <c r="R1036" s="144"/>
      <c r="S1036" s="143"/>
      <c r="T1036" s="144"/>
      <c r="U1036" s="145"/>
      <c r="W1036" s="365"/>
    </row>
    <row r="1037" spans="1:23" ht="26">
      <c r="A1037" s="135"/>
      <c r="B1037" s="52"/>
      <c r="C1037" s="136" t="s">
        <v>160</v>
      </c>
      <c r="D1037" s="202"/>
      <c r="E1037" s="52"/>
      <c r="F1037" s="52"/>
      <c r="G1037" s="186"/>
      <c r="H1037" s="187"/>
      <c r="I1037" s="139"/>
      <c r="J1037" s="139"/>
      <c r="K1037" s="139"/>
      <c r="L1037" s="140"/>
      <c r="M1037" s="141"/>
      <c r="N1037" s="458">
        <f t="shared" si="59"/>
        <v>0</v>
      </c>
      <c r="O1037" s="147"/>
      <c r="P1037" s="460">
        <f t="shared" si="60"/>
        <v>0</v>
      </c>
      <c r="Q1037" s="451"/>
      <c r="R1037" s="144"/>
      <c r="S1037" s="143"/>
      <c r="T1037" s="144"/>
      <c r="U1037" s="145"/>
      <c r="W1037" s="365"/>
    </row>
    <row r="1038" spans="1:23">
      <c r="A1038" s="182"/>
      <c r="B1038" s="52"/>
      <c r="C1038" s="200"/>
      <c r="D1038" s="137"/>
      <c r="E1038" s="52"/>
      <c r="F1038" s="52"/>
      <c r="G1038" s="186"/>
      <c r="H1038" s="187"/>
      <c r="I1038" s="187"/>
      <c r="J1038" s="187"/>
      <c r="K1038" s="139"/>
      <c r="L1038" s="140"/>
      <c r="M1038" s="141"/>
      <c r="N1038" s="458">
        <f t="shared" si="59"/>
        <v>0</v>
      </c>
      <c r="O1038" s="147"/>
      <c r="P1038" s="460">
        <f t="shared" si="60"/>
        <v>0</v>
      </c>
      <c r="Q1038" s="451"/>
      <c r="R1038" s="144"/>
      <c r="S1038" s="143"/>
      <c r="T1038" s="144"/>
      <c r="U1038" s="145"/>
      <c r="W1038" s="365"/>
    </row>
    <row r="1039" spans="1:23">
      <c r="A1039" s="135" t="s">
        <v>541</v>
      </c>
      <c r="B1039" s="52" t="s">
        <v>2</v>
      </c>
      <c r="C1039" s="185" t="s">
        <v>271</v>
      </c>
      <c r="D1039" s="202">
        <v>1</v>
      </c>
      <c r="E1039" s="52" t="s">
        <v>100</v>
      </c>
      <c r="F1039" s="52">
        <v>9</v>
      </c>
      <c r="G1039" s="112" t="s">
        <v>96</v>
      </c>
      <c r="H1039" s="138">
        <v>20</v>
      </c>
      <c r="I1039" s="139">
        <v>972</v>
      </c>
      <c r="J1039" s="139">
        <v>506</v>
      </c>
      <c r="K1039" s="139">
        <f>I1039+J1039</f>
        <v>1478</v>
      </c>
      <c r="L1039" s="140">
        <f>K1039*D1039</f>
        <v>1478</v>
      </c>
      <c r="M1039" s="141">
        <f t="shared" ref="M1039:M1091" si="62">D1039*K1039*F1039</f>
        <v>13302</v>
      </c>
      <c r="N1039" s="458">
        <f>P1039*D1039*F1039*0.35*(1.51+2.43+2.43)</f>
        <v>4.4590000000000005</v>
      </c>
      <c r="O1039" s="147">
        <v>0.66666666666666663</v>
      </c>
      <c r="P1039" s="460">
        <f t="shared" si="60"/>
        <v>0.22222222222222221</v>
      </c>
      <c r="Q1039" s="451">
        <f>'Work progress Summary'!V13</f>
        <v>0.88888888888888884</v>
      </c>
      <c r="R1039" s="144">
        <v>7390</v>
      </c>
      <c r="S1039" s="143">
        <f t="shared" si="61"/>
        <v>4434</v>
      </c>
      <c r="T1039" s="144">
        <f>Q1039*M1039</f>
        <v>11824</v>
      </c>
      <c r="U1039" s="145"/>
      <c r="W1039" s="365"/>
    </row>
    <row r="1040" spans="1:23">
      <c r="A1040" s="182"/>
      <c r="B1040" s="52"/>
      <c r="C1040" s="200"/>
      <c r="D1040" s="137"/>
      <c r="E1040" s="52"/>
      <c r="F1040" s="52"/>
      <c r="G1040" s="186"/>
      <c r="H1040" s="187"/>
      <c r="I1040" s="187"/>
      <c r="J1040" s="187"/>
      <c r="K1040" s="139"/>
      <c r="L1040" s="140"/>
      <c r="M1040" s="141"/>
      <c r="N1040" s="458">
        <f t="shared" si="59"/>
        <v>0</v>
      </c>
      <c r="O1040" s="147"/>
      <c r="P1040" s="460">
        <f t="shared" si="60"/>
        <v>0</v>
      </c>
      <c r="Q1040" s="451"/>
      <c r="R1040" s="144"/>
      <c r="S1040" s="143"/>
      <c r="T1040" s="144"/>
      <c r="U1040" s="145"/>
      <c r="W1040" s="365"/>
    </row>
    <row r="1041" spans="1:23">
      <c r="A1041" s="135" t="s">
        <v>541</v>
      </c>
      <c r="B1041" s="52" t="s">
        <v>3</v>
      </c>
      <c r="C1041" s="185" t="s">
        <v>253</v>
      </c>
      <c r="D1041" s="137">
        <v>1</v>
      </c>
      <c r="E1041" s="52" t="s">
        <v>100</v>
      </c>
      <c r="F1041" s="52">
        <v>9</v>
      </c>
      <c r="G1041" s="112" t="s">
        <v>96</v>
      </c>
      <c r="H1041" s="138">
        <v>20</v>
      </c>
      <c r="I1041" s="139">
        <v>789</v>
      </c>
      <c r="J1041" s="139">
        <v>395</v>
      </c>
      <c r="K1041" s="139">
        <f>I1041+J1041</f>
        <v>1184</v>
      </c>
      <c r="L1041" s="140">
        <f>K1041*D1041</f>
        <v>1184</v>
      </c>
      <c r="M1041" s="141">
        <f t="shared" si="62"/>
        <v>10656</v>
      </c>
      <c r="N1041" s="458">
        <f>P1041*D1041*F1041*(0.16+0.145)*(0.86+2.43+2.43)</f>
        <v>5.2338000000000013</v>
      </c>
      <c r="O1041" s="147">
        <v>0.66666666666666663</v>
      </c>
      <c r="P1041" s="460">
        <f t="shared" si="60"/>
        <v>0.33333333333333337</v>
      </c>
      <c r="Q1041" s="451">
        <f>'Work progress Summary'!W13</f>
        <v>1</v>
      </c>
      <c r="R1041" s="144">
        <v>5920</v>
      </c>
      <c r="S1041" s="143">
        <f t="shared" si="61"/>
        <v>4736</v>
      </c>
      <c r="T1041" s="144">
        <f>Q1041*M1041</f>
        <v>10656</v>
      </c>
      <c r="U1041" s="145"/>
      <c r="W1041" s="365"/>
    </row>
    <row r="1042" spans="1:23">
      <c r="A1042" s="182"/>
      <c r="B1042" s="52"/>
      <c r="C1042" s="200"/>
      <c r="D1042" s="137"/>
      <c r="E1042" s="52"/>
      <c r="F1042" s="52"/>
      <c r="G1042" s="186"/>
      <c r="H1042" s="187"/>
      <c r="I1042" s="187"/>
      <c r="J1042" s="187"/>
      <c r="K1042" s="139"/>
      <c r="L1042" s="140"/>
      <c r="M1042" s="141"/>
      <c r="N1042" s="458">
        <f t="shared" si="59"/>
        <v>0</v>
      </c>
      <c r="O1042" s="147"/>
      <c r="P1042" s="460">
        <f t="shared" si="60"/>
        <v>0</v>
      </c>
      <c r="Q1042" s="451"/>
      <c r="R1042" s="144"/>
      <c r="S1042" s="143"/>
      <c r="T1042" s="144"/>
      <c r="U1042" s="145"/>
      <c r="W1042" s="365"/>
    </row>
    <row r="1043" spans="1:23">
      <c r="A1043" s="135" t="s">
        <v>541</v>
      </c>
      <c r="B1043" s="52" t="s">
        <v>4</v>
      </c>
      <c r="C1043" s="185" t="s">
        <v>138</v>
      </c>
      <c r="D1043" s="202">
        <v>2</v>
      </c>
      <c r="E1043" s="52" t="s">
        <v>100</v>
      </c>
      <c r="F1043" s="52">
        <v>9</v>
      </c>
      <c r="G1043" s="112" t="s">
        <v>96</v>
      </c>
      <c r="H1043" s="138">
        <v>20</v>
      </c>
      <c r="I1043" s="139">
        <v>660</v>
      </c>
      <c r="J1043" s="139">
        <v>304</v>
      </c>
      <c r="K1043" s="139">
        <f>I1043+J1043</f>
        <v>964</v>
      </c>
      <c r="L1043" s="140">
        <f>K1043*D1043</f>
        <v>1928</v>
      </c>
      <c r="M1043" s="141">
        <f t="shared" si="62"/>
        <v>17352</v>
      </c>
      <c r="N1043" s="458">
        <f>P1043*D1043*F1043*0.235*(0.86+2.43+2.43)</f>
        <v>2.6884000000000015</v>
      </c>
      <c r="O1043" s="147">
        <v>0.88888888888888884</v>
      </c>
      <c r="P1043" s="460">
        <f t="shared" si="60"/>
        <v>0.11111111111111116</v>
      </c>
      <c r="Q1043" s="451">
        <f>'Work progress Summary'!X13</f>
        <v>1</v>
      </c>
      <c r="R1043" s="144">
        <v>11568</v>
      </c>
      <c r="S1043" s="143">
        <f t="shared" si="61"/>
        <v>5784</v>
      </c>
      <c r="T1043" s="144">
        <f>Q1043*M1043</f>
        <v>17352</v>
      </c>
      <c r="U1043" s="145"/>
      <c r="W1043" s="365"/>
    </row>
    <row r="1044" spans="1:23">
      <c r="A1044" s="182"/>
      <c r="B1044" s="52"/>
      <c r="C1044" s="200"/>
      <c r="D1044" s="137"/>
      <c r="E1044" s="52"/>
      <c r="F1044" s="52"/>
      <c r="G1044" s="186"/>
      <c r="H1044" s="187"/>
      <c r="I1044" s="187"/>
      <c r="J1044" s="187"/>
      <c r="K1044" s="139"/>
      <c r="L1044" s="140"/>
      <c r="M1044" s="141"/>
      <c r="N1044" s="458">
        <f t="shared" si="59"/>
        <v>0</v>
      </c>
      <c r="O1044" s="147"/>
      <c r="P1044" s="460">
        <f t="shared" si="60"/>
        <v>0</v>
      </c>
      <c r="Q1044" s="451"/>
      <c r="R1044" s="144"/>
      <c r="S1044" s="143"/>
      <c r="T1044" s="144"/>
      <c r="U1044" s="145"/>
      <c r="W1044" s="365"/>
    </row>
    <row r="1045" spans="1:23">
      <c r="A1045" s="135"/>
      <c r="B1045" s="183" t="s">
        <v>83</v>
      </c>
      <c r="C1045" s="200" t="s">
        <v>139</v>
      </c>
      <c r="D1045" s="202"/>
      <c r="E1045" s="52"/>
      <c r="F1045" s="52"/>
      <c r="G1045" s="186"/>
      <c r="H1045" s="187"/>
      <c r="I1045" s="139"/>
      <c r="J1045" s="139"/>
      <c r="K1045" s="139"/>
      <c r="L1045" s="140"/>
      <c r="M1045" s="141"/>
      <c r="N1045" s="458">
        <f t="shared" si="59"/>
        <v>0</v>
      </c>
      <c r="O1045" s="147"/>
      <c r="P1045" s="460">
        <f t="shared" si="60"/>
        <v>0</v>
      </c>
      <c r="Q1045" s="451"/>
      <c r="R1045" s="144"/>
      <c r="S1045" s="143"/>
      <c r="T1045" s="144"/>
      <c r="U1045" s="145"/>
      <c r="W1045" s="365"/>
    </row>
    <row r="1046" spans="1:23">
      <c r="A1046" s="182"/>
      <c r="B1046" s="52"/>
      <c r="C1046" s="200"/>
      <c r="D1046" s="137"/>
      <c r="E1046" s="52"/>
      <c r="F1046" s="52"/>
      <c r="G1046" s="186"/>
      <c r="H1046" s="187"/>
      <c r="I1046" s="187"/>
      <c r="J1046" s="187"/>
      <c r="K1046" s="139"/>
      <c r="L1046" s="140"/>
      <c r="M1046" s="141"/>
      <c r="N1046" s="458">
        <f t="shared" si="59"/>
        <v>0</v>
      </c>
      <c r="O1046" s="147"/>
      <c r="P1046" s="460">
        <f t="shared" si="60"/>
        <v>0</v>
      </c>
      <c r="Q1046" s="451"/>
      <c r="R1046" s="144"/>
      <c r="S1046" s="143"/>
      <c r="T1046" s="144"/>
      <c r="U1046" s="145"/>
      <c r="W1046" s="365"/>
    </row>
    <row r="1047" spans="1:23">
      <c r="A1047" s="135"/>
      <c r="B1047" s="183" t="s">
        <v>83</v>
      </c>
      <c r="C1047" s="200" t="s">
        <v>211</v>
      </c>
      <c r="D1047" s="202"/>
      <c r="E1047" s="52"/>
      <c r="F1047" s="52"/>
      <c r="G1047" s="186"/>
      <c r="H1047" s="187"/>
      <c r="I1047" s="139"/>
      <c r="J1047" s="139"/>
      <c r="K1047" s="139"/>
      <c r="L1047" s="140"/>
      <c r="M1047" s="141"/>
      <c r="N1047" s="458">
        <f t="shared" si="59"/>
        <v>0</v>
      </c>
      <c r="O1047" s="147"/>
      <c r="P1047" s="460">
        <f t="shared" si="60"/>
        <v>0</v>
      </c>
      <c r="Q1047" s="451"/>
      <c r="R1047" s="144"/>
      <c r="S1047" s="143"/>
      <c r="T1047" s="144"/>
      <c r="U1047" s="145"/>
      <c r="W1047" s="365"/>
    </row>
    <row r="1048" spans="1:23">
      <c r="A1048" s="182"/>
      <c r="B1048" s="52"/>
      <c r="C1048" s="200"/>
      <c r="D1048" s="137"/>
      <c r="E1048" s="52"/>
      <c r="F1048" s="52"/>
      <c r="G1048" s="186"/>
      <c r="H1048" s="187"/>
      <c r="I1048" s="187"/>
      <c r="J1048" s="187"/>
      <c r="K1048" s="139"/>
      <c r="L1048" s="140"/>
      <c r="M1048" s="141"/>
      <c r="N1048" s="458">
        <f t="shared" si="59"/>
        <v>0</v>
      </c>
      <c r="O1048" s="147"/>
      <c r="P1048" s="460">
        <f t="shared" si="60"/>
        <v>0</v>
      </c>
      <c r="Q1048" s="451"/>
      <c r="R1048" s="144"/>
      <c r="S1048" s="143"/>
      <c r="T1048" s="144"/>
      <c r="U1048" s="145"/>
      <c r="W1048" s="365"/>
    </row>
    <row r="1049" spans="1:23" ht="39">
      <c r="A1049" s="135" t="s">
        <v>541</v>
      </c>
      <c r="B1049" s="52" t="s">
        <v>5</v>
      </c>
      <c r="C1049" s="136" t="s">
        <v>212</v>
      </c>
      <c r="D1049" s="202">
        <v>1</v>
      </c>
      <c r="E1049" s="52" t="s">
        <v>100</v>
      </c>
      <c r="F1049" s="52">
        <v>9</v>
      </c>
      <c r="G1049" s="112" t="s">
        <v>96</v>
      </c>
      <c r="H1049" s="138">
        <v>20</v>
      </c>
      <c r="I1049" s="139">
        <v>233</v>
      </c>
      <c r="J1049" s="139">
        <v>118</v>
      </c>
      <c r="K1049" s="139">
        <f>I1049+J1049</f>
        <v>351</v>
      </c>
      <c r="L1049" s="140">
        <f>K1049*D1049</f>
        <v>351</v>
      </c>
      <c r="M1049" s="141">
        <f t="shared" si="62"/>
        <v>3159</v>
      </c>
      <c r="N1049" s="458">
        <f>P1049*D1049*F1049*0.675*0.73</f>
        <v>1.4782500000000003</v>
      </c>
      <c r="O1049" s="147">
        <v>0.66666666666666663</v>
      </c>
      <c r="P1049" s="460">
        <f t="shared" si="60"/>
        <v>0.33333333333333337</v>
      </c>
      <c r="Q1049" s="451">
        <f>'Work progress Summary'!Z13</f>
        <v>1</v>
      </c>
      <c r="R1049" s="144">
        <v>2106</v>
      </c>
      <c r="S1049" s="143">
        <f t="shared" si="61"/>
        <v>1053</v>
      </c>
      <c r="T1049" s="144">
        <f>Q1049*M1049</f>
        <v>3159</v>
      </c>
      <c r="U1049" s="145"/>
      <c r="W1049" s="365"/>
    </row>
    <row r="1050" spans="1:23">
      <c r="A1050" s="182"/>
      <c r="B1050" s="52"/>
      <c r="C1050" s="200"/>
      <c r="D1050" s="137"/>
      <c r="E1050" s="52"/>
      <c r="F1050" s="52"/>
      <c r="G1050" s="186"/>
      <c r="H1050" s="187"/>
      <c r="I1050" s="187"/>
      <c r="J1050" s="187"/>
      <c r="K1050" s="139"/>
      <c r="L1050" s="140"/>
      <c r="M1050" s="141"/>
      <c r="N1050" s="458">
        <f t="shared" si="59"/>
        <v>0</v>
      </c>
      <c r="O1050" s="147"/>
      <c r="P1050" s="460">
        <f t="shared" si="60"/>
        <v>0</v>
      </c>
      <c r="Q1050" s="451"/>
      <c r="R1050" s="144"/>
      <c r="S1050" s="143"/>
      <c r="T1050" s="144"/>
      <c r="U1050" s="145"/>
      <c r="W1050" s="365"/>
    </row>
    <row r="1051" spans="1:23" ht="52">
      <c r="A1051" s="135" t="s">
        <v>541</v>
      </c>
      <c r="B1051" s="52" t="s">
        <v>103</v>
      </c>
      <c r="C1051" s="136" t="s">
        <v>272</v>
      </c>
      <c r="D1051" s="137">
        <v>1</v>
      </c>
      <c r="E1051" s="52" t="s">
        <v>100</v>
      </c>
      <c r="F1051" s="52">
        <v>9</v>
      </c>
      <c r="G1051" s="112" t="s">
        <v>96</v>
      </c>
      <c r="H1051" s="138">
        <v>20</v>
      </c>
      <c r="I1051" s="139">
        <v>262</v>
      </c>
      <c r="J1051" s="139">
        <v>134</v>
      </c>
      <c r="K1051" s="139">
        <f>I1051+J1051</f>
        <v>396</v>
      </c>
      <c r="L1051" s="140">
        <f>K1051*D1051</f>
        <v>396</v>
      </c>
      <c r="M1051" s="141">
        <f t="shared" si="62"/>
        <v>3564</v>
      </c>
      <c r="N1051" s="458">
        <f>P1051*D1051*F1051*0.91*(0.575+0.04)</f>
        <v>1.6789500000000002</v>
      </c>
      <c r="O1051" s="147">
        <v>0.66666666666666663</v>
      </c>
      <c r="P1051" s="460">
        <f t="shared" si="60"/>
        <v>0.33333333333333337</v>
      </c>
      <c r="Q1051" s="451">
        <f>Q1049</f>
        <v>1</v>
      </c>
      <c r="R1051" s="144">
        <v>2376</v>
      </c>
      <c r="S1051" s="143">
        <f t="shared" si="61"/>
        <v>1188</v>
      </c>
      <c r="T1051" s="144">
        <f>Q1051*M1051</f>
        <v>3564</v>
      </c>
      <c r="U1051" s="145"/>
      <c r="W1051" s="365"/>
    </row>
    <row r="1052" spans="1:23">
      <c r="A1052" s="182"/>
      <c r="B1052" s="52"/>
      <c r="C1052" s="200"/>
      <c r="D1052" s="137"/>
      <c r="E1052" s="52"/>
      <c r="F1052" s="52"/>
      <c r="G1052" s="186"/>
      <c r="H1052" s="187"/>
      <c r="I1052" s="187"/>
      <c r="J1052" s="187"/>
      <c r="K1052" s="139"/>
      <c r="L1052" s="140"/>
      <c r="M1052" s="141"/>
      <c r="N1052" s="458">
        <f t="shared" si="59"/>
        <v>0</v>
      </c>
      <c r="O1052" s="147"/>
      <c r="P1052" s="460">
        <f t="shared" si="60"/>
        <v>0</v>
      </c>
      <c r="Q1052" s="451"/>
      <c r="R1052" s="144"/>
      <c r="S1052" s="143"/>
      <c r="T1052" s="144"/>
      <c r="U1052" s="145"/>
      <c r="W1052" s="365"/>
    </row>
    <row r="1053" spans="1:23" ht="39">
      <c r="A1053" s="135" t="s">
        <v>541</v>
      </c>
      <c r="B1053" s="52" t="s">
        <v>105</v>
      </c>
      <c r="C1053" s="136" t="s">
        <v>273</v>
      </c>
      <c r="D1053" s="202">
        <v>1</v>
      </c>
      <c r="E1053" s="52" t="s">
        <v>100</v>
      </c>
      <c r="F1053" s="52">
        <v>9</v>
      </c>
      <c r="G1053" s="112" t="s">
        <v>131</v>
      </c>
      <c r="H1053" s="138">
        <v>20</v>
      </c>
      <c r="I1053" s="139">
        <v>1074</v>
      </c>
      <c r="J1053" s="139">
        <v>599</v>
      </c>
      <c r="K1053" s="139">
        <f>I1053+J1053</f>
        <v>1673</v>
      </c>
      <c r="L1053" s="140">
        <f>K1053*D1053</f>
        <v>1673</v>
      </c>
      <c r="M1053" s="141">
        <f t="shared" si="62"/>
        <v>15057</v>
      </c>
      <c r="N1053" s="458">
        <f>P1053*D1053*F1053*(0.575*0.91*0.575)*1.225</f>
        <v>0.73712843750000001</v>
      </c>
      <c r="O1053" s="147">
        <v>0.66666666666666663</v>
      </c>
      <c r="P1053" s="460">
        <f t="shared" si="60"/>
        <v>0.22222222222222221</v>
      </c>
      <c r="Q1053" s="451">
        <f>'Work progress Summary'!AA13</f>
        <v>0.88888888888888884</v>
      </c>
      <c r="R1053" s="144">
        <v>10038</v>
      </c>
      <c r="S1053" s="143">
        <f t="shared" si="61"/>
        <v>3346</v>
      </c>
      <c r="T1053" s="144">
        <f>Q1053*M1053</f>
        <v>13384</v>
      </c>
      <c r="U1053" s="145"/>
      <c r="W1053" s="365"/>
    </row>
    <row r="1054" spans="1:23">
      <c r="A1054" s="182"/>
      <c r="B1054" s="52"/>
      <c r="C1054" s="200"/>
      <c r="D1054" s="137"/>
      <c r="E1054" s="52"/>
      <c r="F1054" s="52"/>
      <c r="G1054" s="186"/>
      <c r="H1054" s="187"/>
      <c r="I1054" s="187"/>
      <c r="J1054" s="187"/>
      <c r="K1054" s="139"/>
      <c r="L1054" s="140"/>
      <c r="M1054" s="141"/>
      <c r="N1054" s="458">
        <f t="shared" ref="N1054:N1117" si="63">P1054*D1054*F1054</f>
        <v>0</v>
      </c>
      <c r="O1054" s="147"/>
      <c r="P1054" s="460">
        <f t="shared" ref="P1054:P1117" si="64">Q1054-O1054</f>
        <v>0</v>
      </c>
      <c r="Q1054" s="451"/>
      <c r="R1054" s="144"/>
      <c r="S1054" s="143"/>
      <c r="T1054" s="144"/>
      <c r="U1054" s="145"/>
      <c r="W1054" s="365"/>
    </row>
    <row r="1055" spans="1:23">
      <c r="A1055" s="135"/>
      <c r="B1055" s="183" t="s">
        <v>83</v>
      </c>
      <c r="C1055" s="200" t="s">
        <v>213</v>
      </c>
      <c r="D1055" s="202"/>
      <c r="E1055" s="52"/>
      <c r="F1055" s="52"/>
      <c r="G1055" s="186"/>
      <c r="H1055" s="187"/>
      <c r="I1055" s="139"/>
      <c r="J1055" s="139"/>
      <c r="K1055" s="139"/>
      <c r="L1055" s="140"/>
      <c r="M1055" s="141"/>
      <c r="N1055" s="458">
        <f t="shared" si="63"/>
        <v>0</v>
      </c>
      <c r="O1055" s="147"/>
      <c r="P1055" s="460">
        <f t="shared" si="64"/>
        <v>0</v>
      </c>
      <c r="Q1055" s="451"/>
      <c r="R1055" s="144"/>
      <c r="S1055" s="143"/>
      <c r="T1055" s="144"/>
      <c r="U1055" s="145"/>
      <c r="W1055" s="365"/>
    </row>
    <row r="1056" spans="1:23">
      <c r="A1056" s="182"/>
      <c r="B1056" s="52"/>
      <c r="C1056" s="200"/>
      <c r="D1056" s="137"/>
      <c r="E1056" s="52"/>
      <c r="F1056" s="52"/>
      <c r="G1056" s="186"/>
      <c r="H1056" s="187"/>
      <c r="I1056" s="187"/>
      <c r="J1056" s="187"/>
      <c r="K1056" s="139"/>
      <c r="L1056" s="140"/>
      <c r="M1056" s="141"/>
      <c r="N1056" s="458">
        <f t="shared" si="63"/>
        <v>0</v>
      </c>
      <c r="O1056" s="147"/>
      <c r="P1056" s="460">
        <f t="shared" si="64"/>
        <v>0</v>
      </c>
      <c r="Q1056" s="451"/>
      <c r="R1056" s="144"/>
      <c r="S1056" s="143"/>
      <c r="T1056" s="144"/>
      <c r="U1056" s="145"/>
      <c r="W1056" s="365"/>
    </row>
    <row r="1057" spans="1:23" ht="39">
      <c r="A1057" s="135" t="s">
        <v>541</v>
      </c>
      <c r="B1057" s="52" t="s">
        <v>107</v>
      </c>
      <c r="C1057" s="136" t="s">
        <v>235</v>
      </c>
      <c r="D1057" s="137">
        <v>1</v>
      </c>
      <c r="E1057" s="52" t="s">
        <v>100</v>
      </c>
      <c r="F1057" s="52">
        <v>9</v>
      </c>
      <c r="G1057" s="112" t="s">
        <v>96</v>
      </c>
      <c r="H1057" s="138">
        <v>20</v>
      </c>
      <c r="I1057" s="139">
        <v>286</v>
      </c>
      <c r="J1057" s="139">
        <v>149</v>
      </c>
      <c r="K1057" s="139">
        <f>I1057+J1057</f>
        <v>435</v>
      </c>
      <c r="L1057" s="140">
        <f>K1057*D1057</f>
        <v>435</v>
      </c>
      <c r="M1057" s="141">
        <f t="shared" si="62"/>
        <v>3915</v>
      </c>
      <c r="N1057" s="458">
        <f>P1057*D1057*F1057*0.995*(0.58+0.04)</f>
        <v>1.8507000000000002</v>
      </c>
      <c r="O1057" s="147">
        <v>0.66666666666666663</v>
      </c>
      <c r="P1057" s="460">
        <f t="shared" si="64"/>
        <v>0.33333333333333337</v>
      </c>
      <c r="Q1057" s="451">
        <f>Q1051</f>
        <v>1</v>
      </c>
      <c r="R1057" s="144">
        <v>2610</v>
      </c>
      <c r="S1057" s="143">
        <f t="shared" ref="S1057:S1117" si="65">T1057-R1057</f>
        <v>1305</v>
      </c>
      <c r="T1057" s="144">
        <f>Q1057*M1057</f>
        <v>3915</v>
      </c>
      <c r="U1057" s="145"/>
      <c r="W1057" s="365"/>
    </row>
    <row r="1058" spans="1:23">
      <c r="A1058" s="182"/>
      <c r="B1058" s="52"/>
      <c r="C1058" s="200"/>
      <c r="D1058" s="137"/>
      <c r="E1058" s="52"/>
      <c r="F1058" s="52"/>
      <c r="G1058" s="186"/>
      <c r="H1058" s="187"/>
      <c r="I1058" s="187"/>
      <c r="J1058" s="187"/>
      <c r="K1058" s="139"/>
      <c r="L1058" s="140"/>
      <c r="M1058" s="141"/>
      <c r="N1058" s="458">
        <f t="shared" si="63"/>
        <v>0</v>
      </c>
      <c r="O1058" s="147"/>
      <c r="P1058" s="460">
        <f t="shared" si="64"/>
        <v>0</v>
      </c>
      <c r="Q1058" s="451"/>
      <c r="R1058" s="144"/>
      <c r="S1058" s="143"/>
      <c r="T1058" s="144"/>
      <c r="U1058" s="145"/>
      <c r="W1058" s="365"/>
    </row>
    <row r="1059" spans="1:23">
      <c r="A1059" s="135"/>
      <c r="B1059" s="183" t="s">
        <v>83</v>
      </c>
      <c r="C1059" s="200" t="s">
        <v>111</v>
      </c>
      <c r="D1059" s="202"/>
      <c r="E1059" s="52"/>
      <c r="F1059" s="52"/>
      <c r="G1059" s="186"/>
      <c r="H1059" s="187"/>
      <c r="I1059" s="139"/>
      <c r="J1059" s="139"/>
      <c r="K1059" s="139"/>
      <c r="L1059" s="140"/>
      <c r="M1059" s="141"/>
      <c r="N1059" s="458">
        <f t="shared" si="63"/>
        <v>0</v>
      </c>
      <c r="O1059" s="147"/>
      <c r="P1059" s="460">
        <f t="shared" si="64"/>
        <v>0</v>
      </c>
      <c r="Q1059" s="451"/>
      <c r="R1059" s="144"/>
      <c r="S1059" s="143"/>
      <c r="T1059" s="144"/>
      <c r="U1059" s="145"/>
      <c r="W1059" s="365"/>
    </row>
    <row r="1060" spans="1:23">
      <c r="A1060" s="182"/>
      <c r="B1060" s="52"/>
      <c r="C1060" s="200"/>
      <c r="D1060" s="137"/>
      <c r="E1060" s="52"/>
      <c r="F1060" s="52"/>
      <c r="G1060" s="186"/>
      <c r="H1060" s="187"/>
      <c r="I1060" s="187"/>
      <c r="J1060" s="187"/>
      <c r="K1060" s="139"/>
      <c r="L1060" s="140"/>
      <c r="M1060" s="141"/>
      <c r="N1060" s="458">
        <f t="shared" si="63"/>
        <v>0</v>
      </c>
      <c r="O1060" s="147"/>
      <c r="P1060" s="460">
        <f t="shared" si="64"/>
        <v>0</v>
      </c>
      <c r="Q1060" s="451"/>
      <c r="R1060" s="144"/>
      <c r="S1060" s="143"/>
      <c r="T1060" s="144"/>
      <c r="U1060" s="145"/>
      <c r="W1060" s="365"/>
    </row>
    <row r="1061" spans="1:23" ht="39">
      <c r="A1061" s="135" t="s">
        <v>541</v>
      </c>
      <c r="B1061" s="52" t="s">
        <v>108</v>
      </c>
      <c r="C1061" s="136" t="s">
        <v>147</v>
      </c>
      <c r="D1061" s="202">
        <v>1</v>
      </c>
      <c r="E1061" s="52" t="s">
        <v>100</v>
      </c>
      <c r="F1061" s="52">
        <v>9</v>
      </c>
      <c r="G1061" s="112" t="s">
        <v>96</v>
      </c>
      <c r="H1061" s="138">
        <v>20</v>
      </c>
      <c r="I1061" s="139">
        <v>118</v>
      </c>
      <c r="J1061" s="139">
        <v>59</v>
      </c>
      <c r="K1061" s="139">
        <f>I1061+J1061</f>
        <v>177</v>
      </c>
      <c r="L1061" s="140">
        <f>K1061*D1061</f>
        <v>177</v>
      </c>
      <c r="M1061" s="141">
        <f t="shared" si="62"/>
        <v>1593</v>
      </c>
      <c r="N1061" s="458">
        <f>P1061*D1061*F1061*(2.25*0.04)</f>
        <v>0.27</v>
      </c>
      <c r="O1061" s="147">
        <v>0.66666666666666663</v>
      </c>
      <c r="P1061" s="460">
        <f t="shared" si="64"/>
        <v>0.33333333333333337</v>
      </c>
      <c r="Q1061" s="451">
        <f>Q1051</f>
        <v>1</v>
      </c>
      <c r="R1061" s="144">
        <v>1062</v>
      </c>
      <c r="S1061" s="143">
        <f t="shared" si="65"/>
        <v>531</v>
      </c>
      <c r="T1061" s="144">
        <f>Q1061*M1061</f>
        <v>1593</v>
      </c>
      <c r="U1061" s="145"/>
      <c r="W1061" s="365"/>
    </row>
    <row r="1062" spans="1:23">
      <c r="A1062" s="182"/>
      <c r="B1062" s="52"/>
      <c r="C1062" s="200"/>
      <c r="D1062" s="137"/>
      <c r="E1062" s="52"/>
      <c r="F1062" s="52"/>
      <c r="G1062" s="186"/>
      <c r="H1062" s="187"/>
      <c r="I1062" s="187"/>
      <c r="J1062" s="187"/>
      <c r="K1062" s="139"/>
      <c r="L1062" s="140"/>
      <c r="M1062" s="141"/>
      <c r="N1062" s="458">
        <f t="shared" si="63"/>
        <v>0</v>
      </c>
      <c r="O1062" s="147"/>
      <c r="P1062" s="460">
        <f t="shared" si="64"/>
        <v>0</v>
      </c>
      <c r="Q1062" s="451"/>
      <c r="R1062" s="144"/>
      <c r="S1062" s="143"/>
      <c r="T1062" s="144"/>
      <c r="U1062" s="145"/>
      <c r="W1062" s="365"/>
    </row>
    <row r="1063" spans="1:23" ht="78">
      <c r="A1063" s="135" t="s">
        <v>541</v>
      </c>
      <c r="B1063" s="52" t="s">
        <v>1</v>
      </c>
      <c r="C1063" s="136" t="s">
        <v>255</v>
      </c>
      <c r="D1063" s="202">
        <v>1</v>
      </c>
      <c r="E1063" s="52" t="s">
        <v>100</v>
      </c>
      <c r="F1063" s="52">
        <v>9</v>
      </c>
      <c r="G1063" s="112" t="s">
        <v>131</v>
      </c>
      <c r="H1063" s="138">
        <v>20</v>
      </c>
      <c r="I1063" s="139">
        <v>1437</v>
      </c>
      <c r="J1063" s="139">
        <v>642</v>
      </c>
      <c r="K1063" s="139">
        <f>I1063+J1063</f>
        <v>2079</v>
      </c>
      <c r="L1063" s="140">
        <f>K1063*D1063</f>
        <v>2079</v>
      </c>
      <c r="M1063" s="141">
        <f t="shared" si="62"/>
        <v>18711</v>
      </c>
      <c r="N1063" s="458">
        <f>P1063*D1063*F1063*((1.88*(0.561+0.25))+(1.88*(0.428+0.0404)))</f>
        <v>0</v>
      </c>
      <c r="O1063" s="147">
        <v>1</v>
      </c>
      <c r="P1063" s="460">
        <f t="shared" si="64"/>
        <v>0</v>
      </c>
      <c r="Q1063" s="451">
        <f>'Work progress Summary'!AB13</f>
        <v>1</v>
      </c>
      <c r="R1063" s="144">
        <v>18711</v>
      </c>
      <c r="S1063" s="143">
        <f t="shared" si="65"/>
        <v>0</v>
      </c>
      <c r="T1063" s="144">
        <f>Q1063*M1063</f>
        <v>18711</v>
      </c>
      <c r="U1063" s="145"/>
      <c r="W1063" s="365"/>
    </row>
    <row r="1064" spans="1:23">
      <c r="A1064" s="182"/>
      <c r="B1064" s="52"/>
      <c r="C1064" s="200"/>
      <c r="D1064" s="137"/>
      <c r="E1064" s="52"/>
      <c r="F1064" s="52"/>
      <c r="G1064" s="186"/>
      <c r="H1064" s="187"/>
      <c r="I1064" s="187"/>
      <c r="J1064" s="187"/>
      <c r="K1064" s="139"/>
      <c r="L1064" s="140"/>
      <c r="M1064" s="141"/>
      <c r="N1064" s="458">
        <f t="shared" si="63"/>
        <v>0</v>
      </c>
      <c r="O1064" s="147"/>
      <c r="P1064" s="460">
        <f t="shared" si="64"/>
        <v>0</v>
      </c>
      <c r="Q1064" s="451"/>
      <c r="R1064" s="144"/>
      <c r="S1064" s="143"/>
      <c r="T1064" s="144"/>
      <c r="U1064" s="145"/>
      <c r="W1064" s="365"/>
    </row>
    <row r="1065" spans="1:23" ht="52">
      <c r="A1065" s="135" t="s">
        <v>541</v>
      </c>
      <c r="B1065" s="52" t="s">
        <v>2</v>
      </c>
      <c r="C1065" s="136" t="s">
        <v>239</v>
      </c>
      <c r="D1065" s="202">
        <v>1</v>
      </c>
      <c r="E1065" s="52" t="s">
        <v>100</v>
      </c>
      <c r="F1065" s="52">
        <v>9</v>
      </c>
      <c r="G1065" s="112" t="s">
        <v>131</v>
      </c>
      <c r="H1065" s="138">
        <v>20</v>
      </c>
      <c r="I1065" s="139">
        <v>372</v>
      </c>
      <c r="J1065" s="139">
        <v>182</v>
      </c>
      <c r="K1065" s="139">
        <f>I1065+J1065</f>
        <v>554</v>
      </c>
      <c r="L1065" s="140">
        <f>K1065*D1065</f>
        <v>554</v>
      </c>
      <c r="M1065" s="141">
        <f t="shared" si="62"/>
        <v>4986</v>
      </c>
      <c r="N1065" s="458">
        <f t="shared" si="63"/>
        <v>0</v>
      </c>
      <c r="O1065" s="147">
        <v>1</v>
      </c>
      <c r="P1065" s="460">
        <f t="shared" si="64"/>
        <v>0</v>
      </c>
      <c r="Q1065" s="451">
        <f>'Work progress Summary'!AC13</f>
        <v>1</v>
      </c>
      <c r="R1065" s="144">
        <v>4986</v>
      </c>
      <c r="S1065" s="143">
        <f t="shared" si="65"/>
        <v>0</v>
      </c>
      <c r="T1065" s="144">
        <f>Q1065*M1065</f>
        <v>4986</v>
      </c>
      <c r="U1065" s="145"/>
      <c r="W1065" s="365"/>
    </row>
    <row r="1066" spans="1:23">
      <c r="A1066" s="182"/>
      <c r="B1066" s="52"/>
      <c r="C1066" s="200"/>
      <c r="D1066" s="137"/>
      <c r="E1066" s="52"/>
      <c r="F1066" s="52"/>
      <c r="G1066" s="186"/>
      <c r="H1066" s="187"/>
      <c r="I1066" s="187"/>
      <c r="J1066" s="187"/>
      <c r="K1066" s="139"/>
      <c r="L1066" s="140"/>
      <c r="M1066" s="141"/>
      <c r="N1066" s="458">
        <f t="shared" si="63"/>
        <v>0</v>
      </c>
      <c r="O1066" s="147"/>
      <c r="P1066" s="460">
        <f t="shared" si="64"/>
        <v>0</v>
      </c>
      <c r="Q1066" s="451"/>
      <c r="R1066" s="144"/>
      <c r="S1066" s="143"/>
      <c r="T1066" s="144"/>
      <c r="U1066" s="145"/>
      <c r="W1066" s="365"/>
    </row>
    <row r="1067" spans="1:23" ht="52">
      <c r="A1067" s="135" t="s">
        <v>541</v>
      </c>
      <c r="B1067" s="52" t="s">
        <v>3</v>
      </c>
      <c r="C1067" s="136" t="s">
        <v>256</v>
      </c>
      <c r="D1067" s="137">
        <v>2</v>
      </c>
      <c r="E1067" s="52" t="s">
        <v>100</v>
      </c>
      <c r="F1067" s="52">
        <v>9</v>
      </c>
      <c r="G1067" s="112" t="s">
        <v>131</v>
      </c>
      <c r="H1067" s="138">
        <v>20</v>
      </c>
      <c r="I1067" s="139">
        <v>43</v>
      </c>
      <c r="J1067" s="139">
        <v>19</v>
      </c>
      <c r="K1067" s="139">
        <f>I1067+J1067</f>
        <v>62</v>
      </c>
      <c r="L1067" s="140">
        <f>K1067*D1067</f>
        <v>124</v>
      </c>
      <c r="M1067" s="141">
        <f t="shared" si="62"/>
        <v>1116</v>
      </c>
      <c r="N1067" s="458">
        <f t="shared" si="63"/>
        <v>0</v>
      </c>
      <c r="O1067" s="147">
        <v>1</v>
      </c>
      <c r="P1067" s="460">
        <f t="shared" si="64"/>
        <v>0</v>
      </c>
      <c r="Q1067" s="451">
        <f>'Work progress Summary'!AD13</f>
        <v>1</v>
      </c>
      <c r="R1067" s="144">
        <v>1116</v>
      </c>
      <c r="S1067" s="143">
        <f t="shared" si="65"/>
        <v>0</v>
      </c>
      <c r="T1067" s="144">
        <f>Q1067*M1067</f>
        <v>1116</v>
      </c>
      <c r="U1067" s="145"/>
      <c r="W1067" s="365"/>
    </row>
    <row r="1068" spans="1:23">
      <c r="A1068" s="182"/>
      <c r="B1068" s="52"/>
      <c r="C1068" s="200"/>
      <c r="D1068" s="137"/>
      <c r="E1068" s="52"/>
      <c r="F1068" s="52"/>
      <c r="G1068" s="186"/>
      <c r="H1068" s="187"/>
      <c r="I1068" s="187"/>
      <c r="J1068" s="187"/>
      <c r="K1068" s="139"/>
      <c r="L1068" s="140"/>
      <c r="M1068" s="141"/>
      <c r="N1068" s="458">
        <f t="shared" si="63"/>
        <v>0</v>
      </c>
      <c r="O1068" s="147"/>
      <c r="P1068" s="460">
        <f t="shared" si="64"/>
        <v>0</v>
      </c>
      <c r="Q1068" s="451"/>
      <c r="R1068" s="144"/>
      <c r="S1068" s="143"/>
      <c r="T1068" s="144"/>
      <c r="U1068" s="145"/>
      <c r="W1068" s="365"/>
    </row>
    <row r="1069" spans="1:23">
      <c r="A1069" s="135"/>
      <c r="B1069" s="183" t="s">
        <v>83</v>
      </c>
      <c r="C1069" s="200" t="s">
        <v>257</v>
      </c>
      <c r="D1069" s="202"/>
      <c r="E1069" s="52"/>
      <c r="F1069" s="52"/>
      <c r="G1069" s="186"/>
      <c r="H1069" s="187"/>
      <c r="I1069" s="139"/>
      <c r="J1069" s="139"/>
      <c r="K1069" s="139"/>
      <c r="L1069" s="140"/>
      <c r="M1069" s="141"/>
      <c r="N1069" s="458">
        <f t="shared" si="63"/>
        <v>0</v>
      </c>
      <c r="O1069" s="147"/>
      <c r="P1069" s="460">
        <f t="shared" si="64"/>
        <v>0</v>
      </c>
      <c r="Q1069" s="451"/>
      <c r="R1069" s="144"/>
      <c r="S1069" s="143"/>
      <c r="T1069" s="144"/>
      <c r="U1069" s="145"/>
      <c r="W1069" s="365"/>
    </row>
    <row r="1070" spans="1:23">
      <c r="A1070" s="182"/>
      <c r="B1070" s="52"/>
      <c r="C1070" s="200"/>
      <c r="D1070" s="137"/>
      <c r="E1070" s="52"/>
      <c r="F1070" s="52"/>
      <c r="G1070" s="186"/>
      <c r="H1070" s="187"/>
      <c r="I1070" s="187"/>
      <c r="J1070" s="187"/>
      <c r="K1070" s="139"/>
      <c r="L1070" s="140"/>
      <c r="M1070" s="141"/>
      <c r="N1070" s="458">
        <f t="shared" si="63"/>
        <v>0</v>
      </c>
      <c r="O1070" s="147"/>
      <c r="P1070" s="460">
        <f t="shared" si="64"/>
        <v>0</v>
      </c>
      <c r="Q1070" s="451"/>
      <c r="R1070" s="144"/>
      <c r="S1070" s="143"/>
      <c r="T1070" s="144"/>
      <c r="U1070" s="145"/>
      <c r="W1070" s="365"/>
    </row>
    <row r="1071" spans="1:23" ht="39">
      <c r="A1071" s="135" t="s">
        <v>541</v>
      </c>
      <c r="B1071" s="52" t="s">
        <v>4</v>
      </c>
      <c r="C1071" s="136" t="s">
        <v>220</v>
      </c>
      <c r="D1071" s="137">
        <v>1</v>
      </c>
      <c r="E1071" s="52" t="s">
        <v>100</v>
      </c>
      <c r="F1071" s="52">
        <v>9</v>
      </c>
      <c r="G1071" s="112" t="s">
        <v>94</v>
      </c>
      <c r="H1071" s="138">
        <v>20</v>
      </c>
      <c r="I1071" s="139">
        <v>730</v>
      </c>
      <c r="J1071" s="139">
        <v>214</v>
      </c>
      <c r="K1071" s="139">
        <f>I1071+J1071</f>
        <v>944</v>
      </c>
      <c r="L1071" s="140">
        <f>K1071*D1071</f>
        <v>944</v>
      </c>
      <c r="M1071" s="141">
        <f t="shared" si="62"/>
        <v>8496</v>
      </c>
      <c r="N1071" s="458">
        <f t="shared" si="63"/>
        <v>2</v>
      </c>
      <c r="O1071" s="147">
        <v>0.77777777777777779</v>
      </c>
      <c r="P1071" s="460">
        <f t="shared" si="64"/>
        <v>0.22222222222222221</v>
      </c>
      <c r="Q1071" s="451">
        <f>'Work progress Summary'!AE13</f>
        <v>1</v>
      </c>
      <c r="R1071" s="144">
        <v>4720</v>
      </c>
      <c r="S1071" s="143">
        <f t="shared" si="65"/>
        <v>3776</v>
      </c>
      <c r="T1071" s="144">
        <f>Q1071*M1071</f>
        <v>8496</v>
      </c>
      <c r="U1071" s="145"/>
      <c r="W1071" s="365"/>
    </row>
    <row r="1072" spans="1:23">
      <c r="A1072" s="182"/>
      <c r="B1072" s="52"/>
      <c r="C1072" s="200"/>
      <c r="D1072" s="137"/>
      <c r="E1072" s="52"/>
      <c r="F1072" s="52"/>
      <c r="G1072" s="186"/>
      <c r="H1072" s="187"/>
      <c r="I1072" s="187"/>
      <c r="J1072" s="187"/>
      <c r="K1072" s="139"/>
      <c r="L1072" s="140"/>
      <c r="M1072" s="141"/>
      <c r="N1072" s="458">
        <f t="shared" si="63"/>
        <v>0</v>
      </c>
      <c r="O1072" s="147"/>
      <c r="P1072" s="460">
        <f t="shared" si="64"/>
        <v>0</v>
      </c>
      <c r="Q1072" s="451"/>
      <c r="R1072" s="144"/>
      <c r="S1072" s="143"/>
      <c r="T1072" s="144"/>
      <c r="U1072" s="145"/>
      <c r="W1072" s="365"/>
    </row>
    <row r="1073" spans="1:23">
      <c r="A1073" s="135"/>
      <c r="B1073" s="183" t="s">
        <v>83</v>
      </c>
      <c r="C1073" s="200" t="s">
        <v>118</v>
      </c>
      <c r="D1073" s="137"/>
      <c r="E1073" s="52"/>
      <c r="F1073" s="52"/>
      <c r="G1073" s="186"/>
      <c r="H1073" s="187"/>
      <c r="I1073" s="139"/>
      <c r="J1073" s="139"/>
      <c r="K1073" s="139"/>
      <c r="L1073" s="140"/>
      <c r="M1073" s="141"/>
      <c r="N1073" s="458">
        <f t="shared" si="63"/>
        <v>0</v>
      </c>
      <c r="O1073" s="147"/>
      <c r="P1073" s="460">
        <f t="shared" si="64"/>
        <v>0</v>
      </c>
      <c r="Q1073" s="451"/>
      <c r="R1073" s="144"/>
      <c r="S1073" s="143"/>
      <c r="T1073" s="144"/>
      <c r="U1073" s="145"/>
      <c r="W1073" s="365"/>
    </row>
    <row r="1074" spans="1:23">
      <c r="A1074" s="182"/>
      <c r="B1074" s="52"/>
      <c r="C1074" s="200"/>
      <c r="D1074" s="137"/>
      <c r="E1074" s="52"/>
      <c r="F1074" s="52"/>
      <c r="G1074" s="186"/>
      <c r="H1074" s="187"/>
      <c r="I1074" s="187"/>
      <c r="J1074" s="187"/>
      <c r="K1074" s="139"/>
      <c r="L1074" s="140"/>
      <c r="M1074" s="141"/>
      <c r="N1074" s="458">
        <f t="shared" si="63"/>
        <v>0</v>
      </c>
      <c r="O1074" s="147"/>
      <c r="P1074" s="460">
        <f t="shared" si="64"/>
        <v>0</v>
      </c>
      <c r="Q1074" s="451"/>
      <c r="R1074" s="144"/>
      <c r="S1074" s="143"/>
      <c r="T1074" s="144"/>
      <c r="U1074" s="145"/>
      <c r="W1074" s="365"/>
    </row>
    <row r="1075" spans="1:23" ht="52">
      <c r="A1075" s="135" t="s">
        <v>541</v>
      </c>
      <c r="B1075" s="52" t="s">
        <v>5</v>
      </c>
      <c r="C1075" s="136" t="s">
        <v>258</v>
      </c>
      <c r="D1075" s="202">
        <v>1</v>
      </c>
      <c r="E1075" s="52" t="s">
        <v>100</v>
      </c>
      <c r="F1075" s="52">
        <v>9</v>
      </c>
      <c r="G1075" s="112" t="s">
        <v>131</v>
      </c>
      <c r="H1075" s="138">
        <v>20</v>
      </c>
      <c r="I1075" s="139">
        <v>492</v>
      </c>
      <c r="J1075" s="139">
        <v>240</v>
      </c>
      <c r="K1075" s="139">
        <f>I1075+J1075</f>
        <v>732</v>
      </c>
      <c r="L1075" s="140">
        <f>K1075*D1075</f>
        <v>732</v>
      </c>
      <c r="M1075" s="141">
        <f t="shared" si="62"/>
        <v>6588</v>
      </c>
      <c r="N1075" s="458">
        <f t="shared" si="63"/>
        <v>0</v>
      </c>
      <c r="O1075" s="147">
        <v>1</v>
      </c>
      <c r="P1075" s="460">
        <f t="shared" si="64"/>
        <v>0</v>
      </c>
      <c r="Q1075" s="451">
        <f>Q1065</f>
        <v>1</v>
      </c>
      <c r="R1075" s="144">
        <v>6588</v>
      </c>
      <c r="S1075" s="143">
        <f t="shared" si="65"/>
        <v>0</v>
      </c>
      <c r="T1075" s="144">
        <f>Q1075*M1075</f>
        <v>6588</v>
      </c>
      <c r="U1075" s="145"/>
      <c r="W1075" s="365"/>
    </row>
    <row r="1076" spans="1:23">
      <c r="A1076" s="182"/>
      <c r="B1076" s="52"/>
      <c r="C1076" s="200"/>
      <c r="D1076" s="137"/>
      <c r="E1076" s="52"/>
      <c r="F1076" s="52"/>
      <c r="G1076" s="186"/>
      <c r="H1076" s="187"/>
      <c r="I1076" s="187"/>
      <c r="J1076" s="187"/>
      <c r="K1076" s="139"/>
      <c r="L1076" s="140"/>
      <c r="M1076" s="141"/>
      <c r="N1076" s="458">
        <f t="shared" si="63"/>
        <v>0</v>
      </c>
      <c r="O1076" s="147"/>
      <c r="P1076" s="460">
        <f t="shared" si="64"/>
        <v>0</v>
      </c>
      <c r="Q1076" s="451"/>
      <c r="R1076" s="144"/>
      <c r="S1076" s="143"/>
      <c r="T1076" s="144"/>
      <c r="U1076" s="145"/>
      <c r="W1076" s="365"/>
    </row>
    <row r="1077" spans="1:23" ht="39">
      <c r="A1077" s="135" t="s">
        <v>541</v>
      </c>
      <c r="B1077" s="52" t="s">
        <v>103</v>
      </c>
      <c r="C1077" s="136" t="s">
        <v>274</v>
      </c>
      <c r="D1077" s="202">
        <v>1</v>
      </c>
      <c r="E1077" s="52" t="s">
        <v>100</v>
      </c>
      <c r="F1077" s="52">
        <v>9</v>
      </c>
      <c r="G1077" s="112" t="s">
        <v>131</v>
      </c>
      <c r="H1077" s="138">
        <v>20</v>
      </c>
      <c r="I1077" s="139">
        <v>324</v>
      </c>
      <c r="J1077" s="139">
        <v>138</v>
      </c>
      <c r="K1077" s="139">
        <f>I1077+J1077</f>
        <v>462</v>
      </c>
      <c r="L1077" s="140">
        <f>K1077*D1077</f>
        <v>462</v>
      </c>
      <c r="M1077" s="141">
        <f t="shared" si="62"/>
        <v>4158</v>
      </c>
      <c r="N1077" s="458">
        <f t="shared" si="63"/>
        <v>0</v>
      </c>
      <c r="O1077" s="147">
        <v>1</v>
      </c>
      <c r="P1077" s="460">
        <f t="shared" si="64"/>
        <v>0</v>
      </c>
      <c r="Q1077" s="451">
        <f>'Work progress Summary'!AF13</f>
        <v>1</v>
      </c>
      <c r="R1077" s="144">
        <v>4158</v>
      </c>
      <c r="S1077" s="143">
        <f t="shared" si="65"/>
        <v>0</v>
      </c>
      <c r="T1077" s="144">
        <f>Q1077*M1077</f>
        <v>4158</v>
      </c>
      <c r="U1077" s="145"/>
      <c r="W1077" s="365"/>
    </row>
    <row r="1078" spans="1:23">
      <c r="A1078" s="182"/>
      <c r="B1078" s="52"/>
      <c r="C1078" s="200"/>
      <c r="D1078" s="137"/>
      <c r="E1078" s="52"/>
      <c r="F1078" s="52"/>
      <c r="G1078" s="186"/>
      <c r="H1078" s="187"/>
      <c r="I1078" s="187"/>
      <c r="J1078" s="187"/>
      <c r="K1078" s="139"/>
      <c r="L1078" s="140"/>
      <c r="M1078" s="141"/>
      <c r="N1078" s="458">
        <f t="shared" si="63"/>
        <v>0</v>
      </c>
      <c r="O1078" s="147"/>
      <c r="P1078" s="460">
        <f t="shared" si="64"/>
        <v>0</v>
      </c>
      <c r="Q1078" s="451"/>
      <c r="R1078" s="144"/>
      <c r="S1078" s="143"/>
      <c r="T1078" s="144"/>
      <c r="U1078" s="145"/>
      <c r="W1078" s="365"/>
    </row>
    <row r="1079" spans="1:23" ht="52">
      <c r="A1079" s="135" t="s">
        <v>541</v>
      </c>
      <c r="B1079" s="52" t="s">
        <v>105</v>
      </c>
      <c r="C1079" s="136" t="s">
        <v>144</v>
      </c>
      <c r="D1079" s="137">
        <v>2</v>
      </c>
      <c r="E1079" s="52" t="s">
        <v>100</v>
      </c>
      <c r="F1079" s="52">
        <v>9</v>
      </c>
      <c r="G1079" s="112" t="s">
        <v>131</v>
      </c>
      <c r="H1079" s="138">
        <v>20</v>
      </c>
      <c r="I1079" s="139">
        <v>44</v>
      </c>
      <c r="J1079" s="139">
        <v>12</v>
      </c>
      <c r="K1079" s="139">
        <f>I1079+J1079</f>
        <v>56</v>
      </c>
      <c r="L1079" s="140">
        <f>K1079*D1079</f>
        <v>112</v>
      </c>
      <c r="M1079" s="141">
        <f t="shared" si="62"/>
        <v>1008</v>
      </c>
      <c r="N1079" s="458">
        <f t="shared" si="63"/>
        <v>0</v>
      </c>
      <c r="O1079" s="147">
        <v>1</v>
      </c>
      <c r="P1079" s="460">
        <f t="shared" si="64"/>
        <v>0</v>
      </c>
      <c r="Q1079" s="451">
        <f>Q1077</f>
        <v>1</v>
      </c>
      <c r="R1079" s="144">
        <v>1008</v>
      </c>
      <c r="S1079" s="143">
        <f t="shared" si="65"/>
        <v>0</v>
      </c>
      <c r="T1079" s="144">
        <f>Q1079*M1079</f>
        <v>1008</v>
      </c>
      <c r="U1079" s="145"/>
      <c r="W1079" s="365"/>
    </row>
    <row r="1080" spans="1:23">
      <c r="A1080" s="182"/>
      <c r="B1080" s="52"/>
      <c r="C1080" s="200"/>
      <c r="D1080" s="137"/>
      <c r="E1080" s="52"/>
      <c r="F1080" s="52"/>
      <c r="G1080" s="186"/>
      <c r="H1080" s="187"/>
      <c r="I1080" s="187"/>
      <c r="J1080" s="187"/>
      <c r="K1080" s="139"/>
      <c r="L1080" s="140"/>
      <c r="M1080" s="141"/>
      <c r="N1080" s="458">
        <f t="shared" si="63"/>
        <v>0</v>
      </c>
      <c r="O1080" s="147"/>
      <c r="P1080" s="460">
        <f t="shared" si="64"/>
        <v>0</v>
      </c>
      <c r="Q1080" s="451"/>
      <c r="R1080" s="144"/>
      <c r="S1080" s="143"/>
      <c r="T1080" s="144"/>
      <c r="U1080" s="145"/>
      <c r="W1080" s="365"/>
    </row>
    <row r="1081" spans="1:23">
      <c r="A1081" s="135"/>
      <c r="B1081" s="183" t="s">
        <v>83</v>
      </c>
      <c r="C1081" s="200" t="s">
        <v>275</v>
      </c>
      <c r="D1081" s="202"/>
      <c r="E1081" s="52"/>
      <c r="F1081" s="52"/>
      <c r="G1081" s="186"/>
      <c r="H1081" s="187"/>
      <c r="I1081" s="139"/>
      <c r="J1081" s="139"/>
      <c r="K1081" s="139"/>
      <c r="L1081" s="140"/>
      <c r="M1081" s="141"/>
      <c r="N1081" s="458">
        <f t="shared" si="63"/>
        <v>0</v>
      </c>
      <c r="O1081" s="147"/>
      <c r="P1081" s="460">
        <f t="shared" si="64"/>
        <v>0</v>
      </c>
      <c r="Q1081" s="451"/>
      <c r="R1081" s="144"/>
      <c r="S1081" s="143"/>
      <c r="T1081" s="144"/>
      <c r="U1081" s="145"/>
      <c r="W1081" s="365"/>
    </row>
    <row r="1082" spans="1:23">
      <c r="A1082" s="182"/>
      <c r="B1082" s="52"/>
      <c r="C1082" s="200"/>
      <c r="D1082" s="137"/>
      <c r="E1082" s="52"/>
      <c r="F1082" s="52"/>
      <c r="G1082" s="186"/>
      <c r="H1082" s="187"/>
      <c r="I1082" s="187"/>
      <c r="J1082" s="187"/>
      <c r="K1082" s="139"/>
      <c r="L1082" s="140"/>
      <c r="M1082" s="141"/>
      <c r="N1082" s="458">
        <f t="shared" si="63"/>
        <v>0</v>
      </c>
      <c r="O1082" s="147"/>
      <c r="P1082" s="460">
        <f t="shared" si="64"/>
        <v>0</v>
      </c>
      <c r="Q1082" s="451"/>
      <c r="R1082" s="144"/>
      <c r="S1082" s="143"/>
      <c r="T1082" s="144"/>
      <c r="U1082" s="145"/>
      <c r="W1082" s="365"/>
    </row>
    <row r="1083" spans="1:23" ht="26">
      <c r="A1083" s="135" t="s">
        <v>541</v>
      </c>
      <c r="B1083" s="52" t="s">
        <v>107</v>
      </c>
      <c r="C1083" s="136" t="s">
        <v>276</v>
      </c>
      <c r="D1083" s="202">
        <v>1</v>
      </c>
      <c r="E1083" s="52" t="s">
        <v>100</v>
      </c>
      <c r="F1083" s="52">
        <v>9</v>
      </c>
      <c r="G1083" s="112" t="s">
        <v>131</v>
      </c>
      <c r="H1083" s="138">
        <v>20</v>
      </c>
      <c r="I1083" s="139">
        <v>127</v>
      </c>
      <c r="J1083" s="139">
        <v>65</v>
      </c>
      <c r="K1083" s="139">
        <f>I1083+J1083</f>
        <v>192</v>
      </c>
      <c r="L1083" s="140">
        <f>K1083*D1083</f>
        <v>192</v>
      </c>
      <c r="M1083" s="141">
        <f t="shared" si="62"/>
        <v>1728</v>
      </c>
      <c r="N1083" s="458">
        <f t="shared" si="63"/>
        <v>0</v>
      </c>
      <c r="O1083" s="147">
        <v>1</v>
      </c>
      <c r="P1083" s="460">
        <f t="shared" si="64"/>
        <v>0</v>
      </c>
      <c r="Q1083" s="451">
        <f>'Work progress Summary'!AG13</f>
        <v>1</v>
      </c>
      <c r="R1083" s="144">
        <v>1728</v>
      </c>
      <c r="S1083" s="143">
        <f t="shared" si="65"/>
        <v>0</v>
      </c>
      <c r="T1083" s="144">
        <f>Q1083*M1083</f>
        <v>1728</v>
      </c>
      <c r="U1083" s="145"/>
      <c r="W1083" s="365"/>
    </row>
    <row r="1084" spans="1:23">
      <c r="A1084" s="182"/>
      <c r="B1084" s="52"/>
      <c r="C1084" s="200"/>
      <c r="D1084" s="137"/>
      <c r="E1084" s="52"/>
      <c r="F1084" s="52"/>
      <c r="G1084" s="186"/>
      <c r="H1084" s="187"/>
      <c r="I1084" s="187"/>
      <c r="J1084" s="187"/>
      <c r="K1084" s="139"/>
      <c r="L1084" s="140"/>
      <c r="M1084" s="141"/>
      <c r="N1084" s="458">
        <f t="shared" si="63"/>
        <v>0</v>
      </c>
      <c r="O1084" s="147"/>
      <c r="P1084" s="460">
        <f t="shared" si="64"/>
        <v>0</v>
      </c>
      <c r="Q1084" s="451"/>
      <c r="R1084" s="144"/>
      <c r="S1084" s="143"/>
      <c r="T1084" s="144"/>
      <c r="U1084" s="145"/>
      <c r="W1084" s="365"/>
    </row>
    <row r="1085" spans="1:23" ht="26">
      <c r="A1085" s="135" t="s">
        <v>541</v>
      </c>
      <c r="B1085" s="52" t="s">
        <v>108</v>
      </c>
      <c r="C1085" s="136" t="s">
        <v>146</v>
      </c>
      <c r="D1085" s="137">
        <v>1</v>
      </c>
      <c r="E1085" s="52" t="s">
        <v>100</v>
      </c>
      <c r="F1085" s="52">
        <v>9</v>
      </c>
      <c r="G1085" s="112" t="s">
        <v>131</v>
      </c>
      <c r="H1085" s="138">
        <v>20</v>
      </c>
      <c r="I1085" s="139">
        <v>25</v>
      </c>
      <c r="J1085" s="139">
        <v>5</v>
      </c>
      <c r="K1085" s="139">
        <f>I1085+J1085</f>
        <v>30</v>
      </c>
      <c r="L1085" s="140">
        <f>K1085*D1085</f>
        <v>30</v>
      </c>
      <c r="M1085" s="141">
        <f t="shared" si="62"/>
        <v>270</v>
      </c>
      <c r="N1085" s="458">
        <f t="shared" si="63"/>
        <v>0</v>
      </c>
      <c r="O1085" s="147">
        <v>1</v>
      </c>
      <c r="P1085" s="460">
        <f t="shared" si="64"/>
        <v>0</v>
      </c>
      <c r="Q1085" s="451">
        <f>'Work progress Summary'!AD13</f>
        <v>1</v>
      </c>
      <c r="R1085" s="144">
        <v>270</v>
      </c>
      <c r="S1085" s="143">
        <f t="shared" si="65"/>
        <v>0</v>
      </c>
      <c r="T1085" s="144">
        <f>Q1085*M1085</f>
        <v>270</v>
      </c>
      <c r="U1085" s="145"/>
      <c r="W1085" s="365"/>
    </row>
    <row r="1086" spans="1:23">
      <c r="A1086" s="182"/>
      <c r="B1086" s="52"/>
      <c r="C1086" s="200"/>
      <c r="D1086" s="137"/>
      <c r="E1086" s="52"/>
      <c r="F1086" s="52"/>
      <c r="G1086" s="186"/>
      <c r="H1086" s="187"/>
      <c r="I1086" s="187"/>
      <c r="J1086" s="187"/>
      <c r="K1086" s="139"/>
      <c r="L1086" s="140"/>
      <c r="M1086" s="141"/>
      <c r="N1086" s="458">
        <f t="shared" si="63"/>
        <v>0</v>
      </c>
      <c r="O1086" s="147"/>
      <c r="P1086" s="460">
        <f t="shared" si="64"/>
        <v>0</v>
      </c>
      <c r="Q1086" s="451"/>
      <c r="R1086" s="144"/>
      <c r="S1086" s="143"/>
      <c r="T1086" s="144"/>
      <c r="U1086" s="145"/>
      <c r="W1086" s="365"/>
    </row>
    <row r="1087" spans="1:23">
      <c r="A1087" s="135"/>
      <c r="B1087" s="183" t="s">
        <v>83</v>
      </c>
      <c r="C1087" s="200" t="s">
        <v>148</v>
      </c>
      <c r="D1087" s="202"/>
      <c r="E1087" s="52"/>
      <c r="F1087" s="52"/>
      <c r="G1087" s="186"/>
      <c r="H1087" s="187"/>
      <c r="I1087" s="139"/>
      <c r="J1087" s="139"/>
      <c r="K1087" s="139"/>
      <c r="L1087" s="140"/>
      <c r="M1087" s="141"/>
      <c r="N1087" s="458">
        <f t="shared" si="63"/>
        <v>0</v>
      </c>
      <c r="O1087" s="147"/>
      <c r="P1087" s="460">
        <f t="shared" si="64"/>
        <v>0</v>
      </c>
      <c r="Q1087" s="451"/>
      <c r="R1087" s="144"/>
      <c r="S1087" s="143"/>
      <c r="T1087" s="144"/>
      <c r="U1087" s="145"/>
      <c r="W1087" s="365"/>
    </row>
    <row r="1088" spans="1:23">
      <c r="A1088" s="182"/>
      <c r="B1088" s="52"/>
      <c r="C1088" s="200"/>
      <c r="D1088" s="137"/>
      <c r="E1088" s="52"/>
      <c r="F1088" s="52"/>
      <c r="G1088" s="186"/>
      <c r="H1088" s="187"/>
      <c r="I1088" s="187"/>
      <c r="J1088" s="187"/>
      <c r="K1088" s="139"/>
      <c r="L1088" s="140"/>
      <c r="M1088" s="141"/>
      <c r="N1088" s="458">
        <f t="shared" si="63"/>
        <v>0</v>
      </c>
      <c r="O1088" s="147"/>
      <c r="P1088" s="460">
        <f t="shared" si="64"/>
        <v>0</v>
      </c>
      <c r="Q1088" s="451"/>
      <c r="R1088" s="144"/>
      <c r="S1088" s="143"/>
      <c r="T1088" s="144"/>
      <c r="U1088" s="145"/>
      <c r="W1088" s="365"/>
    </row>
    <row r="1089" spans="1:23" ht="26">
      <c r="A1089" s="135" t="s">
        <v>541</v>
      </c>
      <c r="B1089" s="52"/>
      <c r="C1089" s="136" t="s">
        <v>149</v>
      </c>
      <c r="D1089" s="202">
        <v>115</v>
      </c>
      <c r="E1089" s="52" t="s">
        <v>532</v>
      </c>
      <c r="F1089" s="52">
        <v>9</v>
      </c>
      <c r="G1089" s="112"/>
      <c r="H1089" s="138"/>
      <c r="I1089" s="139">
        <v>0</v>
      </c>
      <c r="J1089" s="139">
        <v>8</v>
      </c>
      <c r="K1089" s="139">
        <f>I1089+J1089</f>
        <v>8</v>
      </c>
      <c r="L1089" s="140">
        <f>K1089*D1089</f>
        <v>920</v>
      </c>
      <c r="M1089" s="141">
        <f t="shared" si="62"/>
        <v>8280</v>
      </c>
      <c r="N1089" s="458"/>
      <c r="O1089" s="147">
        <v>0.91971388291979339</v>
      </c>
      <c r="P1089" s="460">
        <f t="shared" si="64"/>
        <v>7.0405968228770099E-2</v>
      </c>
      <c r="Q1089" s="451">
        <f>SUM(T963:T1085)/SUM(M963:M1085)</f>
        <v>0.99011985114856349</v>
      </c>
      <c r="R1089" s="144">
        <v>7484.0678616918622</v>
      </c>
      <c r="S1089" s="143">
        <f t="shared" si="65"/>
        <v>714.12450581824396</v>
      </c>
      <c r="T1089" s="144">
        <f>Q1089*M1089</f>
        <v>8198.1923675101061</v>
      </c>
      <c r="U1089" s="145"/>
      <c r="W1089" s="365"/>
    </row>
    <row r="1090" spans="1:23">
      <c r="A1090" s="182"/>
      <c r="B1090" s="52"/>
      <c r="C1090" s="200"/>
      <c r="D1090" s="137"/>
      <c r="E1090" s="52"/>
      <c r="F1090" s="52"/>
      <c r="G1090" s="186"/>
      <c r="H1090" s="187"/>
      <c r="I1090" s="187"/>
      <c r="J1090" s="187"/>
      <c r="K1090" s="139"/>
      <c r="L1090" s="140"/>
      <c r="M1090" s="141"/>
      <c r="N1090" s="458">
        <f t="shared" si="63"/>
        <v>0</v>
      </c>
      <c r="O1090" s="147"/>
      <c r="P1090" s="460">
        <f t="shared" si="64"/>
        <v>0</v>
      </c>
      <c r="Q1090" s="451"/>
      <c r="R1090" s="144"/>
      <c r="S1090" s="143"/>
      <c r="T1090" s="144"/>
      <c r="U1090" s="145"/>
      <c r="W1090" s="365"/>
    </row>
    <row r="1091" spans="1:23" ht="26">
      <c r="A1091" s="135" t="s">
        <v>541</v>
      </c>
      <c r="B1091" s="52"/>
      <c r="C1091" s="136" t="s">
        <v>150</v>
      </c>
      <c r="D1091" s="137">
        <v>66</v>
      </c>
      <c r="E1091" s="52" t="s">
        <v>532</v>
      </c>
      <c r="F1091" s="52">
        <v>9</v>
      </c>
      <c r="G1091" s="112"/>
      <c r="H1091" s="138"/>
      <c r="I1091" s="139">
        <v>0</v>
      </c>
      <c r="J1091" s="139">
        <v>8</v>
      </c>
      <c r="K1091" s="139">
        <f>I1091+J1091</f>
        <v>8</v>
      </c>
      <c r="L1091" s="140">
        <f>K1091*D1091</f>
        <v>528</v>
      </c>
      <c r="M1091" s="141">
        <f t="shared" si="62"/>
        <v>4752</v>
      </c>
      <c r="N1091" s="458"/>
      <c r="O1091" s="147">
        <v>0.91971388291979339</v>
      </c>
      <c r="P1091" s="460">
        <f t="shared" si="64"/>
        <v>7.0405968228770099E-2</v>
      </c>
      <c r="Q1091" s="451">
        <f>Q1089</f>
        <v>0.99011985114856349</v>
      </c>
      <c r="R1091" s="144">
        <v>4295.2041641014166</v>
      </c>
      <c r="S1091" s="143">
        <f t="shared" si="65"/>
        <v>409.84536855655733</v>
      </c>
      <c r="T1091" s="144">
        <f>Q1091*M1091</f>
        <v>4705.0495326579739</v>
      </c>
      <c r="U1091" s="145"/>
      <c r="W1091" s="365"/>
    </row>
    <row r="1092" spans="1:23" ht="13.5" thickBot="1">
      <c r="A1092" s="182"/>
      <c r="B1092" s="52"/>
      <c r="C1092" s="200"/>
      <c r="D1092" s="137"/>
      <c r="E1092" s="52"/>
      <c r="F1092" s="52"/>
      <c r="G1092" s="186"/>
      <c r="H1092" s="187"/>
      <c r="I1092" s="187"/>
      <c r="J1092" s="187"/>
      <c r="K1092" s="139"/>
      <c r="L1092" s="140"/>
      <c r="M1092" s="141"/>
      <c r="N1092" s="458">
        <f t="shared" si="63"/>
        <v>0</v>
      </c>
      <c r="O1092" s="147"/>
      <c r="P1092" s="460">
        <f t="shared" si="64"/>
        <v>0</v>
      </c>
      <c r="Q1092" s="452"/>
      <c r="R1092" s="213"/>
      <c r="S1092" s="212"/>
      <c r="T1092" s="213"/>
      <c r="U1092" s="214"/>
      <c r="W1092" s="365"/>
    </row>
    <row r="1093" spans="1:23" ht="20.149999999999999" customHeight="1" thickTop="1" thickBot="1">
      <c r="A1093" s="215" t="s">
        <v>541</v>
      </c>
      <c r="B1093" s="216"/>
      <c r="C1093" s="217" t="s">
        <v>277</v>
      </c>
      <c r="D1093" s="218"/>
      <c r="E1093" s="216"/>
      <c r="F1093" s="216"/>
      <c r="G1093" s="219"/>
      <c r="H1093" s="220"/>
      <c r="I1093" s="221"/>
      <c r="J1093" s="221"/>
      <c r="K1093" s="221"/>
      <c r="L1093" s="221"/>
      <c r="M1093" s="222"/>
      <c r="N1093" s="458">
        <f t="shared" si="63"/>
        <v>0</v>
      </c>
      <c r="O1093" s="461"/>
      <c r="P1093" s="460">
        <f t="shared" si="64"/>
        <v>0</v>
      </c>
      <c r="Q1093" s="223"/>
      <c r="R1093" s="224">
        <v>491419.35202579323</v>
      </c>
      <c r="S1093" s="224">
        <f>SUM(S954:S1092)</f>
        <v>46890.8898743748</v>
      </c>
      <c r="T1093" s="224">
        <f>SUM(T954:T1092)</f>
        <v>538310.24190016801</v>
      </c>
      <c r="U1093" s="225"/>
      <c r="W1093" s="365"/>
    </row>
    <row r="1094" spans="1:23" ht="13.5" thickTop="1">
      <c r="A1094" s="226"/>
      <c r="B1094" s="227"/>
      <c r="C1094" s="228"/>
      <c r="D1094" s="229"/>
      <c r="E1094" s="227"/>
      <c r="F1094" s="227"/>
      <c r="G1094" s="230"/>
      <c r="H1094" s="231"/>
      <c r="I1094" s="232"/>
      <c r="J1094" s="232"/>
      <c r="K1094" s="232"/>
      <c r="L1094" s="233"/>
      <c r="M1094" s="234"/>
      <c r="N1094" s="458">
        <f t="shared" si="63"/>
        <v>0</v>
      </c>
      <c r="O1094" s="147"/>
      <c r="P1094" s="460">
        <f t="shared" si="64"/>
        <v>0</v>
      </c>
      <c r="Q1094" s="453"/>
      <c r="R1094" s="236"/>
      <c r="S1094" s="235"/>
      <c r="T1094" s="236"/>
      <c r="U1094" s="237"/>
      <c r="W1094" s="365"/>
    </row>
    <row r="1095" spans="1:23">
      <c r="A1095" s="201" t="s">
        <v>542</v>
      </c>
      <c r="B1095" s="183" t="s">
        <v>83</v>
      </c>
      <c r="C1095" s="184" t="s">
        <v>278</v>
      </c>
      <c r="D1095" s="202"/>
      <c r="E1095" s="52"/>
      <c r="F1095" s="52"/>
      <c r="G1095" s="186"/>
      <c r="H1095" s="187"/>
      <c r="I1095" s="139"/>
      <c r="J1095" s="139"/>
      <c r="K1095" s="139"/>
      <c r="L1095" s="140"/>
      <c r="M1095" s="141"/>
      <c r="N1095" s="458">
        <f t="shared" si="63"/>
        <v>0</v>
      </c>
      <c r="O1095" s="147"/>
      <c r="P1095" s="460">
        <f t="shared" si="64"/>
        <v>0</v>
      </c>
      <c r="Q1095" s="451"/>
      <c r="R1095" s="144"/>
      <c r="S1095" s="143"/>
      <c r="T1095" s="144"/>
      <c r="U1095" s="145"/>
      <c r="W1095" s="365"/>
    </row>
    <row r="1096" spans="1:23">
      <c r="A1096" s="182"/>
      <c r="B1096" s="52"/>
      <c r="C1096" s="200"/>
      <c r="D1096" s="137"/>
      <c r="E1096" s="52"/>
      <c r="F1096" s="52"/>
      <c r="G1096" s="186"/>
      <c r="H1096" s="187"/>
      <c r="I1096" s="187"/>
      <c r="J1096" s="187"/>
      <c r="K1096" s="139"/>
      <c r="L1096" s="140"/>
      <c r="M1096" s="141"/>
      <c r="N1096" s="458">
        <f t="shared" si="63"/>
        <v>0</v>
      </c>
      <c r="O1096" s="147"/>
      <c r="P1096" s="460">
        <f t="shared" si="64"/>
        <v>0</v>
      </c>
      <c r="Q1096" s="451"/>
      <c r="R1096" s="144"/>
      <c r="S1096" s="143"/>
      <c r="T1096" s="144"/>
      <c r="U1096" s="145"/>
      <c r="W1096" s="365"/>
    </row>
    <row r="1097" spans="1:23" ht="26">
      <c r="A1097" s="135"/>
      <c r="B1097" s="52"/>
      <c r="C1097" s="136" t="s">
        <v>224</v>
      </c>
      <c r="D1097" s="202"/>
      <c r="E1097" s="52"/>
      <c r="F1097" s="52"/>
      <c r="G1097" s="186"/>
      <c r="H1097" s="187"/>
      <c r="I1097" s="139"/>
      <c r="J1097" s="139"/>
      <c r="K1097" s="139"/>
      <c r="L1097" s="140"/>
      <c r="M1097" s="141"/>
      <c r="N1097" s="458">
        <f t="shared" si="63"/>
        <v>0</v>
      </c>
      <c r="O1097" s="147"/>
      <c r="P1097" s="460">
        <f t="shared" si="64"/>
        <v>0</v>
      </c>
      <c r="Q1097" s="451"/>
      <c r="R1097" s="144"/>
      <c r="S1097" s="143"/>
      <c r="T1097" s="144"/>
      <c r="U1097" s="145"/>
      <c r="W1097" s="365"/>
    </row>
    <row r="1098" spans="1:23">
      <c r="A1098" s="182"/>
      <c r="B1098" s="52"/>
      <c r="C1098" s="200"/>
      <c r="D1098" s="137"/>
      <c r="E1098" s="52"/>
      <c r="F1098" s="52"/>
      <c r="G1098" s="186"/>
      <c r="H1098" s="187"/>
      <c r="I1098" s="187"/>
      <c r="J1098" s="187"/>
      <c r="K1098" s="139"/>
      <c r="L1098" s="140"/>
      <c r="M1098" s="141"/>
      <c r="N1098" s="458">
        <f t="shared" si="63"/>
        <v>0</v>
      </c>
      <c r="O1098" s="147"/>
      <c r="P1098" s="460">
        <f t="shared" si="64"/>
        <v>0</v>
      </c>
      <c r="Q1098" s="451"/>
      <c r="R1098" s="144"/>
      <c r="S1098" s="143"/>
      <c r="T1098" s="144"/>
      <c r="U1098" s="145"/>
      <c r="W1098" s="365"/>
    </row>
    <row r="1099" spans="1:23">
      <c r="A1099" s="135"/>
      <c r="B1099" s="52"/>
      <c r="C1099" s="185" t="s">
        <v>91</v>
      </c>
      <c r="D1099" s="202"/>
      <c r="E1099" s="52"/>
      <c r="F1099" s="52"/>
      <c r="G1099" s="186"/>
      <c r="H1099" s="187"/>
      <c r="I1099" s="139"/>
      <c r="J1099" s="139"/>
      <c r="K1099" s="139"/>
      <c r="L1099" s="140"/>
      <c r="M1099" s="141"/>
      <c r="N1099" s="458">
        <f t="shared" si="63"/>
        <v>0</v>
      </c>
      <c r="O1099" s="147"/>
      <c r="P1099" s="460">
        <f t="shared" si="64"/>
        <v>0</v>
      </c>
      <c r="Q1099" s="451"/>
      <c r="R1099" s="144"/>
      <c r="S1099" s="143"/>
      <c r="T1099" s="144"/>
      <c r="U1099" s="145"/>
      <c r="W1099" s="365"/>
    </row>
    <row r="1100" spans="1:23">
      <c r="A1100" s="182"/>
      <c r="B1100" s="52"/>
      <c r="C1100" s="200"/>
      <c r="D1100" s="137"/>
      <c r="E1100" s="52"/>
      <c r="F1100" s="52"/>
      <c r="G1100" s="186"/>
      <c r="H1100" s="187"/>
      <c r="I1100" s="187"/>
      <c r="J1100" s="187"/>
      <c r="K1100" s="139"/>
      <c r="L1100" s="140"/>
      <c r="M1100" s="141"/>
      <c r="N1100" s="458">
        <f t="shared" si="63"/>
        <v>0</v>
      </c>
      <c r="O1100" s="147"/>
      <c r="P1100" s="460">
        <f t="shared" si="64"/>
        <v>0</v>
      </c>
      <c r="Q1100" s="451"/>
      <c r="R1100" s="144"/>
      <c r="S1100" s="143"/>
      <c r="T1100" s="144"/>
      <c r="U1100" s="145"/>
      <c r="W1100" s="365"/>
    </row>
    <row r="1101" spans="1:23">
      <c r="A1101" s="135"/>
      <c r="B1101" s="52"/>
      <c r="C1101" s="185" t="s">
        <v>92</v>
      </c>
      <c r="D1101" s="137"/>
      <c r="E1101" s="52"/>
      <c r="F1101" s="52"/>
      <c r="G1101" s="186"/>
      <c r="H1101" s="187"/>
      <c r="I1101" s="187"/>
      <c r="J1101" s="187"/>
      <c r="K1101" s="139"/>
      <c r="L1101" s="140"/>
      <c r="M1101" s="141"/>
      <c r="N1101" s="458">
        <f t="shared" si="63"/>
        <v>0</v>
      </c>
      <c r="O1101" s="147"/>
      <c r="P1101" s="460">
        <f t="shared" si="64"/>
        <v>0</v>
      </c>
      <c r="Q1101" s="451"/>
      <c r="R1101" s="144"/>
      <c r="S1101" s="143"/>
      <c r="T1101" s="144"/>
      <c r="U1101" s="145"/>
      <c r="W1101" s="365"/>
    </row>
    <row r="1102" spans="1:23">
      <c r="A1102" s="182"/>
      <c r="B1102" s="52"/>
      <c r="C1102" s="200"/>
      <c r="D1102" s="137"/>
      <c r="E1102" s="52"/>
      <c r="F1102" s="52"/>
      <c r="G1102" s="186"/>
      <c r="H1102" s="187"/>
      <c r="I1102" s="187"/>
      <c r="J1102" s="187"/>
      <c r="K1102" s="139"/>
      <c r="L1102" s="140"/>
      <c r="M1102" s="141"/>
      <c r="N1102" s="458">
        <f t="shared" si="63"/>
        <v>0</v>
      </c>
      <c r="O1102" s="147"/>
      <c r="P1102" s="460">
        <f t="shared" si="64"/>
        <v>0</v>
      </c>
      <c r="Q1102" s="451"/>
      <c r="R1102" s="144"/>
      <c r="S1102" s="143"/>
      <c r="T1102" s="144"/>
      <c r="U1102" s="145"/>
      <c r="W1102" s="365"/>
    </row>
    <row r="1103" spans="1:23" ht="26">
      <c r="A1103" s="135" t="s">
        <v>542</v>
      </c>
      <c r="B1103" s="52" t="s">
        <v>1</v>
      </c>
      <c r="C1103" s="136" t="s">
        <v>93</v>
      </c>
      <c r="D1103" s="202">
        <v>2.2999999999999998</v>
      </c>
      <c r="E1103" s="52" t="s">
        <v>532</v>
      </c>
      <c r="F1103" s="52">
        <v>5</v>
      </c>
      <c r="G1103" s="112" t="s">
        <v>94</v>
      </c>
      <c r="H1103" s="138">
        <v>20</v>
      </c>
      <c r="I1103" s="139">
        <v>255</v>
      </c>
      <c r="J1103" s="139">
        <v>145</v>
      </c>
      <c r="K1103" s="139">
        <f>I1103+J1103</f>
        <v>400</v>
      </c>
      <c r="L1103" s="140">
        <f>K1103*D1103</f>
        <v>919.99999999999989</v>
      </c>
      <c r="M1103" s="141">
        <f t="shared" ref="M1103:M1163" si="66">D1103*K1103*F1103</f>
        <v>4599.9999999999991</v>
      </c>
      <c r="N1103" s="458">
        <f t="shared" si="63"/>
        <v>0</v>
      </c>
      <c r="O1103" s="147">
        <v>1</v>
      </c>
      <c r="P1103" s="460">
        <f t="shared" si="64"/>
        <v>0</v>
      </c>
      <c r="Q1103" s="451">
        <f>'Work progress Summary'!C14</f>
        <v>1</v>
      </c>
      <c r="R1103" s="144">
        <v>4599.9999999999991</v>
      </c>
      <c r="S1103" s="143">
        <f t="shared" si="65"/>
        <v>0</v>
      </c>
      <c r="T1103" s="144">
        <f>Q1103*M1103</f>
        <v>4599.9999999999991</v>
      </c>
      <c r="U1103" s="145"/>
      <c r="W1103" s="365"/>
    </row>
    <row r="1104" spans="1:23">
      <c r="A1104" s="182"/>
      <c r="B1104" s="52"/>
      <c r="C1104" s="200"/>
      <c r="D1104" s="137"/>
      <c r="E1104" s="52"/>
      <c r="F1104" s="52"/>
      <c r="G1104" s="186"/>
      <c r="H1104" s="187"/>
      <c r="I1104" s="187"/>
      <c r="J1104" s="187"/>
      <c r="K1104" s="139"/>
      <c r="L1104" s="140"/>
      <c r="M1104" s="141"/>
      <c r="N1104" s="458">
        <f t="shared" si="63"/>
        <v>0</v>
      </c>
      <c r="O1104" s="147"/>
      <c r="P1104" s="460">
        <f t="shared" si="64"/>
        <v>0</v>
      </c>
      <c r="Q1104" s="451"/>
      <c r="R1104" s="144"/>
      <c r="S1104" s="143"/>
      <c r="T1104" s="144"/>
      <c r="U1104" s="145"/>
      <c r="W1104" s="365"/>
    </row>
    <row r="1105" spans="1:23" ht="14.5">
      <c r="A1105" s="135" t="s">
        <v>542</v>
      </c>
      <c r="B1105" s="52" t="s">
        <v>2</v>
      </c>
      <c r="C1105" s="185" t="s">
        <v>279</v>
      </c>
      <c r="D1105" s="137">
        <v>1.1499999999999999</v>
      </c>
      <c r="E1105" s="52" t="s">
        <v>532</v>
      </c>
      <c r="F1105" s="52">
        <v>5</v>
      </c>
      <c r="G1105" s="112" t="s">
        <v>96</v>
      </c>
      <c r="H1105" s="138">
        <v>20</v>
      </c>
      <c r="I1105" s="139">
        <v>282</v>
      </c>
      <c r="J1105" s="139">
        <v>206</v>
      </c>
      <c r="K1105" s="139">
        <f>I1105+J1105</f>
        <v>488</v>
      </c>
      <c r="L1105" s="140">
        <f>K1105*D1105</f>
        <v>561.19999999999993</v>
      </c>
      <c r="M1105" s="141">
        <f t="shared" si="66"/>
        <v>2805.9999999999995</v>
      </c>
      <c r="N1105" s="458">
        <f t="shared" si="63"/>
        <v>0</v>
      </c>
      <c r="O1105" s="147">
        <v>1</v>
      </c>
      <c r="P1105" s="460">
        <f t="shared" si="64"/>
        <v>0</v>
      </c>
      <c r="Q1105" s="451">
        <f>Q1103</f>
        <v>1</v>
      </c>
      <c r="R1105" s="144">
        <v>2805.9999999999995</v>
      </c>
      <c r="S1105" s="143">
        <f t="shared" si="65"/>
        <v>0</v>
      </c>
      <c r="T1105" s="144">
        <f>Q1105*M1105</f>
        <v>2805.9999999999995</v>
      </c>
      <c r="U1105" s="145"/>
      <c r="W1105" s="365"/>
    </row>
    <row r="1106" spans="1:23">
      <c r="A1106" s="182"/>
      <c r="B1106" s="52"/>
      <c r="C1106" s="200"/>
      <c r="D1106" s="137"/>
      <c r="E1106" s="52"/>
      <c r="F1106" s="52"/>
      <c r="G1106" s="186"/>
      <c r="H1106" s="187"/>
      <c r="I1106" s="187"/>
      <c r="J1106" s="187"/>
      <c r="K1106" s="139"/>
      <c r="L1106" s="140"/>
      <c r="M1106" s="141"/>
      <c r="N1106" s="458">
        <f t="shared" si="63"/>
        <v>0</v>
      </c>
      <c r="O1106" s="147"/>
      <c r="P1106" s="460">
        <f t="shared" si="64"/>
        <v>0</v>
      </c>
      <c r="Q1106" s="451"/>
      <c r="R1106" s="144"/>
      <c r="S1106" s="143"/>
      <c r="T1106" s="144"/>
      <c r="U1106" s="145"/>
      <c r="W1106" s="365"/>
    </row>
    <row r="1107" spans="1:23">
      <c r="A1107" s="135" t="s">
        <v>542</v>
      </c>
      <c r="B1107" s="52" t="s">
        <v>3</v>
      </c>
      <c r="C1107" s="185" t="s">
        <v>280</v>
      </c>
      <c r="D1107" s="202">
        <v>5.8</v>
      </c>
      <c r="E1107" s="52" t="s">
        <v>533</v>
      </c>
      <c r="F1107" s="52">
        <v>5</v>
      </c>
      <c r="G1107" s="112" t="s">
        <v>98</v>
      </c>
      <c r="H1107" s="138">
        <v>5</v>
      </c>
      <c r="I1107" s="139">
        <v>0</v>
      </c>
      <c r="J1107" s="139">
        <v>57</v>
      </c>
      <c r="K1107" s="139">
        <f>I1107+J1107</f>
        <v>57</v>
      </c>
      <c r="L1107" s="140">
        <f>K1107*D1107</f>
        <v>330.59999999999997</v>
      </c>
      <c r="M1107" s="141">
        <f t="shared" si="66"/>
        <v>1652.9999999999998</v>
      </c>
      <c r="N1107" s="458"/>
      <c r="O1107" s="147">
        <v>0.8</v>
      </c>
      <c r="P1107" s="460">
        <f t="shared" si="64"/>
        <v>0.19999999999999996</v>
      </c>
      <c r="Q1107" s="451">
        <f>'Work progress Summary'!J14</f>
        <v>1</v>
      </c>
      <c r="R1107" s="144">
        <v>1322.3999999999999</v>
      </c>
      <c r="S1107" s="143">
        <f t="shared" si="65"/>
        <v>330.59999999999991</v>
      </c>
      <c r="T1107" s="144">
        <f>Q1107*M1107</f>
        <v>1652.9999999999998</v>
      </c>
      <c r="U1107" s="145"/>
      <c r="W1107" s="365"/>
    </row>
    <row r="1108" spans="1:23">
      <c r="A1108" s="182"/>
      <c r="B1108" s="52"/>
      <c r="C1108" s="200"/>
      <c r="D1108" s="137"/>
      <c r="E1108" s="52"/>
      <c r="F1108" s="52"/>
      <c r="G1108" s="186"/>
      <c r="H1108" s="187"/>
      <c r="I1108" s="187"/>
      <c r="J1108" s="187"/>
      <c r="K1108" s="139"/>
      <c r="L1108" s="140"/>
      <c r="M1108" s="141"/>
      <c r="N1108" s="458">
        <f t="shared" si="63"/>
        <v>0</v>
      </c>
      <c r="O1108" s="147"/>
      <c r="P1108" s="460">
        <f t="shared" si="64"/>
        <v>0</v>
      </c>
      <c r="Q1108" s="451"/>
      <c r="R1108" s="144"/>
      <c r="S1108" s="143"/>
      <c r="T1108" s="144"/>
      <c r="U1108" s="145"/>
      <c r="W1108" s="365"/>
    </row>
    <row r="1109" spans="1:23" ht="27.65" customHeight="1">
      <c r="A1109" s="135" t="s">
        <v>542</v>
      </c>
      <c r="B1109" s="52" t="s">
        <v>4</v>
      </c>
      <c r="C1109" s="136" t="s">
        <v>281</v>
      </c>
      <c r="D1109" s="137">
        <v>0.9</v>
      </c>
      <c r="E1109" s="52" t="s">
        <v>533</v>
      </c>
      <c r="F1109" s="52">
        <v>5</v>
      </c>
      <c r="G1109" s="112" t="s">
        <v>98</v>
      </c>
      <c r="H1109" s="138">
        <v>5</v>
      </c>
      <c r="I1109" s="139">
        <v>0</v>
      </c>
      <c r="J1109" s="139">
        <v>53</v>
      </c>
      <c r="K1109" s="139">
        <f>I1109+J1109</f>
        <v>53</v>
      </c>
      <c r="L1109" s="140">
        <f>K1109*D1109</f>
        <v>47.7</v>
      </c>
      <c r="M1109" s="141">
        <f t="shared" si="66"/>
        <v>238.5</v>
      </c>
      <c r="N1109" s="458"/>
      <c r="O1109" s="147">
        <v>0.8</v>
      </c>
      <c r="P1109" s="460">
        <f t="shared" si="64"/>
        <v>0.19999999999999996</v>
      </c>
      <c r="Q1109" s="451">
        <f>'Work progress Summary'!J14</f>
        <v>1</v>
      </c>
      <c r="R1109" s="144">
        <v>190.8</v>
      </c>
      <c r="S1109" s="143">
        <f t="shared" si="65"/>
        <v>47.699999999999989</v>
      </c>
      <c r="T1109" s="144">
        <f>Q1109*M1109</f>
        <v>238.5</v>
      </c>
      <c r="U1109" s="145"/>
      <c r="W1109" s="365"/>
    </row>
    <row r="1110" spans="1:23">
      <c r="A1110" s="182"/>
      <c r="B1110" s="52"/>
      <c r="C1110" s="200"/>
      <c r="D1110" s="137"/>
      <c r="E1110" s="52"/>
      <c r="F1110" s="52"/>
      <c r="G1110" s="186"/>
      <c r="H1110" s="187"/>
      <c r="I1110" s="187"/>
      <c r="J1110" s="187"/>
      <c r="K1110" s="139"/>
      <c r="L1110" s="140"/>
      <c r="M1110" s="141"/>
      <c r="N1110" s="458">
        <f t="shared" si="63"/>
        <v>0</v>
      </c>
      <c r="O1110" s="147"/>
      <c r="P1110" s="460">
        <f t="shared" si="64"/>
        <v>0</v>
      </c>
      <c r="Q1110" s="451"/>
      <c r="R1110" s="144"/>
      <c r="S1110" s="143"/>
      <c r="T1110" s="144"/>
      <c r="U1110" s="145"/>
      <c r="W1110" s="365"/>
    </row>
    <row r="1111" spans="1:23" ht="26">
      <c r="A1111" s="135" t="s">
        <v>542</v>
      </c>
      <c r="B1111" s="52" t="s">
        <v>5</v>
      </c>
      <c r="C1111" s="136" t="s">
        <v>282</v>
      </c>
      <c r="D1111" s="202">
        <v>1</v>
      </c>
      <c r="E1111" s="52" t="s">
        <v>100</v>
      </c>
      <c r="F1111" s="52">
        <v>5</v>
      </c>
      <c r="G1111" s="112" t="s">
        <v>96</v>
      </c>
      <c r="H1111" s="138">
        <v>20</v>
      </c>
      <c r="I1111" s="139">
        <v>121</v>
      </c>
      <c r="J1111" s="139">
        <v>44</v>
      </c>
      <c r="K1111" s="139">
        <f>I1111+J1111</f>
        <v>165</v>
      </c>
      <c r="L1111" s="140">
        <f>K1111*D1111</f>
        <v>165</v>
      </c>
      <c r="M1111" s="141">
        <f t="shared" si="66"/>
        <v>825</v>
      </c>
      <c r="N1111" s="458">
        <f>P1111*D1111*F1111*0.22*1.1</f>
        <v>0.24199999999999997</v>
      </c>
      <c r="O1111" s="147">
        <v>0.8</v>
      </c>
      <c r="P1111" s="460">
        <f t="shared" si="64"/>
        <v>0.19999999999999996</v>
      </c>
      <c r="Q1111" s="451">
        <f>Q1109</f>
        <v>1</v>
      </c>
      <c r="R1111" s="144">
        <v>660</v>
      </c>
      <c r="S1111" s="143">
        <f t="shared" si="65"/>
        <v>165</v>
      </c>
      <c r="T1111" s="144">
        <f>Q1111*M1111</f>
        <v>825</v>
      </c>
      <c r="U1111" s="145"/>
      <c r="W1111" s="365"/>
    </row>
    <row r="1112" spans="1:23">
      <c r="A1112" s="182"/>
      <c r="B1112" s="52"/>
      <c r="C1112" s="200"/>
      <c r="D1112" s="137"/>
      <c r="E1112" s="52"/>
      <c r="F1112" s="52"/>
      <c r="G1112" s="186"/>
      <c r="H1112" s="187"/>
      <c r="I1112" s="187"/>
      <c r="J1112" s="187"/>
      <c r="K1112" s="139"/>
      <c r="L1112" s="140"/>
      <c r="M1112" s="141"/>
      <c r="N1112" s="458">
        <f t="shared" si="63"/>
        <v>0</v>
      </c>
      <c r="O1112" s="147"/>
      <c r="P1112" s="460">
        <f t="shared" si="64"/>
        <v>0</v>
      </c>
      <c r="Q1112" s="451"/>
      <c r="R1112" s="144"/>
      <c r="S1112" s="143"/>
      <c r="T1112" s="144"/>
      <c r="U1112" s="145"/>
      <c r="W1112" s="365"/>
    </row>
    <row r="1113" spans="1:23" ht="26">
      <c r="A1113" s="135" t="s">
        <v>542</v>
      </c>
      <c r="B1113" s="52" t="s">
        <v>103</v>
      </c>
      <c r="C1113" s="136" t="s">
        <v>283</v>
      </c>
      <c r="D1113" s="137">
        <v>1</v>
      </c>
      <c r="E1113" s="52" t="s">
        <v>100</v>
      </c>
      <c r="F1113" s="52">
        <v>5</v>
      </c>
      <c r="G1113" s="112" t="s">
        <v>96</v>
      </c>
      <c r="H1113" s="138">
        <v>20</v>
      </c>
      <c r="I1113" s="139">
        <v>125</v>
      </c>
      <c r="J1113" s="139">
        <v>51</v>
      </c>
      <c r="K1113" s="139">
        <f>I1113+J1113</f>
        <v>176</v>
      </c>
      <c r="L1113" s="140">
        <f>K1113*D1113</f>
        <v>176</v>
      </c>
      <c r="M1113" s="141">
        <f t="shared" si="66"/>
        <v>880</v>
      </c>
      <c r="N1113" s="458">
        <f>P1113*D1113*F1113*0.32*0.86</f>
        <v>0.27519999999999994</v>
      </c>
      <c r="O1113" s="147">
        <v>0.8</v>
      </c>
      <c r="P1113" s="460">
        <f t="shared" si="64"/>
        <v>0.19999999999999996</v>
      </c>
      <c r="Q1113" s="451">
        <f>Q1111</f>
        <v>1</v>
      </c>
      <c r="R1113" s="144">
        <v>704</v>
      </c>
      <c r="S1113" s="143">
        <f t="shared" si="65"/>
        <v>176</v>
      </c>
      <c r="T1113" s="144">
        <f>Q1113*M1113</f>
        <v>880</v>
      </c>
      <c r="U1113" s="145"/>
      <c r="W1113" s="365"/>
    </row>
    <row r="1114" spans="1:23">
      <c r="A1114" s="182"/>
      <c r="B1114" s="52"/>
      <c r="C1114" s="200"/>
      <c r="D1114" s="137"/>
      <c r="E1114" s="52"/>
      <c r="F1114" s="52"/>
      <c r="G1114" s="186"/>
      <c r="H1114" s="187"/>
      <c r="I1114" s="187"/>
      <c r="J1114" s="187"/>
      <c r="K1114" s="139"/>
      <c r="L1114" s="140"/>
      <c r="M1114" s="141"/>
      <c r="N1114" s="458">
        <f t="shared" si="63"/>
        <v>0</v>
      </c>
      <c r="O1114" s="147"/>
      <c r="P1114" s="460">
        <f t="shared" si="64"/>
        <v>0</v>
      </c>
      <c r="Q1114" s="451"/>
      <c r="R1114" s="144"/>
      <c r="S1114" s="143"/>
      <c r="T1114" s="144"/>
      <c r="U1114" s="145"/>
      <c r="W1114" s="365"/>
    </row>
    <row r="1115" spans="1:23">
      <c r="A1115" s="135"/>
      <c r="B1115" s="52"/>
      <c r="C1115" s="185" t="s">
        <v>101</v>
      </c>
      <c r="D1115" s="202"/>
      <c r="E1115" s="52"/>
      <c r="F1115" s="52"/>
      <c r="G1115" s="186"/>
      <c r="H1115" s="187"/>
      <c r="I1115" s="139"/>
      <c r="J1115" s="139"/>
      <c r="K1115" s="139"/>
      <c r="L1115" s="140"/>
      <c r="M1115" s="141"/>
      <c r="N1115" s="458">
        <f t="shared" si="63"/>
        <v>0</v>
      </c>
      <c r="O1115" s="147"/>
      <c r="P1115" s="460">
        <f t="shared" si="64"/>
        <v>0</v>
      </c>
      <c r="Q1115" s="451"/>
      <c r="R1115" s="144"/>
      <c r="S1115" s="143"/>
      <c r="T1115" s="144"/>
      <c r="U1115" s="145"/>
      <c r="W1115" s="365"/>
    </row>
    <row r="1116" spans="1:23">
      <c r="A1116" s="182"/>
      <c r="B1116" s="52"/>
      <c r="C1116" s="200"/>
      <c r="D1116" s="137"/>
      <c r="E1116" s="52"/>
      <c r="F1116" s="52"/>
      <c r="G1116" s="186"/>
      <c r="H1116" s="187"/>
      <c r="I1116" s="187"/>
      <c r="J1116" s="187"/>
      <c r="K1116" s="139"/>
      <c r="L1116" s="140"/>
      <c r="M1116" s="141"/>
      <c r="N1116" s="458">
        <f t="shared" si="63"/>
        <v>0</v>
      </c>
      <c r="O1116" s="147"/>
      <c r="P1116" s="460">
        <f t="shared" si="64"/>
        <v>0</v>
      </c>
      <c r="Q1116" s="451"/>
      <c r="R1116" s="144"/>
      <c r="S1116" s="143"/>
      <c r="T1116" s="144"/>
      <c r="U1116" s="145"/>
      <c r="W1116" s="365"/>
    </row>
    <row r="1117" spans="1:23" ht="39">
      <c r="A1117" s="135" t="s">
        <v>542</v>
      </c>
      <c r="B1117" s="52" t="s">
        <v>105</v>
      </c>
      <c r="C1117" s="136" t="s">
        <v>102</v>
      </c>
      <c r="D1117" s="137">
        <v>18.2</v>
      </c>
      <c r="E1117" s="52" t="s">
        <v>532</v>
      </c>
      <c r="F1117" s="52">
        <v>5</v>
      </c>
      <c r="G1117" s="112" t="s">
        <v>94</v>
      </c>
      <c r="H1117" s="138">
        <v>20</v>
      </c>
      <c r="I1117" s="139">
        <v>255</v>
      </c>
      <c r="J1117" s="139">
        <v>145</v>
      </c>
      <c r="K1117" s="139">
        <f>I1117+J1117</f>
        <v>400</v>
      </c>
      <c r="L1117" s="140">
        <f>K1117*D1117</f>
        <v>7280</v>
      </c>
      <c r="M1117" s="141">
        <f t="shared" si="66"/>
        <v>36400</v>
      </c>
      <c r="N1117" s="458">
        <f t="shared" si="63"/>
        <v>0</v>
      </c>
      <c r="O1117" s="147">
        <v>1</v>
      </c>
      <c r="P1117" s="460">
        <f t="shared" si="64"/>
        <v>0</v>
      </c>
      <c r="Q1117" s="451">
        <f>'Work progress Summary'!E14</f>
        <v>1</v>
      </c>
      <c r="R1117" s="144">
        <v>36400</v>
      </c>
      <c r="S1117" s="143">
        <f t="shared" si="65"/>
        <v>0</v>
      </c>
      <c r="T1117" s="144">
        <f>Q1117*M1117</f>
        <v>36400</v>
      </c>
      <c r="U1117" s="145"/>
      <c r="W1117" s="365"/>
    </row>
    <row r="1118" spans="1:23">
      <c r="A1118" s="182"/>
      <c r="B1118" s="52"/>
      <c r="C1118" s="200"/>
      <c r="D1118" s="137"/>
      <c r="E1118" s="52"/>
      <c r="F1118" s="52"/>
      <c r="G1118" s="186"/>
      <c r="H1118" s="187"/>
      <c r="I1118" s="187"/>
      <c r="J1118" s="187"/>
      <c r="K1118" s="139"/>
      <c r="L1118" s="140"/>
      <c r="M1118" s="141"/>
      <c r="N1118" s="458">
        <f t="shared" ref="N1118:N1181" si="67">P1118*D1118*F1118</f>
        <v>0</v>
      </c>
      <c r="O1118" s="147"/>
      <c r="P1118" s="460">
        <f t="shared" ref="P1118:P1181" si="68">Q1118-O1118</f>
        <v>0</v>
      </c>
      <c r="Q1118" s="451"/>
      <c r="R1118" s="144"/>
      <c r="S1118" s="143"/>
      <c r="T1118" s="144"/>
      <c r="U1118" s="145"/>
      <c r="W1118" s="365"/>
    </row>
    <row r="1119" spans="1:23" ht="14.5">
      <c r="A1119" s="135" t="s">
        <v>542</v>
      </c>
      <c r="B1119" s="52" t="s">
        <v>107</v>
      </c>
      <c r="C1119" s="185" t="s">
        <v>104</v>
      </c>
      <c r="D1119" s="202">
        <v>3.5</v>
      </c>
      <c r="E1119" s="52" t="s">
        <v>532</v>
      </c>
      <c r="F1119" s="52">
        <v>5</v>
      </c>
      <c r="G1119" s="112" t="s">
        <v>96</v>
      </c>
      <c r="H1119" s="138">
        <v>20</v>
      </c>
      <c r="I1119" s="139">
        <v>282</v>
      </c>
      <c r="J1119" s="139">
        <v>206</v>
      </c>
      <c r="K1119" s="139">
        <f>I1119+J1119</f>
        <v>488</v>
      </c>
      <c r="L1119" s="140">
        <f>K1119*D1119</f>
        <v>1708</v>
      </c>
      <c r="M1119" s="141">
        <f t="shared" si="66"/>
        <v>8540</v>
      </c>
      <c r="N1119" s="458">
        <f t="shared" si="67"/>
        <v>0</v>
      </c>
      <c r="O1119" s="147">
        <v>1</v>
      </c>
      <c r="P1119" s="460">
        <f t="shared" si="68"/>
        <v>0</v>
      </c>
      <c r="Q1119" s="451">
        <f>Q1117</f>
        <v>1</v>
      </c>
      <c r="R1119" s="144">
        <v>8540</v>
      </c>
      <c r="S1119" s="143">
        <f t="shared" ref="S1119:S1177" si="69">T1119-R1119</f>
        <v>0</v>
      </c>
      <c r="T1119" s="144">
        <f>Q1119*M1119</f>
        <v>8540</v>
      </c>
      <c r="U1119" s="145"/>
      <c r="W1119" s="365"/>
    </row>
    <row r="1120" spans="1:23">
      <c r="A1120" s="182"/>
      <c r="B1120" s="52"/>
      <c r="C1120" s="200"/>
      <c r="D1120" s="137"/>
      <c r="E1120" s="52"/>
      <c r="F1120" s="52"/>
      <c r="G1120" s="186"/>
      <c r="H1120" s="187"/>
      <c r="I1120" s="187"/>
      <c r="J1120" s="187"/>
      <c r="K1120" s="139"/>
      <c r="L1120" s="140"/>
      <c r="M1120" s="141"/>
      <c r="N1120" s="458">
        <f t="shared" si="67"/>
        <v>0</v>
      </c>
      <c r="O1120" s="147"/>
      <c r="P1120" s="460">
        <f t="shared" si="68"/>
        <v>0</v>
      </c>
      <c r="Q1120" s="451"/>
      <c r="R1120" s="144"/>
      <c r="S1120" s="143"/>
      <c r="T1120" s="144"/>
      <c r="U1120" s="145"/>
      <c r="W1120" s="365"/>
    </row>
    <row r="1121" spans="1:23" ht="14.5">
      <c r="A1121" s="135" t="s">
        <v>542</v>
      </c>
      <c r="B1121" s="52" t="s">
        <v>108</v>
      </c>
      <c r="C1121" s="185" t="s">
        <v>284</v>
      </c>
      <c r="D1121" s="202">
        <v>4.5</v>
      </c>
      <c r="E1121" s="52" t="s">
        <v>532</v>
      </c>
      <c r="F1121" s="52">
        <v>5</v>
      </c>
      <c r="G1121" s="112" t="s">
        <v>96</v>
      </c>
      <c r="H1121" s="138">
        <v>20</v>
      </c>
      <c r="I1121" s="139">
        <v>282</v>
      </c>
      <c r="J1121" s="139">
        <v>206</v>
      </c>
      <c r="K1121" s="139">
        <f>I1121+J1121</f>
        <v>488</v>
      </c>
      <c r="L1121" s="140">
        <f>K1121*D1121</f>
        <v>2196</v>
      </c>
      <c r="M1121" s="141">
        <f t="shared" si="66"/>
        <v>10980</v>
      </c>
      <c r="N1121" s="458">
        <f t="shared" si="67"/>
        <v>0</v>
      </c>
      <c r="O1121" s="147">
        <v>1</v>
      </c>
      <c r="P1121" s="460">
        <f t="shared" si="68"/>
        <v>0</v>
      </c>
      <c r="Q1121" s="451">
        <f>Q1119</f>
        <v>1</v>
      </c>
      <c r="R1121" s="144">
        <v>10980</v>
      </c>
      <c r="S1121" s="143">
        <f t="shared" si="69"/>
        <v>0</v>
      </c>
      <c r="T1121" s="144">
        <f>Q1121*M1121</f>
        <v>10980</v>
      </c>
      <c r="U1121" s="145"/>
      <c r="W1121" s="365"/>
    </row>
    <row r="1122" spans="1:23">
      <c r="A1122" s="182"/>
      <c r="B1122" s="52"/>
      <c r="C1122" s="200"/>
      <c r="D1122" s="137"/>
      <c r="E1122" s="52"/>
      <c r="F1122" s="52"/>
      <c r="G1122" s="186"/>
      <c r="H1122" s="187"/>
      <c r="I1122" s="187"/>
      <c r="J1122" s="187"/>
      <c r="K1122" s="139"/>
      <c r="L1122" s="140"/>
      <c r="M1122" s="141"/>
      <c r="N1122" s="458">
        <f t="shared" si="67"/>
        <v>0</v>
      </c>
      <c r="O1122" s="147"/>
      <c r="P1122" s="460">
        <f t="shared" si="68"/>
        <v>0</v>
      </c>
      <c r="Q1122" s="451"/>
      <c r="R1122" s="144"/>
      <c r="S1122" s="143"/>
      <c r="T1122" s="144"/>
      <c r="U1122" s="145"/>
      <c r="W1122" s="365"/>
    </row>
    <row r="1123" spans="1:23">
      <c r="A1123" s="135" t="s">
        <v>542</v>
      </c>
      <c r="B1123" s="52" t="s">
        <v>109</v>
      </c>
      <c r="C1123" s="185" t="s">
        <v>285</v>
      </c>
      <c r="D1123" s="137">
        <v>27</v>
      </c>
      <c r="E1123" s="52" t="s">
        <v>533</v>
      </c>
      <c r="F1123" s="52">
        <v>5</v>
      </c>
      <c r="G1123" s="112" t="s">
        <v>98</v>
      </c>
      <c r="H1123" s="138">
        <v>5</v>
      </c>
      <c r="I1123" s="139">
        <v>0</v>
      </c>
      <c r="J1123" s="139">
        <v>57</v>
      </c>
      <c r="K1123" s="139">
        <f>I1123+J1123</f>
        <v>57</v>
      </c>
      <c r="L1123" s="140">
        <f>K1123*D1123</f>
        <v>1539</v>
      </c>
      <c r="M1123" s="141">
        <f t="shared" si="66"/>
        <v>7695</v>
      </c>
      <c r="N1123" s="458"/>
      <c r="O1123" s="147">
        <v>0.8</v>
      </c>
      <c r="P1123" s="460">
        <f t="shared" si="68"/>
        <v>0.19999999999999996</v>
      </c>
      <c r="Q1123" s="451">
        <f>'Work progress Summary'!L14</f>
        <v>1</v>
      </c>
      <c r="R1123" s="144">
        <v>6156</v>
      </c>
      <c r="S1123" s="143">
        <f t="shared" si="69"/>
        <v>1539</v>
      </c>
      <c r="T1123" s="144">
        <f>Q1123*M1123</f>
        <v>7695</v>
      </c>
      <c r="U1123" s="145"/>
      <c r="W1123" s="365"/>
    </row>
    <row r="1124" spans="1:23">
      <c r="A1124" s="182"/>
      <c r="B1124" s="52"/>
      <c r="C1124" s="200"/>
      <c r="D1124" s="137"/>
      <c r="E1124" s="52"/>
      <c r="F1124" s="52"/>
      <c r="G1124" s="186"/>
      <c r="H1124" s="187"/>
      <c r="I1124" s="187"/>
      <c r="J1124" s="187"/>
      <c r="K1124" s="139"/>
      <c r="L1124" s="140"/>
      <c r="M1124" s="141"/>
      <c r="N1124" s="458">
        <f t="shared" si="67"/>
        <v>0</v>
      </c>
      <c r="O1124" s="147"/>
      <c r="P1124" s="460">
        <f t="shared" si="68"/>
        <v>0</v>
      </c>
      <c r="Q1124" s="451"/>
      <c r="R1124" s="144"/>
      <c r="S1124" s="143"/>
      <c r="T1124" s="144"/>
      <c r="U1124" s="145"/>
      <c r="W1124" s="365"/>
    </row>
    <row r="1125" spans="1:23">
      <c r="A1125" s="135" t="s">
        <v>542</v>
      </c>
      <c r="B1125" s="52" t="s">
        <v>112</v>
      </c>
      <c r="C1125" s="185" t="s">
        <v>285</v>
      </c>
      <c r="D1125" s="202">
        <v>11</v>
      </c>
      <c r="E1125" s="52" t="s">
        <v>533</v>
      </c>
      <c r="F1125" s="52">
        <v>5</v>
      </c>
      <c r="G1125" s="112" t="s">
        <v>98</v>
      </c>
      <c r="H1125" s="138">
        <v>5</v>
      </c>
      <c r="I1125" s="139">
        <v>0</v>
      </c>
      <c r="J1125" s="139">
        <v>57</v>
      </c>
      <c r="K1125" s="139">
        <f>I1125+J1125</f>
        <v>57</v>
      </c>
      <c r="L1125" s="140">
        <f>K1125*D1125</f>
        <v>627</v>
      </c>
      <c r="M1125" s="141">
        <f t="shared" si="66"/>
        <v>3135</v>
      </c>
      <c r="N1125" s="458"/>
      <c r="O1125" s="147">
        <v>0.8</v>
      </c>
      <c r="P1125" s="460">
        <f t="shared" si="68"/>
        <v>0.19999999999999996</v>
      </c>
      <c r="Q1125" s="451">
        <f>'Work progress Summary'!L14</f>
        <v>1</v>
      </c>
      <c r="R1125" s="144">
        <v>2508</v>
      </c>
      <c r="S1125" s="143">
        <f t="shared" si="69"/>
        <v>627</v>
      </c>
      <c r="T1125" s="144">
        <f>Q1125*M1125</f>
        <v>3135</v>
      </c>
      <c r="U1125" s="145"/>
      <c r="W1125" s="365"/>
    </row>
    <row r="1126" spans="1:23">
      <c r="A1126" s="182"/>
      <c r="B1126" s="52"/>
      <c r="C1126" s="200"/>
      <c r="D1126" s="137"/>
      <c r="E1126" s="52"/>
      <c r="F1126" s="52"/>
      <c r="G1126" s="186"/>
      <c r="H1126" s="187"/>
      <c r="I1126" s="187"/>
      <c r="J1126" s="187"/>
      <c r="K1126" s="139"/>
      <c r="L1126" s="140"/>
      <c r="M1126" s="141"/>
      <c r="N1126" s="458">
        <f t="shared" si="67"/>
        <v>0</v>
      </c>
      <c r="O1126" s="147"/>
      <c r="P1126" s="460">
        <f t="shared" si="68"/>
        <v>0</v>
      </c>
      <c r="Q1126" s="451"/>
      <c r="R1126" s="144"/>
      <c r="S1126" s="143"/>
      <c r="T1126" s="144"/>
      <c r="U1126" s="145"/>
      <c r="W1126" s="365"/>
    </row>
    <row r="1127" spans="1:23" ht="26">
      <c r="A1127" s="135" t="s">
        <v>542</v>
      </c>
      <c r="B1127" s="52" t="s">
        <v>113</v>
      </c>
      <c r="C1127" s="136" t="s">
        <v>286</v>
      </c>
      <c r="D1127" s="202">
        <v>1</v>
      </c>
      <c r="E1127" s="52" t="s">
        <v>533</v>
      </c>
      <c r="F1127" s="52">
        <v>5</v>
      </c>
      <c r="G1127" s="112" t="s">
        <v>96</v>
      </c>
      <c r="H1127" s="138">
        <v>20</v>
      </c>
      <c r="I1127" s="139">
        <v>155</v>
      </c>
      <c r="J1127" s="139">
        <v>62</v>
      </c>
      <c r="K1127" s="139">
        <f>I1127+J1127</f>
        <v>217</v>
      </c>
      <c r="L1127" s="140">
        <f>K1127*D1127</f>
        <v>217</v>
      </c>
      <c r="M1127" s="141">
        <f t="shared" si="66"/>
        <v>1085</v>
      </c>
      <c r="N1127" s="458">
        <f>P1127*D1127*F1127*0.3*1.115</f>
        <v>0</v>
      </c>
      <c r="O1127" s="147">
        <v>1</v>
      </c>
      <c r="P1127" s="460">
        <f t="shared" si="68"/>
        <v>0</v>
      </c>
      <c r="Q1127" s="451">
        <f>Q1121</f>
        <v>1</v>
      </c>
      <c r="R1127" s="144">
        <v>1085</v>
      </c>
      <c r="S1127" s="143">
        <f t="shared" si="69"/>
        <v>0</v>
      </c>
      <c r="T1127" s="144">
        <f>Q1127*M1127</f>
        <v>1085</v>
      </c>
      <c r="U1127" s="145"/>
      <c r="W1127" s="365"/>
    </row>
    <row r="1128" spans="1:23">
      <c r="A1128" s="182"/>
      <c r="B1128" s="52"/>
      <c r="C1128" s="200"/>
      <c r="D1128" s="137"/>
      <c r="E1128" s="52"/>
      <c r="F1128" s="52"/>
      <c r="G1128" s="186"/>
      <c r="H1128" s="187"/>
      <c r="I1128" s="187"/>
      <c r="J1128" s="187"/>
      <c r="K1128" s="139"/>
      <c r="L1128" s="140"/>
      <c r="M1128" s="141"/>
      <c r="N1128" s="458">
        <f t="shared" si="67"/>
        <v>0</v>
      </c>
      <c r="O1128" s="147"/>
      <c r="P1128" s="460">
        <f t="shared" si="68"/>
        <v>0</v>
      </c>
      <c r="Q1128" s="451"/>
      <c r="R1128" s="144"/>
      <c r="S1128" s="143"/>
      <c r="T1128" s="144"/>
      <c r="U1128" s="145"/>
      <c r="W1128" s="365"/>
    </row>
    <row r="1129" spans="1:23">
      <c r="A1129" s="135"/>
      <c r="B1129" s="52"/>
      <c r="C1129" s="185" t="s">
        <v>111</v>
      </c>
      <c r="D1129" s="137"/>
      <c r="E1129" s="52"/>
      <c r="F1129" s="52"/>
      <c r="G1129" s="186"/>
      <c r="H1129" s="187"/>
      <c r="I1129" s="139"/>
      <c r="J1129" s="139"/>
      <c r="K1129" s="139"/>
      <c r="L1129" s="140"/>
      <c r="M1129" s="141"/>
      <c r="N1129" s="458">
        <f t="shared" si="67"/>
        <v>0</v>
      </c>
      <c r="O1129" s="147"/>
      <c r="P1129" s="460">
        <f t="shared" si="68"/>
        <v>0</v>
      </c>
      <c r="Q1129" s="451"/>
      <c r="R1129" s="144"/>
      <c r="S1129" s="143"/>
      <c r="T1129" s="144"/>
      <c r="U1129" s="145"/>
      <c r="W1129" s="365"/>
    </row>
    <row r="1130" spans="1:23">
      <c r="A1130" s="182"/>
      <c r="B1130" s="52"/>
      <c r="C1130" s="200"/>
      <c r="D1130" s="137"/>
      <c r="E1130" s="52"/>
      <c r="F1130" s="52"/>
      <c r="G1130" s="186"/>
      <c r="H1130" s="187"/>
      <c r="I1130" s="187"/>
      <c r="J1130" s="187"/>
      <c r="K1130" s="139"/>
      <c r="L1130" s="140"/>
      <c r="M1130" s="141"/>
      <c r="N1130" s="458">
        <f t="shared" si="67"/>
        <v>0</v>
      </c>
      <c r="O1130" s="147"/>
      <c r="P1130" s="460">
        <f t="shared" si="68"/>
        <v>0</v>
      </c>
      <c r="Q1130" s="451"/>
      <c r="R1130" s="144"/>
      <c r="S1130" s="143"/>
      <c r="T1130" s="144"/>
      <c r="U1130" s="145"/>
      <c r="W1130" s="365"/>
    </row>
    <row r="1131" spans="1:23" ht="26">
      <c r="A1131" s="135" t="s">
        <v>542</v>
      </c>
      <c r="B1131" s="52" t="s">
        <v>115</v>
      </c>
      <c r="C1131" s="136" t="s">
        <v>93</v>
      </c>
      <c r="D1131" s="202">
        <v>9.3000000000000007</v>
      </c>
      <c r="E1131" s="52" t="s">
        <v>532</v>
      </c>
      <c r="F1131" s="52">
        <v>5</v>
      </c>
      <c r="G1131" s="112" t="s">
        <v>94</v>
      </c>
      <c r="H1131" s="138">
        <v>20</v>
      </c>
      <c r="I1131" s="139">
        <v>255</v>
      </c>
      <c r="J1131" s="139">
        <v>145</v>
      </c>
      <c r="K1131" s="139">
        <f>I1131+J1131</f>
        <v>400</v>
      </c>
      <c r="L1131" s="140">
        <f>K1131*D1131</f>
        <v>3720.0000000000005</v>
      </c>
      <c r="M1131" s="141">
        <f t="shared" si="66"/>
        <v>18600.000000000004</v>
      </c>
      <c r="N1131" s="458">
        <f t="shared" si="67"/>
        <v>0</v>
      </c>
      <c r="O1131" s="147">
        <v>1</v>
      </c>
      <c r="P1131" s="460">
        <f t="shared" si="68"/>
        <v>0</v>
      </c>
      <c r="Q1131" s="451">
        <f>'Work progress Summary'!F14</f>
        <v>1</v>
      </c>
      <c r="R1131" s="144">
        <v>18600.000000000004</v>
      </c>
      <c r="S1131" s="143">
        <f t="shared" si="69"/>
        <v>0</v>
      </c>
      <c r="T1131" s="144">
        <f>Q1131*M1131</f>
        <v>18600.000000000004</v>
      </c>
      <c r="U1131" s="145"/>
      <c r="W1131" s="365"/>
    </row>
    <row r="1132" spans="1:23">
      <c r="A1132" s="182"/>
      <c r="B1132" s="52"/>
      <c r="C1132" s="200"/>
      <c r="D1132" s="137"/>
      <c r="E1132" s="52"/>
      <c r="F1132" s="52"/>
      <c r="G1132" s="186"/>
      <c r="H1132" s="187"/>
      <c r="I1132" s="187"/>
      <c r="J1132" s="187"/>
      <c r="K1132" s="139"/>
      <c r="L1132" s="140"/>
      <c r="M1132" s="141"/>
      <c r="N1132" s="458">
        <f t="shared" si="67"/>
        <v>0</v>
      </c>
      <c r="O1132" s="147"/>
      <c r="P1132" s="460">
        <f t="shared" si="68"/>
        <v>0</v>
      </c>
      <c r="Q1132" s="451"/>
      <c r="R1132" s="144"/>
      <c r="S1132" s="143"/>
      <c r="T1132" s="144"/>
      <c r="U1132" s="145"/>
      <c r="W1132" s="365"/>
    </row>
    <row r="1133" spans="1:23" ht="14.5">
      <c r="A1133" s="135" t="s">
        <v>542</v>
      </c>
      <c r="B1133" s="52" t="s">
        <v>116</v>
      </c>
      <c r="C1133" s="185" t="s">
        <v>287</v>
      </c>
      <c r="D1133" s="202">
        <v>2.5</v>
      </c>
      <c r="E1133" s="52" t="s">
        <v>532</v>
      </c>
      <c r="F1133" s="52">
        <v>5</v>
      </c>
      <c r="G1133" s="112" t="s">
        <v>96</v>
      </c>
      <c r="H1133" s="138">
        <v>20</v>
      </c>
      <c r="I1133" s="139">
        <v>282</v>
      </c>
      <c r="J1133" s="139">
        <v>206</v>
      </c>
      <c r="K1133" s="139">
        <f>I1133+J1133</f>
        <v>488</v>
      </c>
      <c r="L1133" s="140">
        <f>K1133*D1133</f>
        <v>1220</v>
      </c>
      <c r="M1133" s="141">
        <f t="shared" si="66"/>
        <v>6100</v>
      </c>
      <c r="N1133" s="458">
        <f t="shared" si="67"/>
        <v>0</v>
      </c>
      <c r="O1133" s="147">
        <v>1</v>
      </c>
      <c r="P1133" s="460">
        <f t="shared" si="68"/>
        <v>0</v>
      </c>
      <c r="Q1133" s="451">
        <f>Q1131</f>
        <v>1</v>
      </c>
      <c r="R1133" s="144">
        <v>6100</v>
      </c>
      <c r="S1133" s="143">
        <f t="shared" si="69"/>
        <v>0</v>
      </c>
      <c r="T1133" s="144">
        <f>Q1133*M1133</f>
        <v>6100</v>
      </c>
      <c r="U1133" s="145"/>
      <c r="W1133" s="365"/>
    </row>
    <row r="1134" spans="1:23">
      <c r="A1134" s="182"/>
      <c r="B1134" s="52"/>
      <c r="C1134" s="200"/>
      <c r="D1134" s="137"/>
      <c r="E1134" s="52"/>
      <c r="F1134" s="52"/>
      <c r="G1134" s="186"/>
      <c r="H1134" s="187"/>
      <c r="I1134" s="187"/>
      <c r="J1134" s="187"/>
      <c r="K1134" s="139"/>
      <c r="L1134" s="140"/>
      <c r="M1134" s="141"/>
      <c r="N1134" s="458">
        <f t="shared" si="67"/>
        <v>0</v>
      </c>
      <c r="O1134" s="147"/>
      <c r="P1134" s="460">
        <f t="shared" si="68"/>
        <v>0</v>
      </c>
      <c r="Q1134" s="451"/>
      <c r="R1134" s="144"/>
      <c r="S1134" s="143"/>
      <c r="T1134" s="144"/>
      <c r="U1134" s="145"/>
      <c r="W1134" s="365"/>
    </row>
    <row r="1135" spans="1:23">
      <c r="A1135" s="135" t="s">
        <v>542</v>
      </c>
      <c r="B1135" s="52" t="s">
        <v>158</v>
      </c>
      <c r="C1135" s="185" t="s">
        <v>285</v>
      </c>
      <c r="D1135" s="137">
        <v>15.6</v>
      </c>
      <c r="E1135" s="52" t="s">
        <v>533</v>
      </c>
      <c r="F1135" s="52">
        <v>5</v>
      </c>
      <c r="G1135" s="112" t="s">
        <v>98</v>
      </c>
      <c r="H1135" s="138">
        <v>5</v>
      </c>
      <c r="I1135" s="139">
        <v>0</v>
      </c>
      <c r="J1135" s="139">
        <v>57</v>
      </c>
      <c r="K1135" s="139">
        <f>I1135+J1135</f>
        <v>57</v>
      </c>
      <c r="L1135" s="140">
        <f>K1135*D1135</f>
        <v>889.19999999999993</v>
      </c>
      <c r="M1135" s="141">
        <f t="shared" si="66"/>
        <v>4446</v>
      </c>
      <c r="N1135" s="458"/>
      <c r="O1135" s="147">
        <v>0.8</v>
      </c>
      <c r="P1135" s="460">
        <f t="shared" si="68"/>
        <v>0.19999999999999996</v>
      </c>
      <c r="Q1135" s="451">
        <f>'Work progress Summary'!M14</f>
        <v>1</v>
      </c>
      <c r="R1135" s="144">
        <v>3556.8</v>
      </c>
      <c r="S1135" s="143">
        <f t="shared" si="69"/>
        <v>889.19999999999982</v>
      </c>
      <c r="T1135" s="144">
        <f>Q1135*M1135</f>
        <v>4446</v>
      </c>
      <c r="U1135" s="145"/>
      <c r="W1135" s="365"/>
    </row>
    <row r="1136" spans="1:23">
      <c r="A1136" s="182"/>
      <c r="B1136" s="52"/>
      <c r="C1136" s="200"/>
      <c r="D1136" s="137"/>
      <c r="E1136" s="52"/>
      <c r="F1136" s="52"/>
      <c r="G1136" s="186"/>
      <c r="H1136" s="187"/>
      <c r="I1136" s="187"/>
      <c r="J1136" s="187"/>
      <c r="K1136" s="139"/>
      <c r="L1136" s="140"/>
      <c r="M1136" s="141"/>
      <c r="N1136" s="458">
        <f t="shared" si="67"/>
        <v>0</v>
      </c>
      <c r="O1136" s="147"/>
      <c r="P1136" s="460">
        <f t="shared" si="68"/>
        <v>0</v>
      </c>
      <c r="Q1136" s="451"/>
      <c r="R1136" s="144"/>
      <c r="S1136" s="143"/>
      <c r="T1136" s="144"/>
      <c r="U1136" s="145"/>
      <c r="W1136" s="365"/>
    </row>
    <row r="1137" spans="1:23" ht="26">
      <c r="A1137" s="135" t="s">
        <v>542</v>
      </c>
      <c r="B1137" s="52" t="s">
        <v>1</v>
      </c>
      <c r="C1137" s="136" t="s">
        <v>288</v>
      </c>
      <c r="D1137" s="137">
        <v>1</v>
      </c>
      <c r="E1137" s="52" t="s">
        <v>533</v>
      </c>
      <c r="F1137" s="52">
        <v>5</v>
      </c>
      <c r="G1137" s="112" t="s">
        <v>96</v>
      </c>
      <c r="H1137" s="138">
        <v>20</v>
      </c>
      <c r="I1137" s="139">
        <v>134</v>
      </c>
      <c r="J1137" s="139">
        <v>55</v>
      </c>
      <c r="K1137" s="139">
        <f>I1137+J1137</f>
        <v>189</v>
      </c>
      <c r="L1137" s="140">
        <f>K1137*D1137</f>
        <v>189</v>
      </c>
      <c r="M1137" s="141">
        <f t="shared" si="66"/>
        <v>945</v>
      </c>
      <c r="N1137" s="458">
        <f>P1137*D1137*F1137*0.32*0.925</f>
        <v>0</v>
      </c>
      <c r="O1137" s="147">
        <v>1</v>
      </c>
      <c r="P1137" s="460">
        <f t="shared" si="68"/>
        <v>0</v>
      </c>
      <c r="Q1137" s="451">
        <f>Q1133</f>
        <v>1</v>
      </c>
      <c r="R1137" s="144">
        <v>945</v>
      </c>
      <c r="S1137" s="143">
        <f t="shared" si="69"/>
        <v>0</v>
      </c>
      <c r="T1137" s="144">
        <f>Q1137*M1137</f>
        <v>945</v>
      </c>
      <c r="U1137" s="145"/>
      <c r="W1137" s="365"/>
    </row>
    <row r="1138" spans="1:23">
      <c r="A1138" s="182"/>
      <c r="B1138" s="52"/>
      <c r="C1138" s="200"/>
      <c r="D1138" s="137"/>
      <c r="E1138" s="52"/>
      <c r="F1138" s="52"/>
      <c r="G1138" s="186"/>
      <c r="H1138" s="187"/>
      <c r="I1138" s="187"/>
      <c r="J1138" s="187"/>
      <c r="K1138" s="139"/>
      <c r="L1138" s="140"/>
      <c r="M1138" s="141"/>
      <c r="N1138" s="458">
        <f t="shared" si="67"/>
        <v>0</v>
      </c>
      <c r="O1138" s="147"/>
      <c r="P1138" s="460">
        <f t="shared" si="68"/>
        <v>0</v>
      </c>
      <c r="Q1138" s="451"/>
      <c r="R1138" s="144"/>
      <c r="S1138" s="143"/>
      <c r="T1138" s="144"/>
      <c r="U1138" s="145"/>
      <c r="W1138" s="365"/>
    </row>
    <row r="1139" spans="1:23">
      <c r="A1139" s="135"/>
      <c r="B1139" s="52"/>
      <c r="C1139" s="185" t="s">
        <v>118</v>
      </c>
      <c r="D1139" s="137"/>
      <c r="E1139" s="52"/>
      <c r="F1139" s="52"/>
      <c r="G1139" s="186"/>
      <c r="H1139" s="187"/>
      <c r="I1139" s="139"/>
      <c r="J1139" s="139"/>
      <c r="K1139" s="139"/>
      <c r="L1139" s="140"/>
      <c r="M1139" s="141"/>
      <c r="N1139" s="458">
        <f t="shared" si="67"/>
        <v>0</v>
      </c>
      <c r="O1139" s="147"/>
      <c r="P1139" s="460">
        <f t="shared" si="68"/>
        <v>0</v>
      </c>
      <c r="Q1139" s="451"/>
      <c r="R1139" s="144"/>
      <c r="S1139" s="143"/>
      <c r="T1139" s="144"/>
      <c r="U1139" s="145"/>
      <c r="W1139" s="365"/>
    </row>
    <row r="1140" spans="1:23">
      <c r="A1140" s="182"/>
      <c r="B1140" s="52"/>
      <c r="C1140" s="200"/>
      <c r="D1140" s="137"/>
      <c r="E1140" s="52"/>
      <c r="F1140" s="52"/>
      <c r="G1140" s="186"/>
      <c r="H1140" s="187"/>
      <c r="I1140" s="187"/>
      <c r="J1140" s="187"/>
      <c r="K1140" s="139"/>
      <c r="L1140" s="140"/>
      <c r="M1140" s="141"/>
      <c r="N1140" s="458">
        <f t="shared" si="67"/>
        <v>0</v>
      </c>
      <c r="O1140" s="147"/>
      <c r="P1140" s="460">
        <f t="shared" si="68"/>
        <v>0</v>
      </c>
      <c r="Q1140" s="451"/>
      <c r="R1140" s="144"/>
      <c r="S1140" s="143"/>
      <c r="T1140" s="144"/>
      <c r="U1140" s="145"/>
      <c r="W1140" s="365"/>
    </row>
    <row r="1141" spans="1:23" ht="26">
      <c r="A1141" s="135" t="s">
        <v>542</v>
      </c>
      <c r="B1141" s="52" t="s">
        <v>2</v>
      </c>
      <c r="C1141" s="185" t="s">
        <v>119</v>
      </c>
      <c r="D1141" s="137">
        <v>1.5</v>
      </c>
      <c r="E1141" s="52" t="s">
        <v>532</v>
      </c>
      <c r="F1141" s="52">
        <v>5</v>
      </c>
      <c r="G1141" s="112" t="s">
        <v>94</v>
      </c>
      <c r="H1141" s="138">
        <v>20</v>
      </c>
      <c r="I1141" s="139">
        <v>255</v>
      </c>
      <c r="J1141" s="139">
        <v>145</v>
      </c>
      <c r="K1141" s="139">
        <f>I1141+J1141</f>
        <v>400</v>
      </c>
      <c r="L1141" s="140">
        <f>K1141*D1141</f>
        <v>600</v>
      </c>
      <c r="M1141" s="141">
        <f t="shared" si="66"/>
        <v>3000</v>
      </c>
      <c r="N1141" s="458">
        <f t="shared" si="67"/>
        <v>0</v>
      </c>
      <c r="O1141" s="147">
        <v>1</v>
      </c>
      <c r="P1141" s="460">
        <f t="shared" si="68"/>
        <v>0</v>
      </c>
      <c r="Q1141" s="451">
        <f>'Work progress Summary'!G14</f>
        <v>1</v>
      </c>
      <c r="R1141" s="144">
        <v>3000</v>
      </c>
      <c r="S1141" s="143">
        <f t="shared" si="69"/>
        <v>0</v>
      </c>
      <c r="T1141" s="144">
        <f>Q1141*M1141</f>
        <v>3000</v>
      </c>
      <c r="U1141" s="145"/>
      <c r="W1141" s="365"/>
    </row>
    <row r="1142" spans="1:23">
      <c r="A1142" s="182"/>
      <c r="B1142" s="52"/>
      <c r="C1142" s="200"/>
      <c r="D1142" s="137"/>
      <c r="E1142" s="52"/>
      <c r="F1142" s="52"/>
      <c r="G1142" s="186"/>
      <c r="H1142" s="187"/>
      <c r="I1142" s="187"/>
      <c r="J1142" s="187"/>
      <c r="K1142" s="139"/>
      <c r="L1142" s="140"/>
      <c r="M1142" s="141"/>
      <c r="N1142" s="458">
        <f t="shared" si="67"/>
        <v>0</v>
      </c>
      <c r="O1142" s="147"/>
      <c r="P1142" s="460">
        <f t="shared" si="68"/>
        <v>0</v>
      </c>
      <c r="Q1142" s="451"/>
      <c r="R1142" s="144"/>
      <c r="S1142" s="143"/>
      <c r="T1142" s="144"/>
      <c r="U1142" s="145"/>
      <c r="W1142" s="365"/>
    </row>
    <row r="1143" spans="1:23" ht="26">
      <c r="A1143" s="135" t="s">
        <v>542</v>
      </c>
      <c r="B1143" s="52" t="s">
        <v>4</v>
      </c>
      <c r="C1143" s="136" t="s">
        <v>123</v>
      </c>
      <c r="D1143" s="202">
        <v>0.8</v>
      </c>
      <c r="E1143" s="52" t="s">
        <v>100</v>
      </c>
      <c r="F1143" s="52">
        <v>5</v>
      </c>
      <c r="G1143" s="112" t="s">
        <v>96</v>
      </c>
      <c r="H1143" s="138">
        <v>20</v>
      </c>
      <c r="I1143" s="139">
        <v>99</v>
      </c>
      <c r="J1143" s="139">
        <v>37</v>
      </c>
      <c r="K1143" s="139">
        <f>I1143+J1143</f>
        <v>136</v>
      </c>
      <c r="L1143" s="140">
        <f>K1143*D1143</f>
        <v>108.80000000000001</v>
      </c>
      <c r="M1143" s="141">
        <f t="shared" si="66"/>
        <v>544</v>
      </c>
      <c r="N1143" s="458">
        <f>P1143*D1143*F1143*0.235*0.86</f>
        <v>0</v>
      </c>
      <c r="O1143" s="147">
        <v>1</v>
      </c>
      <c r="P1143" s="460">
        <f t="shared" si="68"/>
        <v>0</v>
      </c>
      <c r="Q1143" s="451">
        <f>Q1141</f>
        <v>1</v>
      </c>
      <c r="R1143" s="144">
        <v>544</v>
      </c>
      <c r="S1143" s="143">
        <f t="shared" si="69"/>
        <v>0</v>
      </c>
      <c r="T1143" s="144">
        <f>Q1143*M1143</f>
        <v>544</v>
      </c>
      <c r="U1143" s="145"/>
      <c r="W1143" s="365"/>
    </row>
    <row r="1144" spans="1:23">
      <c r="A1144" s="182"/>
      <c r="B1144" s="52"/>
      <c r="C1144" s="200"/>
      <c r="D1144" s="137"/>
      <c r="E1144" s="52"/>
      <c r="F1144" s="52"/>
      <c r="G1144" s="186"/>
      <c r="H1144" s="187"/>
      <c r="I1144" s="187"/>
      <c r="J1144" s="187"/>
      <c r="K1144" s="139"/>
      <c r="L1144" s="140"/>
      <c r="M1144" s="141"/>
      <c r="N1144" s="458">
        <f t="shared" si="67"/>
        <v>0</v>
      </c>
      <c r="O1144" s="147"/>
      <c r="P1144" s="460">
        <f t="shared" si="68"/>
        <v>0</v>
      </c>
      <c r="Q1144" s="451"/>
      <c r="R1144" s="144"/>
      <c r="S1144" s="143"/>
      <c r="T1144" s="144"/>
      <c r="U1144" s="145"/>
      <c r="W1144" s="365"/>
    </row>
    <row r="1145" spans="1:23">
      <c r="A1145" s="135"/>
      <c r="B1145" s="52"/>
      <c r="C1145" s="185" t="s">
        <v>121</v>
      </c>
      <c r="D1145" s="202"/>
      <c r="E1145" s="52"/>
      <c r="F1145" s="52"/>
      <c r="G1145" s="186"/>
      <c r="H1145" s="187"/>
      <c r="I1145" s="139"/>
      <c r="J1145" s="139"/>
      <c r="K1145" s="139"/>
      <c r="L1145" s="140"/>
      <c r="M1145" s="141"/>
      <c r="N1145" s="458">
        <f t="shared" si="67"/>
        <v>0</v>
      </c>
      <c r="O1145" s="147"/>
      <c r="P1145" s="460">
        <f t="shared" si="68"/>
        <v>0</v>
      </c>
      <c r="Q1145" s="451"/>
      <c r="R1145" s="144"/>
      <c r="S1145" s="143"/>
      <c r="T1145" s="144"/>
      <c r="U1145" s="145"/>
      <c r="W1145" s="365"/>
    </row>
    <row r="1146" spans="1:23">
      <c r="A1146" s="182"/>
      <c r="B1146" s="52"/>
      <c r="C1146" s="200"/>
      <c r="D1146" s="137"/>
      <c r="E1146" s="52"/>
      <c r="F1146" s="52"/>
      <c r="G1146" s="186"/>
      <c r="H1146" s="187"/>
      <c r="I1146" s="187"/>
      <c r="J1146" s="187"/>
      <c r="K1146" s="139"/>
      <c r="L1146" s="140"/>
      <c r="M1146" s="141"/>
      <c r="N1146" s="458">
        <f t="shared" si="67"/>
        <v>0</v>
      </c>
      <c r="O1146" s="147"/>
      <c r="P1146" s="460">
        <f t="shared" si="68"/>
        <v>0</v>
      </c>
      <c r="Q1146" s="451"/>
      <c r="R1146" s="144"/>
      <c r="S1146" s="143"/>
      <c r="T1146" s="144"/>
      <c r="U1146" s="145"/>
      <c r="W1146" s="365"/>
    </row>
    <row r="1147" spans="1:23" ht="26">
      <c r="A1147" s="135" t="s">
        <v>542</v>
      </c>
      <c r="B1147" s="52" t="s">
        <v>5</v>
      </c>
      <c r="C1147" s="136" t="s">
        <v>93</v>
      </c>
      <c r="D1147" s="202">
        <v>0.6</v>
      </c>
      <c r="E1147" s="52" t="s">
        <v>532</v>
      </c>
      <c r="F1147" s="52">
        <v>5</v>
      </c>
      <c r="G1147" s="112" t="s">
        <v>94</v>
      </c>
      <c r="H1147" s="138">
        <v>20</v>
      </c>
      <c r="I1147" s="139">
        <v>255</v>
      </c>
      <c r="J1147" s="139">
        <v>145</v>
      </c>
      <c r="K1147" s="139">
        <f>I1147+J1147</f>
        <v>400</v>
      </c>
      <c r="L1147" s="140">
        <f>K1147*D1147</f>
        <v>240</v>
      </c>
      <c r="M1147" s="141">
        <f t="shared" si="66"/>
        <v>1200</v>
      </c>
      <c r="N1147" s="458">
        <f t="shared" si="67"/>
        <v>0</v>
      </c>
      <c r="O1147" s="147">
        <v>1</v>
      </c>
      <c r="P1147" s="460">
        <f t="shared" si="68"/>
        <v>0</v>
      </c>
      <c r="Q1147" s="451">
        <f>'Work progress Summary'!H14</f>
        <v>1</v>
      </c>
      <c r="R1147" s="144">
        <v>1200</v>
      </c>
      <c r="S1147" s="143">
        <f t="shared" si="69"/>
        <v>0</v>
      </c>
      <c r="T1147" s="144">
        <f>Q1147*M1147</f>
        <v>1200</v>
      </c>
      <c r="U1147" s="145"/>
      <c r="W1147" s="365"/>
    </row>
    <row r="1148" spans="1:23">
      <c r="A1148" s="182"/>
      <c r="B1148" s="52"/>
      <c r="C1148" s="200"/>
      <c r="D1148" s="137"/>
      <c r="E1148" s="52"/>
      <c r="F1148" s="52"/>
      <c r="G1148" s="186"/>
      <c r="H1148" s="187"/>
      <c r="I1148" s="187"/>
      <c r="J1148" s="187"/>
      <c r="K1148" s="139"/>
      <c r="L1148" s="140"/>
      <c r="M1148" s="141"/>
      <c r="N1148" s="458">
        <f t="shared" si="67"/>
        <v>0</v>
      </c>
      <c r="O1148" s="147"/>
      <c r="P1148" s="460">
        <f t="shared" si="68"/>
        <v>0</v>
      </c>
      <c r="Q1148" s="451"/>
      <c r="R1148" s="144"/>
      <c r="S1148" s="143"/>
      <c r="T1148" s="144"/>
      <c r="U1148" s="145"/>
      <c r="W1148" s="365"/>
    </row>
    <row r="1149" spans="1:23" ht="14.5">
      <c r="A1149" s="135" t="s">
        <v>542</v>
      </c>
      <c r="B1149" s="52" t="s">
        <v>103</v>
      </c>
      <c r="C1149" s="185" t="s">
        <v>159</v>
      </c>
      <c r="D1149" s="202">
        <v>0.45</v>
      </c>
      <c r="E1149" s="52" t="s">
        <v>532</v>
      </c>
      <c r="F1149" s="52">
        <v>5</v>
      </c>
      <c r="G1149" s="112" t="s">
        <v>96</v>
      </c>
      <c r="H1149" s="138">
        <v>20</v>
      </c>
      <c r="I1149" s="139">
        <v>282</v>
      </c>
      <c r="J1149" s="139">
        <v>206</v>
      </c>
      <c r="K1149" s="139">
        <f>I1149+J1149</f>
        <v>488</v>
      </c>
      <c r="L1149" s="140">
        <f>K1149*D1149</f>
        <v>219.6</v>
      </c>
      <c r="M1149" s="141">
        <f t="shared" si="66"/>
        <v>1098</v>
      </c>
      <c r="N1149" s="458">
        <f t="shared" si="67"/>
        <v>0</v>
      </c>
      <c r="O1149" s="147">
        <v>1</v>
      </c>
      <c r="P1149" s="460">
        <f t="shared" si="68"/>
        <v>0</v>
      </c>
      <c r="Q1149" s="451">
        <f>Q1147</f>
        <v>1</v>
      </c>
      <c r="R1149" s="144">
        <v>1098</v>
      </c>
      <c r="S1149" s="143">
        <f t="shared" si="69"/>
        <v>0</v>
      </c>
      <c r="T1149" s="144">
        <f>Q1149*M1149</f>
        <v>1098</v>
      </c>
      <c r="U1149" s="145"/>
      <c r="W1149" s="365"/>
    </row>
    <row r="1150" spans="1:23">
      <c r="A1150" s="182"/>
      <c r="B1150" s="52"/>
      <c r="C1150" s="200"/>
      <c r="D1150" s="137"/>
      <c r="E1150" s="52"/>
      <c r="F1150" s="52"/>
      <c r="G1150" s="186"/>
      <c r="H1150" s="187"/>
      <c r="I1150" s="187"/>
      <c r="J1150" s="187"/>
      <c r="K1150" s="139"/>
      <c r="L1150" s="140"/>
      <c r="M1150" s="141"/>
      <c r="N1150" s="458">
        <f t="shared" si="67"/>
        <v>0</v>
      </c>
      <c r="O1150" s="147"/>
      <c r="P1150" s="460">
        <f t="shared" si="68"/>
        <v>0</v>
      </c>
      <c r="Q1150" s="451"/>
      <c r="R1150" s="144"/>
      <c r="S1150" s="143"/>
      <c r="T1150" s="144"/>
      <c r="U1150" s="145"/>
      <c r="W1150" s="365"/>
    </row>
    <row r="1151" spans="1:23">
      <c r="A1151" s="135" t="s">
        <v>542</v>
      </c>
      <c r="B1151" s="52" t="s">
        <v>105</v>
      </c>
      <c r="C1151" s="185" t="s">
        <v>285</v>
      </c>
      <c r="D1151" s="137">
        <v>3.2</v>
      </c>
      <c r="E1151" s="52" t="s">
        <v>533</v>
      </c>
      <c r="F1151" s="52">
        <v>5</v>
      </c>
      <c r="G1151" s="112" t="s">
        <v>98</v>
      </c>
      <c r="H1151" s="138">
        <v>5</v>
      </c>
      <c r="I1151" s="139">
        <v>0</v>
      </c>
      <c r="J1151" s="139">
        <v>57</v>
      </c>
      <c r="K1151" s="139">
        <f>I1151+J1151</f>
        <v>57</v>
      </c>
      <c r="L1151" s="140">
        <f>K1151*D1151</f>
        <v>182.4</v>
      </c>
      <c r="M1151" s="141">
        <f t="shared" si="66"/>
        <v>912</v>
      </c>
      <c r="N1151" s="458"/>
      <c r="O1151" s="147">
        <v>0.8</v>
      </c>
      <c r="P1151" s="460">
        <f t="shared" si="68"/>
        <v>0.19999999999999996</v>
      </c>
      <c r="Q1151" s="451">
        <f>'Work progress Summary'!N14</f>
        <v>1</v>
      </c>
      <c r="R1151" s="144">
        <v>729.6</v>
      </c>
      <c r="S1151" s="143">
        <f t="shared" si="69"/>
        <v>182.39999999999998</v>
      </c>
      <c r="T1151" s="144">
        <f>Q1151*M1151</f>
        <v>912</v>
      </c>
      <c r="U1151" s="145"/>
      <c r="W1151" s="365"/>
    </row>
    <row r="1152" spans="1:23">
      <c r="A1152" s="182"/>
      <c r="B1152" s="52"/>
      <c r="C1152" s="200"/>
      <c r="D1152" s="137"/>
      <c r="E1152" s="52"/>
      <c r="F1152" s="52"/>
      <c r="G1152" s="186"/>
      <c r="H1152" s="187"/>
      <c r="I1152" s="187"/>
      <c r="J1152" s="187"/>
      <c r="K1152" s="139"/>
      <c r="L1152" s="140"/>
      <c r="M1152" s="141"/>
      <c r="N1152" s="458">
        <f t="shared" si="67"/>
        <v>0</v>
      </c>
      <c r="O1152" s="147"/>
      <c r="P1152" s="460">
        <f t="shared" si="68"/>
        <v>0</v>
      </c>
      <c r="Q1152" s="451"/>
      <c r="R1152" s="144"/>
      <c r="S1152" s="143"/>
      <c r="T1152" s="144"/>
      <c r="U1152" s="145"/>
      <c r="W1152" s="365"/>
    </row>
    <row r="1153" spans="1:23" ht="26">
      <c r="A1153" s="135" t="s">
        <v>542</v>
      </c>
      <c r="B1153" s="52" t="s">
        <v>107</v>
      </c>
      <c r="C1153" s="136" t="s">
        <v>120</v>
      </c>
      <c r="D1153" s="202">
        <v>1</v>
      </c>
      <c r="E1153" s="52" t="s">
        <v>100</v>
      </c>
      <c r="F1153" s="52">
        <v>5</v>
      </c>
      <c r="G1153" s="112" t="s">
        <v>96</v>
      </c>
      <c r="H1153" s="138">
        <v>20</v>
      </c>
      <c r="I1153" s="139">
        <v>99</v>
      </c>
      <c r="J1153" s="139">
        <v>37</v>
      </c>
      <c r="K1153" s="139">
        <f>I1153+J1153</f>
        <v>136</v>
      </c>
      <c r="L1153" s="140">
        <f>K1153*D1153</f>
        <v>136</v>
      </c>
      <c r="M1153" s="141">
        <f t="shared" si="66"/>
        <v>680</v>
      </c>
      <c r="N1153" s="458">
        <f>P1153*D1153*F1153*0.235*0.86</f>
        <v>0</v>
      </c>
      <c r="O1153" s="147">
        <v>1</v>
      </c>
      <c r="P1153" s="460">
        <f t="shared" si="68"/>
        <v>0</v>
      </c>
      <c r="Q1153" s="451">
        <f>Q1147</f>
        <v>1</v>
      </c>
      <c r="R1153" s="144">
        <v>680</v>
      </c>
      <c r="S1153" s="143">
        <f t="shared" si="69"/>
        <v>0</v>
      </c>
      <c r="T1153" s="144">
        <f>Q1153*M1153</f>
        <v>680</v>
      </c>
      <c r="U1153" s="145"/>
      <c r="W1153" s="365"/>
    </row>
    <row r="1154" spans="1:23">
      <c r="A1154" s="182"/>
      <c r="B1154" s="52"/>
      <c r="C1154" s="200"/>
      <c r="D1154" s="137"/>
      <c r="E1154" s="52"/>
      <c r="F1154" s="52"/>
      <c r="G1154" s="186"/>
      <c r="H1154" s="187"/>
      <c r="I1154" s="187"/>
      <c r="J1154" s="187"/>
      <c r="K1154" s="139"/>
      <c r="L1154" s="140"/>
      <c r="M1154" s="141"/>
      <c r="N1154" s="458">
        <f t="shared" si="67"/>
        <v>0</v>
      </c>
      <c r="O1154" s="147"/>
      <c r="P1154" s="460">
        <f t="shared" si="68"/>
        <v>0</v>
      </c>
      <c r="Q1154" s="451"/>
      <c r="R1154" s="144"/>
      <c r="S1154" s="143"/>
      <c r="T1154" s="144"/>
      <c r="U1154" s="145"/>
      <c r="W1154" s="365"/>
    </row>
    <row r="1155" spans="1:23">
      <c r="A1155" s="135"/>
      <c r="B1155" s="52"/>
      <c r="C1155" s="185" t="s">
        <v>124</v>
      </c>
      <c r="D1155" s="202"/>
      <c r="E1155" s="52"/>
      <c r="F1155" s="52"/>
      <c r="G1155" s="186"/>
      <c r="H1155" s="187"/>
      <c r="I1155" s="139"/>
      <c r="J1155" s="139"/>
      <c r="K1155" s="139"/>
      <c r="L1155" s="140"/>
      <c r="M1155" s="141"/>
      <c r="N1155" s="458">
        <f t="shared" si="67"/>
        <v>0</v>
      </c>
      <c r="O1155" s="147"/>
      <c r="P1155" s="460">
        <f t="shared" si="68"/>
        <v>0</v>
      </c>
      <c r="Q1155" s="451"/>
      <c r="R1155" s="144"/>
      <c r="S1155" s="143"/>
      <c r="T1155" s="144"/>
      <c r="U1155" s="145"/>
      <c r="W1155" s="365"/>
    </row>
    <row r="1156" spans="1:23">
      <c r="A1156" s="182"/>
      <c r="B1156" s="52"/>
      <c r="C1156" s="200"/>
      <c r="D1156" s="137"/>
      <c r="E1156" s="52"/>
      <c r="F1156" s="52"/>
      <c r="G1156" s="186"/>
      <c r="H1156" s="187"/>
      <c r="I1156" s="187"/>
      <c r="J1156" s="187"/>
      <c r="K1156" s="139"/>
      <c r="L1156" s="140"/>
      <c r="M1156" s="141"/>
      <c r="N1156" s="458">
        <f t="shared" si="67"/>
        <v>0</v>
      </c>
      <c r="O1156" s="147"/>
      <c r="P1156" s="460">
        <f t="shared" si="68"/>
        <v>0</v>
      </c>
      <c r="Q1156" s="451"/>
      <c r="R1156" s="144"/>
      <c r="S1156" s="143"/>
      <c r="T1156" s="144"/>
      <c r="U1156" s="145"/>
      <c r="W1156" s="365"/>
    </row>
    <row r="1157" spans="1:23" ht="26">
      <c r="A1157" s="135" t="s">
        <v>542</v>
      </c>
      <c r="B1157" s="52" t="s">
        <v>108</v>
      </c>
      <c r="C1157" s="136" t="s">
        <v>125</v>
      </c>
      <c r="D1157" s="202">
        <v>6.5</v>
      </c>
      <c r="E1157" s="52" t="s">
        <v>532</v>
      </c>
      <c r="F1157" s="52">
        <v>5</v>
      </c>
      <c r="G1157" s="112" t="s">
        <v>126</v>
      </c>
      <c r="H1157" s="138">
        <v>20</v>
      </c>
      <c r="I1157" s="139">
        <v>50</v>
      </c>
      <c r="J1157" s="139">
        <v>100</v>
      </c>
      <c r="K1157" s="139">
        <f>I1157+J1157</f>
        <v>150</v>
      </c>
      <c r="L1157" s="140">
        <f>K1157*D1157</f>
        <v>975</v>
      </c>
      <c r="M1157" s="141">
        <f t="shared" si="66"/>
        <v>4875</v>
      </c>
      <c r="N1157" s="458">
        <f t="shared" si="67"/>
        <v>0</v>
      </c>
      <c r="O1157" s="147">
        <v>1</v>
      </c>
      <c r="P1157" s="460">
        <f t="shared" si="68"/>
        <v>0</v>
      </c>
      <c r="Q1157" s="451">
        <f>'Work progress Summary'!I14</f>
        <v>1</v>
      </c>
      <c r="R1157" s="144">
        <v>4875</v>
      </c>
      <c r="S1157" s="143">
        <f t="shared" si="69"/>
        <v>0</v>
      </c>
      <c r="T1157" s="144">
        <f>Q1157*M1157</f>
        <v>4875</v>
      </c>
      <c r="U1157" s="145"/>
      <c r="W1157" s="365"/>
    </row>
    <row r="1158" spans="1:23">
      <c r="A1158" s="182"/>
      <c r="B1158" s="52"/>
      <c r="C1158" s="200"/>
      <c r="D1158" s="137"/>
      <c r="E1158" s="52"/>
      <c r="F1158" s="52"/>
      <c r="G1158" s="186"/>
      <c r="H1158" s="187"/>
      <c r="I1158" s="187"/>
      <c r="J1158" s="187"/>
      <c r="K1158" s="139"/>
      <c r="L1158" s="140"/>
      <c r="M1158" s="141"/>
      <c r="N1158" s="458">
        <f t="shared" si="67"/>
        <v>0</v>
      </c>
      <c r="O1158" s="147"/>
      <c r="P1158" s="460">
        <f t="shared" si="68"/>
        <v>0</v>
      </c>
      <c r="Q1158" s="451"/>
      <c r="R1158" s="144"/>
      <c r="S1158" s="143"/>
      <c r="T1158" s="144"/>
      <c r="U1158" s="145"/>
      <c r="W1158" s="365"/>
    </row>
    <row r="1159" spans="1:23">
      <c r="A1159" s="135"/>
      <c r="B1159" s="183" t="s">
        <v>83</v>
      </c>
      <c r="C1159" s="200" t="s">
        <v>127</v>
      </c>
      <c r="D1159" s="202"/>
      <c r="E1159" s="52"/>
      <c r="F1159" s="52"/>
      <c r="G1159" s="186"/>
      <c r="H1159" s="187"/>
      <c r="I1159" s="139"/>
      <c r="J1159" s="139"/>
      <c r="K1159" s="139"/>
      <c r="L1159" s="140"/>
      <c r="M1159" s="141"/>
      <c r="N1159" s="458">
        <f t="shared" si="67"/>
        <v>0</v>
      </c>
      <c r="O1159" s="147"/>
      <c r="P1159" s="460">
        <f t="shared" si="68"/>
        <v>0</v>
      </c>
      <c r="Q1159" s="451"/>
      <c r="R1159" s="144"/>
      <c r="S1159" s="143"/>
      <c r="T1159" s="144"/>
      <c r="U1159" s="145"/>
      <c r="W1159" s="365"/>
    </row>
    <row r="1160" spans="1:23">
      <c r="A1160" s="182"/>
      <c r="B1160" s="52"/>
      <c r="C1160" s="200"/>
      <c r="D1160" s="137"/>
      <c r="E1160" s="52"/>
      <c r="F1160" s="52"/>
      <c r="G1160" s="186"/>
      <c r="H1160" s="187"/>
      <c r="I1160" s="187"/>
      <c r="J1160" s="187"/>
      <c r="K1160" s="139"/>
      <c r="L1160" s="140"/>
      <c r="M1160" s="141"/>
      <c r="N1160" s="458">
        <f t="shared" si="67"/>
        <v>0</v>
      </c>
      <c r="O1160" s="147"/>
      <c r="P1160" s="460">
        <f t="shared" si="68"/>
        <v>0</v>
      </c>
      <c r="Q1160" s="451"/>
      <c r="R1160" s="144"/>
      <c r="S1160" s="143"/>
      <c r="T1160" s="144"/>
      <c r="U1160" s="145"/>
      <c r="W1160" s="365"/>
    </row>
    <row r="1161" spans="1:23">
      <c r="A1161" s="135"/>
      <c r="B1161" s="183" t="s">
        <v>83</v>
      </c>
      <c r="C1161" s="200" t="s">
        <v>111</v>
      </c>
      <c r="D1161" s="202"/>
      <c r="E1161" s="52"/>
      <c r="F1161" s="52"/>
      <c r="G1161" s="186"/>
      <c r="H1161" s="187"/>
      <c r="I1161" s="139"/>
      <c r="J1161" s="139"/>
      <c r="K1161" s="139"/>
      <c r="L1161" s="140"/>
      <c r="M1161" s="141"/>
      <c r="N1161" s="458">
        <f t="shared" si="67"/>
        <v>0</v>
      </c>
      <c r="O1161" s="147"/>
      <c r="P1161" s="460">
        <f t="shared" si="68"/>
        <v>0</v>
      </c>
      <c r="Q1161" s="451"/>
      <c r="R1161" s="144"/>
      <c r="S1161" s="143"/>
      <c r="T1161" s="144"/>
      <c r="U1161" s="145"/>
      <c r="W1161" s="365"/>
    </row>
    <row r="1162" spans="1:23">
      <c r="A1162" s="182"/>
      <c r="B1162" s="52"/>
      <c r="C1162" s="200"/>
      <c r="D1162" s="137"/>
      <c r="E1162" s="52"/>
      <c r="F1162" s="52"/>
      <c r="G1162" s="186"/>
      <c r="H1162" s="187"/>
      <c r="I1162" s="187"/>
      <c r="J1162" s="187"/>
      <c r="K1162" s="139"/>
      <c r="L1162" s="140"/>
      <c r="M1162" s="141"/>
      <c r="N1162" s="458">
        <f t="shared" si="67"/>
        <v>0</v>
      </c>
      <c r="O1162" s="147"/>
      <c r="P1162" s="460">
        <f t="shared" si="68"/>
        <v>0</v>
      </c>
      <c r="Q1162" s="451"/>
      <c r="R1162" s="144"/>
      <c r="S1162" s="143"/>
      <c r="T1162" s="144"/>
      <c r="U1162" s="145"/>
      <c r="W1162" s="365"/>
    </row>
    <row r="1163" spans="1:23" ht="26">
      <c r="A1163" s="135" t="s">
        <v>542</v>
      </c>
      <c r="B1163" s="52" t="s">
        <v>109</v>
      </c>
      <c r="C1163" s="136" t="s">
        <v>128</v>
      </c>
      <c r="D1163" s="202">
        <v>10.3</v>
      </c>
      <c r="E1163" s="52" t="s">
        <v>533</v>
      </c>
      <c r="F1163" s="52">
        <v>5</v>
      </c>
      <c r="G1163" s="112" t="s">
        <v>96</v>
      </c>
      <c r="H1163" s="138">
        <v>20</v>
      </c>
      <c r="I1163" s="139">
        <v>86</v>
      </c>
      <c r="J1163" s="139">
        <v>48</v>
      </c>
      <c r="K1163" s="139">
        <f>I1163+J1163</f>
        <v>134</v>
      </c>
      <c r="L1163" s="140">
        <f>K1163*D1163</f>
        <v>1380.2</v>
      </c>
      <c r="M1163" s="141">
        <f t="shared" si="66"/>
        <v>6901</v>
      </c>
      <c r="N1163" s="458">
        <f>P1163*D1163*F1163*0.2</f>
        <v>0</v>
      </c>
      <c r="O1163" s="147">
        <v>1</v>
      </c>
      <c r="P1163" s="460">
        <f t="shared" si="68"/>
        <v>0</v>
      </c>
      <c r="Q1163" s="451">
        <f>'Work progress Summary'!O14</f>
        <v>1</v>
      </c>
      <c r="R1163" s="144">
        <v>6901</v>
      </c>
      <c r="S1163" s="143">
        <f t="shared" si="69"/>
        <v>0</v>
      </c>
      <c r="T1163" s="144">
        <f>Q1163*M1163</f>
        <v>6901</v>
      </c>
      <c r="U1163" s="145"/>
      <c r="W1163" s="365"/>
    </row>
    <row r="1164" spans="1:23">
      <c r="A1164" s="182"/>
      <c r="B1164" s="52"/>
      <c r="C1164" s="200"/>
      <c r="D1164" s="137"/>
      <c r="E1164" s="52"/>
      <c r="F1164" s="52"/>
      <c r="G1164" s="186"/>
      <c r="H1164" s="187"/>
      <c r="I1164" s="187"/>
      <c r="J1164" s="187"/>
      <c r="K1164" s="139"/>
      <c r="L1164" s="140"/>
      <c r="M1164" s="141"/>
      <c r="N1164" s="458">
        <f t="shared" si="67"/>
        <v>0</v>
      </c>
      <c r="O1164" s="147"/>
      <c r="P1164" s="460">
        <f t="shared" si="68"/>
        <v>0</v>
      </c>
      <c r="Q1164" s="451"/>
      <c r="R1164" s="144"/>
      <c r="S1164" s="143"/>
      <c r="T1164" s="144"/>
      <c r="U1164" s="145"/>
      <c r="W1164" s="365"/>
    </row>
    <row r="1165" spans="1:23" ht="39">
      <c r="A1165" s="135" t="s">
        <v>542</v>
      </c>
      <c r="B1165" s="52" t="s">
        <v>129</v>
      </c>
      <c r="C1165" s="136" t="s">
        <v>130</v>
      </c>
      <c r="D1165" s="137">
        <v>9.5500000000000007</v>
      </c>
      <c r="E1165" s="52" t="s">
        <v>532</v>
      </c>
      <c r="F1165" s="52">
        <v>5</v>
      </c>
      <c r="G1165" s="112" t="s">
        <v>131</v>
      </c>
      <c r="H1165" s="138">
        <v>20</v>
      </c>
      <c r="I1165" s="139">
        <v>406</v>
      </c>
      <c r="J1165" s="139">
        <v>222</v>
      </c>
      <c r="K1165" s="139">
        <f>I1165+J1165</f>
        <v>628</v>
      </c>
      <c r="L1165" s="140">
        <f>K1165*D1165</f>
        <v>5997.4000000000005</v>
      </c>
      <c r="M1165" s="141">
        <f t="shared" ref="M1165:M1227" si="70">D1165*K1165*F1165</f>
        <v>29987.000000000004</v>
      </c>
      <c r="N1165" s="458">
        <f t="shared" si="67"/>
        <v>0</v>
      </c>
      <c r="O1165" s="147">
        <v>1</v>
      </c>
      <c r="P1165" s="460">
        <f t="shared" si="68"/>
        <v>0</v>
      </c>
      <c r="Q1165" s="451">
        <f>Q1163</f>
        <v>1</v>
      </c>
      <c r="R1165" s="144">
        <v>29987.000000000004</v>
      </c>
      <c r="S1165" s="143">
        <f t="shared" si="69"/>
        <v>0</v>
      </c>
      <c r="T1165" s="144">
        <f>Q1165*M1165</f>
        <v>29987.000000000004</v>
      </c>
      <c r="U1165" s="145"/>
      <c r="W1165" s="365"/>
    </row>
    <row r="1166" spans="1:23">
      <c r="A1166" s="182"/>
      <c r="B1166" s="52"/>
      <c r="C1166" s="200"/>
      <c r="D1166" s="137"/>
      <c r="E1166" s="52"/>
      <c r="F1166" s="52"/>
      <c r="G1166" s="186"/>
      <c r="H1166" s="187"/>
      <c r="I1166" s="187"/>
      <c r="J1166" s="187"/>
      <c r="K1166" s="139"/>
      <c r="L1166" s="140"/>
      <c r="M1166" s="141"/>
      <c r="N1166" s="458">
        <f t="shared" si="67"/>
        <v>0</v>
      </c>
      <c r="O1166" s="147"/>
      <c r="P1166" s="460">
        <f t="shared" si="68"/>
        <v>0</v>
      </c>
      <c r="Q1166" s="451"/>
      <c r="R1166" s="144"/>
      <c r="S1166" s="143"/>
      <c r="T1166" s="144"/>
      <c r="U1166" s="145"/>
      <c r="W1166" s="365"/>
    </row>
    <row r="1167" spans="1:23">
      <c r="A1167" s="135"/>
      <c r="B1167" s="183" t="s">
        <v>83</v>
      </c>
      <c r="C1167" s="200" t="s">
        <v>118</v>
      </c>
      <c r="D1167" s="202"/>
      <c r="E1167" s="52"/>
      <c r="F1167" s="52"/>
      <c r="G1167" s="186"/>
      <c r="H1167" s="187"/>
      <c r="I1167" s="139"/>
      <c r="J1167" s="139"/>
      <c r="K1167" s="139"/>
      <c r="L1167" s="140"/>
      <c r="M1167" s="141"/>
      <c r="N1167" s="458">
        <f t="shared" si="67"/>
        <v>0</v>
      </c>
      <c r="O1167" s="147"/>
      <c r="P1167" s="460">
        <f t="shared" si="68"/>
        <v>0</v>
      </c>
      <c r="Q1167" s="451"/>
      <c r="R1167" s="144"/>
      <c r="S1167" s="143"/>
      <c r="T1167" s="144"/>
      <c r="U1167" s="145"/>
      <c r="W1167" s="365"/>
    </row>
    <row r="1168" spans="1:23">
      <c r="A1168" s="182"/>
      <c r="B1168" s="52"/>
      <c r="C1168" s="200"/>
      <c r="D1168" s="137"/>
      <c r="E1168" s="52"/>
      <c r="F1168" s="52"/>
      <c r="G1168" s="186"/>
      <c r="H1168" s="187"/>
      <c r="I1168" s="187"/>
      <c r="J1168" s="187"/>
      <c r="K1168" s="139"/>
      <c r="L1168" s="140"/>
      <c r="M1168" s="141"/>
      <c r="N1168" s="458">
        <f t="shared" si="67"/>
        <v>0</v>
      </c>
      <c r="O1168" s="147"/>
      <c r="P1168" s="460">
        <f t="shared" si="68"/>
        <v>0</v>
      </c>
      <c r="Q1168" s="451"/>
      <c r="R1168" s="144"/>
      <c r="S1168" s="143"/>
      <c r="T1168" s="144"/>
      <c r="U1168" s="145"/>
      <c r="W1168" s="365"/>
    </row>
    <row r="1169" spans="1:23" ht="39">
      <c r="A1169" s="135" t="s">
        <v>542</v>
      </c>
      <c r="B1169" s="52" t="s">
        <v>112</v>
      </c>
      <c r="C1169" s="136" t="s">
        <v>206</v>
      </c>
      <c r="D1169" s="202">
        <v>10</v>
      </c>
      <c r="E1169" s="52" t="s">
        <v>532</v>
      </c>
      <c r="F1169" s="52">
        <v>5</v>
      </c>
      <c r="G1169" s="112" t="s">
        <v>131</v>
      </c>
      <c r="H1169" s="138">
        <v>20</v>
      </c>
      <c r="I1169" s="139">
        <v>406</v>
      </c>
      <c r="J1169" s="139">
        <v>222</v>
      </c>
      <c r="K1169" s="139">
        <f>I1169+J1169</f>
        <v>628</v>
      </c>
      <c r="L1169" s="140">
        <f>K1169*D1169</f>
        <v>6280</v>
      </c>
      <c r="M1169" s="141">
        <f t="shared" si="70"/>
        <v>31400</v>
      </c>
      <c r="N1169" s="458">
        <f t="shared" si="67"/>
        <v>0</v>
      </c>
      <c r="O1169" s="147">
        <v>1</v>
      </c>
      <c r="P1169" s="460">
        <f t="shared" si="68"/>
        <v>0</v>
      </c>
      <c r="Q1169" s="451">
        <f>'Work progress Summary'!P14</f>
        <v>1</v>
      </c>
      <c r="R1169" s="144">
        <v>31400</v>
      </c>
      <c r="S1169" s="143">
        <f t="shared" si="69"/>
        <v>0</v>
      </c>
      <c r="T1169" s="144">
        <f>Q1169*M1169</f>
        <v>31400</v>
      </c>
      <c r="U1169" s="145"/>
      <c r="W1169" s="365"/>
    </row>
    <row r="1170" spans="1:23">
      <c r="A1170" s="182"/>
      <c r="B1170" s="52"/>
      <c r="C1170" s="200"/>
      <c r="D1170" s="137"/>
      <c r="E1170" s="52"/>
      <c r="F1170" s="52"/>
      <c r="G1170" s="186"/>
      <c r="H1170" s="187"/>
      <c r="I1170" s="187"/>
      <c r="J1170" s="187"/>
      <c r="K1170" s="139"/>
      <c r="L1170" s="140"/>
      <c r="M1170" s="141"/>
      <c r="N1170" s="458">
        <f t="shared" si="67"/>
        <v>0</v>
      </c>
      <c r="O1170" s="147"/>
      <c r="P1170" s="460">
        <f t="shared" si="68"/>
        <v>0</v>
      </c>
      <c r="Q1170" s="451"/>
      <c r="R1170" s="144"/>
      <c r="S1170" s="143"/>
      <c r="T1170" s="144"/>
      <c r="U1170" s="145"/>
      <c r="W1170" s="365"/>
    </row>
    <row r="1171" spans="1:23" ht="26">
      <c r="A1171" s="135" t="s">
        <v>542</v>
      </c>
      <c r="B1171" s="52" t="s">
        <v>113</v>
      </c>
      <c r="C1171" s="136" t="s">
        <v>270</v>
      </c>
      <c r="D1171" s="202">
        <v>4</v>
      </c>
      <c r="E1171" s="52" t="s">
        <v>533</v>
      </c>
      <c r="F1171" s="52">
        <v>5</v>
      </c>
      <c r="G1171" s="112" t="s">
        <v>96</v>
      </c>
      <c r="H1171" s="138">
        <v>20</v>
      </c>
      <c r="I1171" s="139">
        <v>94</v>
      </c>
      <c r="J1171" s="139">
        <v>56</v>
      </c>
      <c r="K1171" s="139">
        <f>I1171+J1171</f>
        <v>150</v>
      </c>
      <c r="L1171" s="140">
        <f>K1171*D1171</f>
        <v>600</v>
      </c>
      <c r="M1171" s="141">
        <f t="shared" si="70"/>
        <v>3000</v>
      </c>
      <c r="N1171" s="458">
        <f>P1171*D1171*F1171*0.23</f>
        <v>0</v>
      </c>
      <c r="O1171" s="147">
        <v>1</v>
      </c>
      <c r="P1171" s="460">
        <f t="shared" si="68"/>
        <v>0</v>
      </c>
      <c r="Q1171" s="451">
        <f>Q1169</f>
        <v>1</v>
      </c>
      <c r="R1171" s="144">
        <v>3000</v>
      </c>
      <c r="S1171" s="143">
        <f t="shared" si="69"/>
        <v>0</v>
      </c>
      <c r="T1171" s="144">
        <f>Q1171*M1171</f>
        <v>3000</v>
      </c>
      <c r="U1171" s="145"/>
      <c r="W1171" s="365"/>
    </row>
    <row r="1172" spans="1:23">
      <c r="A1172" s="182"/>
      <c r="B1172" s="52"/>
      <c r="C1172" s="200"/>
      <c r="D1172" s="137"/>
      <c r="E1172" s="52"/>
      <c r="F1172" s="52"/>
      <c r="G1172" s="186"/>
      <c r="H1172" s="187"/>
      <c r="I1172" s="187"/>
      <c r="J1172" s="187"/>
      <c r="K1172" s="139"/>
      <c r="L1172" s="140"/>
      <c r="M1172" s="141"/>
      <c r="N1172" s="458">
        <f t="shared" si="67"/>
        <v>0</v>
      </c>
      <c r="O1172" s="147"/>
      <c r="P1172" s="460">
        <f t="shared" si="68"/>
        <v>0</v>
      </c>
      <c r="Q1172" s="451"/>
      <c r="R1172" s="144"/>
      <c r="S1172" s="143"/>
      <c r="T1172" s="144"/>
      <c r="U1172" s="145"/>
      <c r="W1172" s="365"/>
    </row>
    <row r="1173" spans="1:23">
      <c r="A1173" s="135"/>
      <c r="B1173" s="183" t="s">
        <v>83</v>
      </c>
      <c r="C1173" s="200" t="s">
        <v>121</v>
      </c>
      <c r="D1173" s="202"/>
      <c r="E1173" s="52"/>
      <c r="F1173" s="52"/>
      <c r="G1173" s="186"/>
      <c r="H1173" s="187"/>
      <c r="I1173" s="139"/>
      <c r="J1173" s="139"/>
      <c r="K1173" s="139"/>
      <c r="L1173" s="140"/>
      <c r="M1173" s="141"/>
      <c r="N1173" s="458">
        <f t="shared" si="67"/>
        <v>0</v>
      </c>
      <c r="O1173" s="147"/>
      <c r="P1173" s="460">
        <f t="shared" si="68"/>
        <v>0</v>
      </c>
      <c r="Q1173" s="451"/>
      <c r="R1173" s="144"/>
      <c r="S1173" s="143"/>
      <c r="T1173" s="144"/>
      <c r="U1173" s="145"/>
      <c r="W1173" s="365"/>
    </row>
    <row r="1174" spans="1:23">
      <c r="A1174" s="182"/>
      <c r="B1174" s="52"/>
      <c r="C1174" s="200"/>
      <c r="D1174" s="137"/>
      <c r="E1174" s="52"/>
      <c r="F1174" s="52"/>
      <c r="G1174" s="186"/>
      <c r="H1174" s="187"/>
      <c r="I1174" s="187"/>
      <c r="J1174" s="187"/>
      <c r="K1174" s="139"/>
      <c r="L1174" s="140"/>
      <c r="M1174" s="141"/>
      <c r="N1174" s="458">
        <f t="shared" si="67"/>
        <v>0</v>
      </c>
      <c r="O1174" s="147"/>
      <c r="P1174" s="460">
        <f t="shared" si="68"/>
        <v>0</v>
      </c>
      <c r="Q1174" s="451"/>
      <c r="R1174" s="144"/>
      <c r="S1174" s="143"/>
      <c r="T1174" s="144"/>
      <c r="U1174" s="145"/>
      <c r="W1174" s="365"/>
    </row>
    <row r="1175" spans="1:23" ht="52">
      <c r="A1175" s="135" t="s">
        <v>542</v>
      </c>
      <c r="B1175" s="52" t="s">
        <v>1</v>
      </c>
      <c r="C1175" s="136" t="s">
        <v>207</v>
      </c>
      <c r="D1175" s="137">
        <v>3.55</v>
      </c>
      <c r="E1175" s="52" t="s">
        <v>532</v>
      </c>
      <c r="F1175" s="52">
        <v>5</v>
      </c>
      <c r="G1175" s="112" t="s">
        <v>131</v>
      </c>
      <c r="H1175" s="138">
        <v>20</v>
      </c>
      <c r="I1175" s="139">
        <v>406</v>
      </c>
      <c r="J1175" s="139">
        <v>222</v>
      </c>
      <c r="K1175" s="139">
        <f>I1175+J1175</f>
        <v>628</v>
      </c>
      <c r="L1175" s="140">
        <f>K1175*D1175</f>
        <v>2229.4</v>
      </c>
      <c r="M1175" s="141">
        <f t="shared" si="70"/>
        <v>11147</v>
      </c>
      <c r="N1175" s="458">
        <f t="shared" si="67"/>
        <v>0</v>
      </c>
      <c r="O1175" s="147">
        <v>1</v>
      </c>
      <c r="P1175" s="460">
        <f t="shared" si="68"/>
        <v>0</v>
      </c>
      <c r="Q1175" s="451">
        <f>'Work progress Summary'!Q14</f>
        <v>1</v>
      </c>
      <c r="R1175" s="144">
        <v>11147</v>
      </c>
      <c r="S1175" s="143">
        <f t="shared" si="69"/>
        <v>0</v>
      </c>
      <c r="T1175" s="144">
        <f>Q1175*M1175</f>
        <v>11147</v>
      </c>
      <c r="U1175" s="145"/>
      <c r="W1175" s="365"/>
    </row>
    <row r="1176" spans="1:23">
      <c r="A1176" s="182"/>
      <c r="B1176" s="52"/>
      <c r="C1176" s="200"/>
      <c r="D1176" s="137"/>
      <c r="E1176" s="52"/>
      <c r="F1176" s="52"/>
      <c r="G1176" s="186"/>
      <c r="H1176" s="187"/>
      <c r="I1176" s="187"/>
      <c r="J1176" s="187"/>
      <c r="K1176" s="139"/>
      <c r="L1176" s="140"/>
      <c r="M1176" s="141"/>
      <c r="N1176" s="458">
        <f t="shared" si="67"/>
        <v>0</v>
      </c>
      <c r="O1176" s="147"/>
      <c r="P1176" s="460">
        <f t="shared" si="68"/>
        <v>0</v>
      </c>
      <c r="Q1176" s="451"/>
      <c r="R1176" s="144"/>
      <c r="S1176" s="143"/>
      <c r="T1176" s="144"/>
      <c r="U1176" s="145"/>
      <c r="W1176" s="365"/>
    </row>
    <row r="1177" spans="1:23" ht="26">
      <c r="A1177" s="135" t="s">
        <v>542</v>
      </c>
      <c r="B1177" s="52" t="s">
        <v>2</v>
      </c>
      <c r="C1177" s="136" t="s">
        <v>133</v>
      </c>
      <c r="D1177" s="202">
        <v>3.3</v>
      </c>
      <c r="E1177" s="52" t="s">
        <v>533</v>
      </c>
      <c r="F1177" s="52">
        <v>5</v>
      </c>
      <c r="G1177" s="112" t="s">
        <v>96</v>
      </c>
      <c r="H1177" s="138">
        <v>20</v>
      </c>
      <c r="I1177" s="139">
        <v>79</v>
      </c>
      <c r="J1177" s="139">
        <v>43</v>
      </c>
      <c r="K1177" s="139">
        <f>I1177+J1177</f>
        <v>122</v>
      </c>
      <c r="L1177" s="140">
        <f>K1177*D1177</f>
        <v>402.59999999999997</v>
      </c>
      <c r="M1177" s="141">
        <f t="shared" si="70"/>
        <v>2012.9999999999998</v>
      </c>
      <c r="N1177" s="458">
        <f>P1177*D1177*F1177*0.18</f>
        <v>0</v>
      </c>
      <c r="O1177" s="147">
        <v>1</v>
      </c>
      <c r="P1177" s="460">
        <f t="shared" si="68"/>
        <v>0</v>
      </c>
      <c r="Q1177" s="451">
        <f>Q1175</f>
        <v>1</v>
      </c>
      <c r="R1177" s="144">
        <v>2012.9999999999998</v>
      </c>
      <c r="S1177" s="143">
        <f t="shared" si="69"/>
        <v>0</v>
      </c>
      <c r="T1177" s="144">
        <f>Q1177*M1177</f>
        <v>2012.9999999999998</v>
      </c>
      <c r="U1177" s="145"/>
      <c r="W1177" s="365"/>
    </row>
    <row r="1178" spans="1:23">
      <c r="A1178" s="182"/>
      <c r="B1178" s="52"/>
      <c r="C1178" s="200"/>
      <c r="D1178" s="137"/>
      <c r="E1178" s="52"/>
      <c r="F1178" s="52"/>
      <c r="G1178" s="186"/>
      <c r="H1178" s="187"/>
      <c r="I1178" s="187"/>
      <c r="J1178" s="187"/>
      <c r="K1178" s="139"/>
      <c r="L1178" s="140"/>
      <c r="M1178" s="141"/>
      <c r="N1178" s="458">
        <f t="shared" si="67"/>
        <v>0</v>
      </c>
      <c r="O1178" s="147"/>
      <c r="P1178" s="460">
        <f t="shared" si="68"/>
        <v>0</v>
      </c>
      <c r="Q1178" s="451"/>
      <c r="R1178" s="144"/>
      <c r="S1178" s="143"/>
      <c r="T1178" s="144"/>
      <c r="U1178" s="145"/>
      <c r="W1178" s="365"/>
    </row>
    <row r="1179" spans="1:23">
      <c r="A1179" s="135"/>
      <c r="B1179" s="183" t="s">
        <v>83</v>
      </c>
      <c r="C1179" s="200" t="s">
        <v>134</v>
      </c>
      <c r="D1179" s="202"/>
      <c r="E1179" s="52"/>
      <c r="F1179" s="52"/>
      <c r="G1179" s="186"/>
      <c r="H1179" s="187"/>
      <c r="I1179" s="139"/>
      <c r="J1179" s="139"/>
      <c r="K1179" s="139"/>
      <c r="L1179" s="140"/>
      <c r="M1179" s="141"/>
      <c r="N1179" s="458">
        <f t="shared" si="67"/>
        <v>0</v>
      </c>
      <c r="O1179" s="147"/>
      <c r="P1179" s="460">
        <f t="shared" si="68"/>
        <v>0</v>
      </c>
      <c r="Q1179" s="451"/>
      <c r="R1179" s="144"/>
      <c r="S1179" s="143"/>
      <c r="T1179" s="144"/>
      <c r="U1179" s="145"/>
      <c r="W1179" s="365"/>
    </row>
    <row r="1180" spans="1:23">
      <c r="A1180" s="182"/>
      <c r="B1180" s="52"/>
      <c r="C1180" s="200"/>
      <c r="D1180" s="137"/>
      <c r="E1180" s="52"/>
      <c r="F1180" s="52"/>
      <c r="G1180" s="186"/>
      <c r="H1180" s="187"/>
      <c r="I1180" s="187"/>
      <c r="J1180" s="187"/>
      <c r="K1180" s="139"/>
      <c r="L1180" s="140"/>
      <c r="M1180" s="141"/>
      <c r="N1180" s="458">
        <f t="shared" si="67"/>
        <v>0</v>
      </c>
      <c r="O1180" s="147"/>
      <c r="P1180" s="460">
        <f t="shared" si="68"/>
        <v>0</v>
      </c>
      <c r="Q1180" s="451"/>
      <c r="R1180" s="144"/>
      <c r="S1180" s="143"/>
      <c r="T1180" s="144"/>
      <c r="U1180" s="145"/>
      <c r="W1180" s="365"/>
    </row>
    <row r="1181" spans="1:23" ht="26">
      <c r="A1181" s="135"/>
      <c r="B1181" s="52"/>
      <c r="C1181" s="136" t="s">
        <v>135</v>
      </c>
      <c r="D1181" s="137"/>
      <c r="E1181" s="52"/>
      <c r="F1181" s="52"/>
      <c r="G1181" s="186"/>
      <c r="H1181" s="187"/>
      <c r="I1181" s="139"/>
      <c r="J1181" s="139"/>
      <c r="K1181" s="139"/>
      <c r="L1181" s="140"/>
      <c r="M1181" s="141"/>
      <c r="N1181" s="458">
        <f t="shared" si="67"/>
        <v>0</v>
      </c>
      <c r="O1181" s="147"/>
      <c r="P1181" s="460">
        <f t="shared" si="68"/>
        <v>0</v>
      </c>
      <c r="Q1181" s="451"/>
      <c r="R1181" s="144"/>
      <c r="S1181" s="143"/>
      <c r="T1181" s="144"/>
      <c r="U1181" s="145"/>
      <c r="W1181" s="365"/>
    </row>
    <row r="1182" spans="1:23">
      <c r="A1182" s="182"/>
      <c r="B1182" s="52"/>
      <c r="C1182" s="200"/>
      <c r="D1182" s="137"/>
      <c r="E1182" s="52"/>
      <c r="F1182" s="52"/>
      <c r="G1182" s="186"/>
      <c r="H1182" s="187"/>
      <c r="I1182" s="187"/>
      <c r="J1182" s="187"/>
      <c r="K1182" s="139"/>
      <c r="L1182" s="140"/>
      <c r="M1182" s="141"/>
      <c r="N1182" s="458">
        <f t="shared" ref="N1182:N1245" si="71">P1182*D1182*F1182</f>
        <v>0</v>
      </c>
      <c r="O1182" s="147"/>
      <c r="P1182" s="460">
        <f t="shared" ref="P1182:P1245" si="72">Q1182-O1182</f>
        <v>0</v>
      </c>
      <c r="Q1182" s="451"/>
      <c r="R1182" s="144"/>
      <c r="S1182" s="143"/>
      <c r="T1182" s="144"/>
      <c r="U1182" s="145"/>
      <c r="W1182" s="365"/>
    </row>
    <row r="1183" spans="1:23">
      <c r="A1183" s="135" t="s">
        <v>542</v>
      </c>
      <c r="B1183" s="52" t="s">
        <v>3</v>
      </c>
      <c r="C1183" s="185" t="s">
        <v>136</v>
      </c>
      <c r="D1183" s="202">
        <v>1</v>
      </c>
      <c r="E1183" s="52" t="s">
        <v>100</v>
      </c>
      <c r="F1183" s="52">
        <v>5</v>
      </c>
      <c r="G1183" s="112" t="s">
        <v>96</v>
      </c>
      <c r="H1183" s="138">
        <v>20</v>
      </c>
      <c r="I1183" s="139">
        <v>815</v>
      </c>
      <c r="J1183" s="139">
        <v>407</v>
      </c>
      <c r="K1183" s="139">
        <f>I1183+J1183</f>
        <v>1222</v>
      </c>
      <c r="L1183" s="140">
        <f>K1183*D1183</f>
        <v>1222</v>
      </c>
      <c r="M1183" s="141">
        <f t="shared" si="70"/>
        <v>6110</v>
      </c>
      <c r="N1183" s="458">
        <f>P1183*D1183*F1183*0.3*(1.115+2.43+2.43)</f>
        <v>0</v>
      </c>
      <c r="O1183" s="147">
        <v>1</v>
      </c>
      <c r="P1183" s="460">
        <f t="shared" si="72"/>
        <v>0</v>
      </c>
      <c r="Q1183" s="451">
        <f>'Work progress Summary'!V14</f>
        <v>1</v>
      </c>
      <c r="R1183" s="144">
        <v>4888</v>
      </c>
      <c r="S1183" s="143">
        <f t="shared" ref="S1183:S1241" si="73">T1183-R1183</f>
        <v>1222</v>
      </c>
      <c r="T1183" s="144">
        <f>Q1183*M1183</f>
        <v>6110</v>
      </c>
      <c r="U1183" s="145"/>
      <c r="W1183" s="365"/>
    </row>
    <row r="1184" spans="1:23">
      <c r="A1184" s="182"/>
      <c r="B1184" s="52"/>
      <c r="C1184" s="200"/>
      <c r="D1184" s="137"/>
      <c r="E1184" s="52"/>
      <c r="F1184" s="52"/>
      <c r="G1184" s="186"/>
      <c r="H1184" s="187"/>
      <c r="I1184" s="187"/>
      <c r="J1184" s="187"/>
      <c r="K1184" s="139"/>
      <c r="L1184" s="140"/>
      <c r="M1184" s="141"/>
      <c r="N1184" s="458">
        <f t="shared" si="71"/>
        <v>0</v>
      </c>
      <c r="O1184" s="147"/>
      <c r="P1184" s="460">
        <f t="shared" si="72"/>
        <v>0</v>
      </c>
      <c r="Q1184" s="451"/>
      <c r="R1184" s="144"/>
      <c r="S1184" s="143"/>
      <c r="T1184" s="144"/>
      <c r="U1184" s="145"/>
      <c r="W1184" s="365"/>
    </row>
    <row r="1185" spans="1:23">
      <c r="A1185" s="135" t="s">
        <v>542</v>
      </c>
      <c r="B1185" s="52" t="s">
        <v>4</v>
      </c>
      <c r="C1185" s="185" t="s">
        <v>289</v>
      </c>
      <c r="D1185" s="202">
        <v>1</v>
      </c>
      <c r="E1185" s="52" t="s">
        <v>100</v>
      </c>
      <c r="F1185" s="52">
        <v>5</v>
      </c>
      <c r="G1185" s="112" t="s">
        <v>96</v>
      </c>
      <c r="H1185" s="138">
        <v>20</v>
      </c>
      <c r="I1185" s="139">
        <v>724</v>
      </c>
      <c r="J1185" s="139">
        <v>350</v>
      </c>
      <c r="K1185" s="139">
        <f>I1185+J1185</f>
        <v>1074</v>
      </c>
      <c r="L1185" s="140">
        <f>K1185*D1185</f>
        <v>1074</v>
      </c>
      <c r="M1185" s="141">
        <f t="shared" si="70"/>
        <v>5370</v>
      </c>
      <c r="N1185" s="458">
        <f>P1185*D1185*F1185*(0.27)*(0.86+2.43+2.43)</f>
        <v>0</v>
      </c>
      <c r="O1185" s="147">
        <v>0.6</v>
      </c>
      <c r="P1185" s="460">
        <f t="shared" si="72"/>
        <v>0</v>
      </c>
      <c r="Q1185" s="451">
        <f>'Work progress Summary'!U14</f>
        <v>0.6</v>
      </c>
      <c r="R1185" s="144">
        <v>1074</v>
      </c>
      <c r="S1185" s="143">
        <f t="shared" si="73"/>
        <v>2148</v>
      </c>
      <c r="T1185" s="144">
        <f>Q1185*M1185</f>
        <v>3222</v>
      </c>
      <c r="U1185" s="145"/>
      <c r="W1185" s="365"/>
    </row>
    <row r="1186" spans="1:23">
      <c r="A1186" s="182"/>
      <c r="B1186" s="52"/>
      <c r="C1186" s="200"/>
      <c r="D1186" s="137"/>
      <c r="E1186" s="52"/>
      <c r="F1186" s="52"/>
      <c r="G1186" s="186"/>
      <c r="H1186" s="187"/>
      <c r="I1186" s="187"/>
      <c r="J1186" s="187"/>
      <c r="K1186" s="139"/>
      <c r="L1186" s="140"/>
      <c r="M1186" s="141"/>
      <c r="N1186" s="458">
        <f t="shared" si="71"/>
        <v>0</v>
      </c>
      <c r="O1186" s="147"/>
      <c r="P1186" s="460">
        <f t="shared" si="72"/>
        <v>0</v>
      </c>
      <c r="Q1186" s="451"/>
      <c r="R1186" s="144"/>
      <c r="S1186" s="143"/>
      <c r="T1186" s="144"/>
      <c r="U1186" s="145"/>
      <c r="W1186" s="365"/>
    </row>
    <row r="1187" spans="1:23">
      <c r="A1187" s="135" t="s">
        <v>542</v>
      </c>
      <c r="B1187" s="52" t="s">
        <v>5</v>
      </c>
      <c r="C1187" s="185" t="s">
        <v>290</v>
      </c>
      <c r="D1187" s="202">
        <v>1</v>
      </c>
      <c r="E1187" s="52" t="s">
        <v>100</v>
      </c>
      <c r="F1187" s="52">
        <v>5</v>
      </c>
      <c r="G1187" s="112" t="s">
        <v>96</v>
      </c>
      <c r="H1187" s="138">
        <v>20</v>
      </c>
      <c r="I1187" s="139">
        <v>733</v>
      </c>
      <c r="J1187" s="139">
        <v>354</v>
      </c>
      <c r="K1187" s="139">
        <f>I1187+J1187</f>
        <v>1087</v>
      </c>
      <c r="L1187" s="140">
        <f>K1187*D1187</f>
        <v>1087</v>
      </c>
      <c r="M1187" s="141">
        <f t="shared" si="70"/>
        <v>5435</v>
      </c>
      <c r="N1187" s="458">
        <f>P1187*D1187*F1187*0.27*(0.925+2.43+2.43)</f>
        <v>0</v>
      </c>
      <c r="O1187" s="147">
        <v>0.8</v>
      </c>
      <c r="P1187" s="460">
        <f t="shared" si="72"/>
        <v>0</v>
      </c>
      <c r="Q1187" s="451">
        <f>'Work progress Summary'!W14</f>
        <v>0.8</v>
      </c>
      <c r="R1187" s="144">
        <v>4348</v>
      </c>
      <c r="S1187" s="143">
        <f t="shared" si="73"/>
        <v>0</v>
      </c>
      <c r="T1187" s="144">
        <f>Q1187*M1187</f>
        <v>4348</v>
      </c>
      <c r="U1187" s="145"/>
      <c r="W1187" s="365"/>
    </row>
    <row r="1188" spans="1:23">
      <c r="A1188" s="182"/>
      <c r="B1188" s="52"/>
      <c r="C1188" s="200"/>
      <c r="D1188" s="137"/>
      <c r="E1188" s="52"/>
      <c r="F1188" s="52"/>
      <c r="G1188" s="186"/>
      <c r="H1188" s="187"/>
      <c r="I1188" s="187"/>
      <c r="J1188" s="187"/>
      <c r="K1188" s="139"/>
      <c r="L1188" s="140"/>
      <c r="M1188" s="141"/>
      <c r="N1188" s="458">
        <f t="shared" si="71"/>
        <v>0</v>
      </c>
      <c r="O1188" s="147"/>
      <c r="P1188" s="460">
        <f t="shared" si="72"/>
        <v>0</v>
      </c>
      <c r="Q1188" s="451"/>
      <c r="R1188" s="144"/>
      <c r="S1188" s="143"/>
      <c r="T1188" s="144"/>
      <c r="U1188" s="145"/>
      <c r="W1188" s="365"/>
    </row>
    <row r="1189" spans="1:23">
      <c r="A1189" s="135" t="s">
        <v>542</v>
      </c>
      <c r="B1189" s="52" t="s">
        <v>103</v>
      </c>
      <c r="C1189" s="185" t="s">
        <v>138</v>
      </c>
      <c r="D1189" s="202">
        <v>2</v>
      </c>
      <c r="E1189" s="52" t="s">
        <v>100</v>
      </c>
      <c r="F1189" s="52">
        <v>5</v>
      </c>
      <c r="G1189" s="112" t="s">
        <v>96</v>
      </c>
      <c r="H1189" s="138">
        <v>20</v>
      </c>
      <c r="I1189" s="139">
        <v>660</v>
      </c>
      <c r="J1189" s="139">
        <v>304</v>
      </c>
      <c r="K1189" s="139">
        <f>I1189+J1189</f>
        <v>964</v>
      </c>
      <c r="L1189" s="140">
        <f>K1189*D1189</f>
        <v>1928</v>
      </c>
      <c r="M1189" s="141">
        <f t="shared" si="70"/>
        <v>9640</v>
      </c>
      <c r="N1189" s="458">
        <f>P1189*D1189*F1189*0.235*(0.86+2.43+2.43)</f>
        <v>0</v>
      </c>
      <c r="O1189" s="147">
        <v>1</v>
      </c>
      <c r="P1189" s="460">
        <f t="shared" si="72"/>
        <v>0</v>
      </c>
      <c r="Q1189" s="451">
        <f>'Work progress Summary'!X14</f>
        <v>1</v>
      </c>
      <c r="R1189" s="144">
        <v>9640</v>
      </c>
      <c r="S1189" s="143">
        <f t="shared" si="73"/>
        <v>0</v>
      </c>
      <c r="T1189" s="144">
        <f>Q1189*M1189</f>
        <v>9640</v>
      </c>
      <c r="U1189" s="145"/>
      <c r="W1189" s="365"/>
    </row>
    <row r="1190" spans="1:23">
      <c r="A1190" s="182"/>
      <c r="B1190" s="52"/>
      <c r="C1190" s="200"/>
      <c r="D1190" s="137"/>
      <c r="E1190" s="52"/>
      <c r="F1190" s="52"/>
      <c r="G1190" s="186"/>
      <c r="H1190" s="187"/>
      <c r="I1190" s="187"/>
      <c r="J1190" s="187"/>
      <c r="K1190" s="139"/>
      <c r="L1190" s="140"/>
      <c r="M1190" s="141"/>
      <c r="N1190" s="458">
        <f t="shared" si="71"/>
        <v>0</v>
      </c>
      <c r="O1190" s="147"/>
      <c r="P1190" s="460">
        <f t="shared" si="72"/>
        <v>0</v>
      </c>
      <c r="Q1190" s="451"/>
      <c r="R1190" s="144"/>
      <c r="S1190" s="143"/>
      <c r="T1190" s="144"/>
      <c r="U1190" s="145"/>
      <c r="W1190" s="365"/>
    </row>
    <row r="1191" spans="1:23">
      <c r="A1191" s="135"/>
      <c r="B1191" s="183" t="s">
        <v>83</v>
      </c>
      <c r="C1191" s="200" t="s">
        <v>139</v>
      </c>
      <c r="D1191" s="137"/>
      <c r="E1191" s="52"/>
      <c r="F1191" s="52"/>
      <c r="G1191" s="186"/>
      <c r="H1191" s="187"/>
      <c r="I1191" s="187"/>
      <c r="J1191" s="187"/>
      <c r="K1191" s="139"/>
      <c r="L1191" s="140"/>
      <c r="M1191" s="141"/>
      <c r="N1191" s="458">
        <f t="shared" si="71"/>
        <v>0</v>
      </c>
      <c r="O1191" s="147"/>
      <c r="P1191" s="460">
        <f t="shared" si="72"/>
        <v>0</v>
      </c>
      <c r="Q1191" s="451"/>
      <c r="R1191" s="144"/>
      <c r="S1191" s="143"/>
      <c r="T1191" s="144"/>
      <c r="U1191" s="145"/>
      <c r="W1191" s="365"/>
    </row>
    <row r="1192" spans="1:23">
      <c r="A1192" s="182"/>
      <c r="B1192" s="52"/>
      <c r="C1192" s="200"/>
      <c r="D1192" s="137"/>
      <c r="E1192" s="52"/>
      <c r="F1192" s="52"/>
      <c r="G1192" s="186"/>
      <c r="H1192" s="187"/>
      <c r="I1192" s="187"/>
      <c r="J1192" s="187"/>
      <c r="K1192" s="139"/>
      <c r="L1192" s="140"/>
      <c r="M1192" s="141"/>
      <c r="N1192" s="458">
        <f t="shared" si="71"/>
        <v>0</v>
      </c>
      <c r="O1192" s="147"/>
      <c r="P1192" s="460">
        <f t="shared" si="72"/>
        <v>0</v>
      </c>
      <c r="Q1192" s="451"/>
      <c r="R1192" s="144"/>
      <c r="S1192" s="143"/>
      <c r="T1192" s="144"/>
      <c r="U1192" s="145"/>
      <c r="W1192" s="365"/>
    </row>
    <row r="1193" spans="1:23">
      <c r="A1193" s="135"/>
      <c r="B1193" s="183" t="s">
        <v>83</v>
      </c>
      <c r="C1193" s="200" t="s">
        <v>211</v>
      </c>
      <c r="D1193" s="202"/>
      <c r="E1193" s="52"/>
      <c r="F1193" s="52"/>
      <c r="G1193" s="186"/>
      <c r="H1193" s="187"/>
      <c r="I1193" s="139"/>
      <c r="J1193" s="139"/>
      <c r="K1193" s="139"/>
      <c r="L1193" s="140"/>
      <c r="M1193" s="141"/>
      <c r="N1193" s="458">
        <f t="shared" si="71"/>
        <v>0</v>
      </c>
      <c r="O1193" s="147"/>
      <c r="P1193" s="460">
        <f t="shared" si="72"/>
        <v>0</v>
      </c>
      <c r="Q1193" s="451"/>
      <c r="R1193" s="144"/>
      <c r="S1193" s="143"/>
      <c r="T1193" s="144"/>
      <c r="U1193" s="145"/>
      <c r="W1193" s="365"/>
    </row>
    <row r="1194" spans="1:23">
      <c r="A1194" s="182"/>
      <c r="B1194" s="52"/>
      <c r="C1194" s="200"/>
      <c r="D1194" s="137"/>
      <c r="E1194" s="52"/>
      <c r="F1194" s="52"/>
      <c r="G1194" s="186"/>
      <c r="H1194" s="187"/>
      <c r="I1194" s="187"/>
      <c r="J1194" s="187"/>
      <c r="K1194" s="139"/>
      <c r="L1194" s="140"/>
      <c r="M1194" s="141"/>
      <c r="N1194" s="458">
        <f t="shared" si="71"/>
        <v>0</v>
      </c>
      <c r="O1194" s="147"/>
      <c r="P1194" s="460">
        <f t="shared" si="72"/>
        <v>0</v>
      </c>
      <c r="Q1194" s="451"/>
      <c r="R1194" s="144"/>
      <c r="S1194" s="143"/>
      <c r="T1194" s="144"/>
      <c r="U1194" s="145"/>
      <c r="W1194" s="365"/>
    </row>
    <row r="1195" spans="1:23" ht="39">
      <c r="A1195" s="135" t="s">
        <v>542</v>
      </c>
      <c r="B1195" s="52" t="s">
        <v>105</v>
      </c>
      <c r="C1195" s="136" t="s">
        <v>212</v>
      </c>
      <c r="D1195" s="137">
        <v>1</v>
      </c>
      <c r="E1195" s="52" t="s">
        <v>100</v>
      </c>
      <c r="F1195" s="52">
        <v>5</v>
      </c>
      <c r="G1195" s="112" t="s">
        <v>96</v>
      </c>
      <c r="H1195" s="138">
        <v>20</v>
      </c>
      <c r="I1195" s="139">
        <v>233</v>
      </c>
      <c r="J1195" s="139">
        <v>118</v>
      </c>
      <c r="K1195" s="139">
        <f>I1195+J1195</f>
        <v>351</v>
      </c>
      <c r="L1195" s="140">
        <f>K1195*D1195</f>
        <v>351</v>
      </c>
      <c r="M1195" s="141">
        <f t="shared" si="70"/>
        <v>1755</v>
      </c>
      <c r="N1195" s="458">
        <f>P1195*D1195*F1195*0.675*0.73</f>
        <v>0</v>
      </c>
      <c r="O1195" s="147"/>
      <c r="P1195" s="460">
        <f t="shared" si="72"/>
        <v>0</v>
      </c>
      <c r="Q1195" s="451"/>
      <c r="R1195" s="144">
        <v>0</v>
      </c>
      <c r="S1195" s="143">
        <f t="shared" si="73"/>
        <v>0</v>
      </c>
      <c r="T1195" s="144">
        <f>Q1195*M1195</f>
        <v>0</v>
      </c>
      <c r="U1195" s="145"/>
      <c r="W1195" s="365"/>
    </row>
    <row r="1196" spans="1:23">
      <c r="A1196" s="182"/>
      <c r="B1196" s="52"/>
      <c r="C1196" s="200"/>
      <c r="D1196" s="137"/>
      <c r="E1196" s="52"/>
      <c r="F1196" s="52"/>
      <c r="G1196" s="186"/>
      <c r="H1196" s="187"/>
      <c r="I1196" s="187"/>
      <c r="J1196" s="187"/>
      <c r="K1196" s="139"/>
      <c r="L1196" s="140"/>
      <c r="M1196" s="141"/>
      <c r="N1196" s="458">
        <f t="shared" si="71"/>
        <v>0</v>
      </c>
      <c r="O1196" s="147"/>
      <c r="P1196" s="460">
        <f t="shared" si="72"/>
        <v>0</v>
      </c>
      <c r="Q1196" s="451"/>
      <c r="R1196" s="144"/>
      <c r="S1196" s="143"/>
      <c r="T1196" s="144"/>
      <c r="U1196" s="145"/>
      <c r="W1196" s="365"/>
    </row>
    <row r="1197" spans="1:23">
      <c r="A1197" s="135"/>
      <c r="B1197" s="183" t="s">
        <v>83</v>
      </c>
      <c r="C1197" s="200" t="s">
        <v>92</v>
      </c>
      <c r="D1197" s="137"/>
      <c r="E1197" s="52"/>
      <c r="F1197" s="52"/>
      <c r="G1197" s="186"/>
      <c r="H1197" s="187"/>
      <c r="I1197" s="187"/>
      <c r="J1197" s="187"/>
      <c r="K1197" s="139"/>
      <c r="L1197" s="140"/>
      <c r="M1197" s="141"/>
      <c r="N1197" s="458">
        <f t="shared" si="71"/>
        <v>0</v>
      </c>
      <c r="O1197" s="147"/>
      <c r="P1197" s="460">
        <f t="shared" si="72"/>
        <v>0</v>
      </c>
      <c r="Q1197" s="451"/>
      <c r="R1197" s="144"/>
      <c r="S1197" s="143"/>
      <c r="T1197" s="144"/>
      <c r="U1197" s="145"/>
      <c r="W1197" s="365"/>
    </row>
    <row r="1198" spans="1:23">
      <c r="A1198" s="182"/>
      <c r="B1198" s="52"/>
      <c r="C1198" s="200"/>
      <c r="D1198" s="137"/>
      <c r="E1198" s="52"/>
      <c r="F1198" s="52"/>
      <c r="G1198" s="186"/>
      <c r="H1198" s="187"/>
      <c r="I1198" s="187"/>
      <c r="J1198" s="187"/>
      <c r="K1198" s="139"/>
      <c r="L1198" s="140"/>
      <c r="M1198" s="141"/>
      <c r="N1198" s="458">
        <f t="shared" si="71"/>
        <v>0</v>
      </c>
      <c r="O1198" s="147"/>
      <c r="P1198" s="460">
        <f t="shared" si="72"/>
        <v>0</v>
      </c>
      <c r="Q1198" s="451"/>
      <c r="R1198" s="144"/>
      <c r="S1198" s="143"/>
      <c r="T1198" s="144"/>
      <c r="U1198" s="145"/>
      <c r="W1198" s="365"/>
    </row>
    <row r="1199" spans="1:23" ht="52">
      <c r="A1199" s="135" t="s">
        <v>542</v>
      </c>
      <c r="B1199" s="52" t="s">
        <v>107</v>
      </c>
      <c r="C1199" s="136" t="s">
        <v>291</v>
      </c>
      <c r="D1199" s="202">
        <v>1</v>
      </c>
      <c r="E1199" s="52" t="s">
        <v>100</v>
      </c>
      <c r="F1199" s="52">
        <v>5</v>
      </c>
      <c r="G1199" s="112" t="s">
        <v>96</v>
      </c>
      <c r="H1199" s="138">
        <v>20</v>
      </c>
      <c r="I1199" s="139">
        <v>262</v>
      </c>
      <c r="J1199" s="139">
        <v>134</v>
      </c>
      <c r="K1199" s="139">
        <f>I1199+J1199</f>
        <v>396</v>
      </c>
      <c r="L1199" s="140">
        <f>K1199*D1199</f>
        <v>396</v>
      </c>
      <c r="M1199" s="141">
        <f t="shared" si="70"/>
        <v>1980</v>
      </c>
      <c r="N1199" s="458">
        <f t="shared" si="71"/>
        <v>0</v>
      </c>
      <c r="O1199" s="147">
        <v>1</v>
      </c>
      <c r="P1199" s="460">
        <f t="shared" si="72"/>
        <v>0</v>
      </c>
      <c r="Q1199" s="451">
        <f>'Work progress Summary'!Z14</f>
        <v>1</v>
      </c>
      <c r="R1199" s="144">
        <v>1980</v>
      </c>
      <c r="S1199" s="143">
        <f t="shared" si="73"/>
        <v>0</v>
      </c>
      <c r="T1199" s="144">
        <f>Q1199*M1199</f>
        <v>1980</v>
      </c>
      <c r="U1199" s="145"/>
      <c r="W1199" s="365"/>
    </row>
    <row r="1200" spans="1:23">
      <c r="A1200" s="182"/>
      <c r="B1200" s="52"/>
      <c r="C1200" s="200"/>
      <c r="D1200" s="137"/>
      <c r="E1200" s="52"/>
      <c r="F1200" s="52"/>
      <c r="G1200" s="186"/>
      <c r="H1200" s="187"/>
      <c r="I1200" s="187"/>
      <c r="J1200" s="187"/>
      <c r="K1200" s="139"/>
      <c r="L1200" s="140"/>
      <c r="M1200" s="141"/>
      <c r="N1200" s="458">
        <f t="shared" si="71"/>
        <v>0</v>
      </c>
      <c r="O1200" s="147"/>
      <c r="P1200" s="460">
        <f t="shared" si="72"/>
        <v>0</v>
      </c>
      <c r="Q1200" s="451"/>
      <c r="R1200" s="144"/>
      <c r="S1200" s="143"/>
      <c r="T1200" s="144"/>
      <c r="U1200" s="145"/>
      <c r="W1200" s="365"/>
    </row>
    <row r="1201" spans="1:23" ht="39">
      <c r="A1201" s="135" t="s">
        <v>542</v>
      </c>
      <c r="B1201" s="52" t="s">
        <v>108</v>
      </c>
      <c r="C1201" s="136" t="s">
        <v>273</v>
      </c>
      <c r="D1201" s="202">
        <v>1</v>
      </c>
      <c r="E1201" s="52" t="s">
        <v>100</v>
      </c>
      <c r="F1201" s="52">
        <v>5</v>
      </c>
      <c r="G1201" s="112" t="s">
        <v>131</v>
      </c>
      <c r="H1201" s="138">
        <v>20</v>
      </c>
      <c r="I1201" s="139">
        <v>1074</v>
      </c>
      <c r="J1201" s="139">
        <v>599</v>
      </c>
      <c r="K1201" s="139">
        <f>I1201+J1201</f>
        <v>1673</v>
      </c>
      <c r="L1201" s="140">
        <f>K1201*D1201</f>
        <v>1673</v>
      </c>
      <c r="M1201" s="141">
        <f t="shared" si="70"/>
        <v>8365</v>
      </c>
      <c r="N1201" s="458">
        <f t="shared" si="71"/>
        <v>0</v>
      </c>
      <c r="O1201" s="147">
        <v>1</v>
      </c>
      <c r="P1201" s="460">
        <f t="shared" si="72"/>
        <v>0</v>
      </c>
      <c r="Q1201" s="451">
        <f>'Guest Rooms'!Q1199</f>
        <v>1</v>
      </c>
      <c r="R1201" s="144">
        <v>8365</v>
      </c>
      <c r="S1201" s="143">
        <f t="shared" si="73"/>
        <v>0</v>
      </c>
      <c r="T1201" s="144">
        <f>Q1201*M1201</f>
        <v>8365</v>
      </c>
      <c r="U1201" s="145"/>
      <c r="W1201" s="365"/>
    </row>
    <row r="1202" spans="1:23">
      <c r="A1202" s="182"/>
      <c r="B1202" s="52"/>
      <c r="C1202" s="200"/>
      <c r="D1202" s="137"/>
      <c r="E1202" s="52"/>
      <c r="F1202" s="52"/>
      <c r="G1202" s="186"/>
      <c r="H1202" s="187"/>
      <c r="I1202" s="187"/>
      <c r="J1202" s="187"/>
      <c r="K1202" s="139"/>
      <c r="L1202" s="140"/>
      <c r="M1202" s="141"/>
      <c r="N1202" s="458">
        <f t="shared" si="71"/>
        <v>0</v>
      </c>
      <c r="O1202" s="147"/>
      <c r="P1202" s="460">
        <f t="shared" si="72"/>
        <v>0</v>
      </c>
      <c r="Q1202" s="451"/>
      <c r="R1202" s="144"/>
      <c r="S1202" s="143"/>
      <c r="T1202" s="144"/>
      <c r="U1202" s="145"/>
      <c r="W1202" s="365"/>
    </row>
    <row r="1203" spans="1:23" ht="39">
      <c r="A1203" s="135" t="s">
        <v>542</v>
      </c>
      <c r="B1203" s="52" t="s">
        <v>129</v>
      </c>
      <c r="C1203" s="136" t="s">
        <v>147</v>
      </c>
      <c r="D1203" s="137">
        <v>1</v>
      </c>
      <c r="E1203" s="52" t="s">
        <v>100</v>
      </c>
      <c r="F1203" s="52">
        <v>5</v>
      </c>
      <c r="G1203" s="112" t="s">
        <v>96</v>
      </c>
      <c r="H1203" s="138">
        <v>20</v>
      </c>
      <c r="I1203" s="139">
        <v>118</v>
      </c>
      <c r="J1203" s="139">
        <v>59</v>
      </c>
      <c r="K1203" s="139">
        <f>I1203+J1203</f>
        <v>177</v>
      </c>
      <c r="L1203" s="140">
        <f>K1203*D1203</f>
        <v>177</v>
      </c>
      <c r="M1203" s="141">
        <f t="shared" si="70"/>
        <v>885</v>
      </c>
      <c r="N1203" s="458">
        <f t="shared" si="71"/>
        <v>0</v>
      </c>
      <c r="O1203" s="147">
        <v>1</v>
      </c>
      <c r="P1203" s="460">
        <f t="shared" si="72"/>
        <v>0</v>
      </c>
      <c r="Q1203" s="451">
        <f>Q1201</f>
        <v>1</v>
      </c>
      <c r="R1203" s="144">
        <v>885</v>
      </c>
      <c r="S1203" s="143">
        <f t="shared" si="73"/>
        <v>0</v>
      </c>
      <c r="T1203" s="144">
        <f>Q1203*M1203</f>
        <v>885</v>
      </c>
      <c r="U1203" s="145"/>
      <c r="W1203" s="365"/>
    </row>
    <row r="1204" spans="1:23">
      <c r="A1204" s="182"/>
      <c r="B1204" s="52"/>
      <c r="C1204" s="200"/>
      <c r="D1204" s="137"/>
      <c r="E1204" s="52"/>
      <c r="F1204" s="52"/>
      <c r="G1204" s="186"/>
      <c r="H1204" s="187"/>
      <c r="I1204" s="187"/>
      <c r="J1204" s="187"/>
      <c r="K1204" s="139"/>
      <c r="L1204" s="140"/>
      <c r="M1204" s="141"/>
      <c r="N1204" s="458">
        <f t="shared" si="71"/>
        <v>0</v>
      </c>
      <c r="O1204" s="147"/>
      <c r="P1204" s="460">
        <f t="shared" si="72"/>
        <v>0</v>
      </c>
      <c r="Q1204" s="451"/>
      <c r="R1204" s="144"/>
      <c r="S1204" s="143"/>
      <c r="T1204" s="144"/>
      <c r="U1204" s="145"/>
      <c r="W1204" s="365"/>
    </row>
    <row r="1205" spans="1:23">
      <c r="A1205" s="135"/>
      <c r="B1205" s="183" t="s">
        <v>83</v>
      </c>
      <c r="C1205" s="200" t="s">
        <v>213</v>
      </c>
      <c r="D1205" s="202"/>
      <c r="E1205" s="52"/>
      <c r="F1205" s="52"/>
      <c r="G1205" s="186"/>
      <c r="H1205" s="187"/>
      <c r="I1205" s="139"/>
      <c r="J1205" s="139"/>
      <c r="K1205" s="139"/>
      <c r="L1205" s="140"/>
      <c r="M1205" s="141"/>
      <c r="N1205" s="458">
        <f t="shared" si="71"/>
        <v>0</v>
      </c>
      <c r="O1205" s="147"/>
      <c r="P1205" s="460">
        <f t="shared" si="72"/>
        <v>0</v>
      </c>
      <c r="Q1205" s="451"/>
      <c r="R1205" s="144"/>
      <c r="S1205" s="143"/>
      <c r="T1205" s="144"/>
      <c r="U1205" s="145"/>
      <c r="W1205" s="365"/>
    </row>
    <row r="1206" spans="1:23">
      <c r="A1206" s="182"/>
      <c r="B1206" s="52"/>
      <c r="C1206" s="200"/>
      <c r="D1206" s="137"/>
      <c r="E1206" s="52"/>
      <c r="F1206" s="52"/>
      <c r="G1206" s="186"/>
      <c r="H1206" s="187"/>
      <c r="I1206" s="187"/>
      <c r="J1206" s="187"/>
      <c r="K1206" s="139"/>
      <c r="L1206" s="140"/>
      <c r="M1206" s="141"/>
      <c r="N1206" s="458">
        <f t="shared" si="71"/>
        <v>0</v>
      </c>
      <c r="O1206" s="147"/>
      <c r="P1206" s="460">
        <f t="shared" si="72"/>
        <v>0</v>
      </c>
      <c r="Q1206" s="451"/>
      <c r="R1206" s="144"/>
      <c r="S1206" s="143"/>
      <c r="T1206" s="144"/>
      <c r="U1206" s="145"/>
      <c r="W1206" s="365"/>
    </row>
    <row r="1207" spans="1:23" ht="39">
      <c r="A1207" s="135" t="s">
        <v>542</v>
      </c>
      <c r="B1207" s="52" t="s">
        <v>1</v>
      </c>
      <c r="C1207" s="136" t="s">
        <v>292</v>
      </c>
      <c r="D1207" s="202">
        <v>1</v>
      </c>
      <c r="E1207" s="52" t="s">
        <v>100</v>
      </c>
      <c r="F1207" s="52">
        <v>5</v>
      </c>
      <c r="G1207" s="112" t="s">
        <v>96</v>
      </c>
      <c r="H1207" s="138">
        <v>20</v>
      </c>
      <c r="I1207" s="139">
        <v>286</v>
      </c>
      <c r="J1207" s="139">
        <v>149</v>
      </c>
      <c r="K1207" s="139">
        <f>I1207+J1207</f>
        <v>435</v>
      </c>
      <c r="L1207" s="140">
        <f>K1207*D1207</f>
        <v>435</v>
      </c>
      <c r="M1207" s="141">
        <f t="shared" si="70"/>
        <v>2175</v>
      </c>
      <c r="N1207" s="458">
        <f t="shared" si="71"/>
        <v>0</v>
      </c>
      <c r="O1207" s="147">
        <v>1</v>
      </c>
      <c r="P1207" s="460">
        <f t="shared" si="72"/>
        <v>0</v>
      </c>
      <c r="Q1207" s="451">
        <f>'Work progress Summary'!Z14</f>
        <v>1</v>
      </c>
      <c r="R1207" s="144">
        <v>2175</v>
      </c>
      <c r="S1207" s="143">
        <f t="shared" si="73"/>
        <v>0</v>
      </c>
      <c r="T1207" s="144">
        <f>Q1207*M1207</f>
        <v>2175</v>
      </c>
      <c r="U1207" s="145"/>
      <c r="W1207" s="365"/>
    </row>
    <row r="1208" spans="1:23">
      <c r="A1208" s="182"/>
      <c r="B1208" s="52"/>
      <c r="C1208" s="200"/>
      <c r="D1208" s="137"/>
      <c r="E1208" s="52"/>
      <c r="F1208" s="52"/>
      <c r="G1208" s="186"/>
      <c r="H1208" s="187"/>
      <c r="I1208" s="187"/>
      <c r="J1208" s="187"/>
      <c r="K1208" s="139"/>
      <c r="L1208" s="140"/>
      <c r="M1208" s="141"/>
      <c r="N1208" s="458">
        <f t="shared" si="71"/>
        <v>0</v>
      </c>
      <c r="O1208" s="147"/>
      <c r="P1208" s="460">
        <f t="shared" si="72"/>
        <v>0</v>
      </c>
      <c r="Q1208" s="451"/>
      <c r="R1208" s="144"/>
      <c r="S1208" s="143"/>
      <c r="T1208" s="144"/>
      <c r="U1208" s="145"/>
      <c r="W1208" s="365"/>
    </row>
    <row r="1209" spans="1:23">
      <c r="A1209" s="135"/>
      <c r="B1209" s="183" t="s">
        <v>83</v>
      </c>
      <c r="C1209" s="200" t="s">
        <v>111</v>
      </c>
      <c r="D1209" s="137"/>
      <c r="E1209" s="52"/>
      <c r="F1209" s="52"/>
      <c r="G1209" s="186"/>
      <c r="H1209" s="187"/>
      <c r="I1209" s="187"/>
      <c r="J1209" s="187"/>
      <c r="K1209" s="139"/>
      <c r="L1209" s="140"/>
      <c r="M1209" s="141"/>
      <c r="N1209" s="458">
        <f t="shared" si="71"/>
        <v>0</v>
      </c>
      <c r="O1209" s="147"/>
      <c r="P1209" s="460">
        <f t="shared" si="72"/>
        <v>0</v>
      </c>
      <c r="Q1209" s="451"/>
      <c r="R1209" s="144"/>
      <c r="S1209" s="143"/>
      <c r="T1209" s="144"/>
      <c r="U1209" s="145"/>
      <c r="W1209" s="365"/>
    </row>
    <row r="1210" spans="1:23">
      <c r="A1210" s="182"/>
      <c r="B1210" s="52"/>
      <c r="C1210" s="200"/>
      <c r="D1210" s="137"/>
      <c r="E1210" s="52"/>
      <c r="F1210" s="52"/>
      <c r="G1210" s="186"/>
      <c r="H1210" s="187"/>
      <c r="I1210" s="187"/>
      <c r="J1210" s="187"/>
      <c r="K1210" s="139"/>
      <c r="L1210" s="140"/>
      <c r="M1210" s="141"/>
      <c r="N1210" s="458">
        <f t="shared" si="71"/>
        <v>0</v>
      </c>
      <c r="O1210" s="147"/>
      <c r="P1210" s="460">
        <f t="shared" si="72"/>
        <v>0</v>
      </c>
      <c r="Q1210" s="451"/>
      <c r="R1210" s="144"/>
      <c r="S1210" s="143"/>
      <c r="T1210" s="144"/>
      <c r="U1210" s="145"/>
      <c r="W1210" s="365"/>
    </row>
    <row r="1211" spans="1:23" ht="78">
      <c r="A1211" s="135" t="s">
        <v>542</v>
      </c>
      <c r="B1211" s="52" t="s">
        <v>2</v>
      </c>
      <c r="C1211" s="136" t="s">
        <v>255</v>
      </c>
      <c r="D1211" s="202">
        <v>1</v>
      </c>
      <c r="E1211" s="52" t="s">
        <v>100</v>
      </c>
      <c r="F1211" s="52">
        <v>5</v>
      </c>
      <c r="G1211" s="112" t="s">
        <v>131</v>
      </c>
      <c r="H1211" s="138">
        <v>20</v>
      </c>
      <c r="I1211" s="139">
        <v>1437</v>
      </c>
      <c r="J1211" s="139">
        <v>642</v>
      </c>
      <c r="K1211" s="139">
        <f>I1211+J1211</f>
        <v>2079</v>
      </c>
      <c r="L1211" s="140">
        <f>K1211*D1211</f>
        <v>2079</v>
      </c>
      <c r="M1211" s="141">
        <f t="shared" si="70"/>
        <v>10395</v>
      </c>
      <c r="N1211" s="458">
        <f t="shared" si="71"/>
        <v>0</v>
      </c>
      <c r="O1211" s="147">
        <v>1</v>
      </c>
      <c r="P1211" s="460">
        <f t="shared" si="72"/>
        <v>0</v>
      </c>
      <c r="Q1211" s="451">
        <f>'Work progress Summary'!AB14</f>
        <v>1</v>
      </c>
      <c r="R1211" s="144">
        <v>10395</v>
      </c>
      <c r="S1211" s="143">
        <f t="shared" si="73"/>
        <v>0</v>
      </c>
      <c r="T1211" s="144">
        <f>Q1211*M1211</f>
        <v>10395</v>
      </c>
      <c r="U1211" s="145"/>
      <c r="W1211" s="365"/>
    </row>
    <row r="1212" spans="1:23">
      <c r="A1212" s="182"/>
      <c r="B1212" s="52"/>
      <c r="C1212" s="200"/>
      <c r="D1212" s="137"/>
      <c r="E1212" s="52"/>
      <c r="F1212" s="52"/>
      <c r="G1212" s="186"/>
      <c r="H1212" s="187"/>
      <c r="I1212" s="187"/>
      <c r="J1212" s="187"/>
      <c r="K1212" s="139"/>
      <c r="L1212" s="140"/>
      <c r="M1212" s="141"/>
      <c r="N1212" s="458">
        <f t="shared" si="71"/>
        <v>0</v>
      </c>
      <c r="O1212" s="147"/>
      <c r="P1212" s="460">
        <f t="shared" si="72"/>
        <v>0</v>
      </c>
      <c r="Q1212" s="451"/>
      <c r="R1212" s="144"/>
      <c r="S1212" s="143"/>
      <c r="T1212" s="144"/>
      <c r="U1212" s="145"/>
      <c r="W1212" s="365"/>
    </row>
    <row r="1213" spans="1:23" ht="52">
      <c r="A1213" s="135" t="s">
        <v>542</v>
      </c>
      <c r="B1213" s="52" t="s">
        <v>3</v>
      </c>
      <c r="C1213" s="136" t="s">
        <v>239</v>
      </c>
      <c r="D1213" s="202">
        <v>2</v>
      </c>
      <c r="E1213" s="52" t="s">
        <v>100</v>
      </c>
      <c r="F1213" s="52">
        <v>5</v>
      </c>
      <c r="G1213" s="112" t="s">
        <v>131</v>
      </c>
      <c r="H1213" s="138">
        <v>20</v>
      </c>
      <c r="I1213" s="139">
        <v>372</v>
      </c>
      <c r="J1213" s="139">
        <v>182</v>
      </c>
      <c r="K1213" s="139">
        <f>I1213+J1213</f>
        <v>554</v>
      </c>
      <c r="L1213" s="140">
        <f>K1213*D1213</f>
        <v>1108</v>
      </c>
      <c r="M1213" s="141">
        <f t="shared" si="70"/>
        <v>5540</v>
      </c>
      <c r="N1213" s="458">
        <f t="shared" si="71"/>
        <v>0</v>
      </c>
      <c r="O1213" s="147">
        <v>1</v>
      </c>
      <c r="P1213" s="460">
        <f t="shared" si="72"/>
        <v>0</v>
      </c>
      <c r="Q1213" s="451">
        <f>'Work progress Summary'!AC14</f>
        <v>1</v>
      </c>
      <c r="R1213" s="144">
        <v>5540</v>
      </c>
      <c r="S1213" s="143">
        <f t="shared" si="73"/>
        <v>0</v>
      </c>
      <c r="T1213" s="144">
        <f>Q1213*M1213</f>
        <v>5540</v>
      </c>
      <c r="U1213" s="145"/>
      <c r="W1213" s="365"/>
    </row>
    <row r="1214" spans="1:23">
      <c r="A1214" s="182"/>
      <c r="B1214" s="52"/>
      <c r="C1214" s="200"/>
      <c r="D1214" s="137"/>
      <c r="E1214" s="52"/>
      <c r="F1214" s="52"/>
      <c r="G1214" s="186"/>
      <c r="H1214" s="187"/>
      <c r="I1214" s="187"/>
      <c r="J1214" s="187"/>
      <c r="K1214" s="139"/>
      <c r="L1214" s="140"/>
      <c r="M1214" s="141"/>
      <c r="N1214" s="458">
        <f t="shared" si="71"/>
        <v>0</v>
      </c>
      <c r="O1214" s="147"/>
      <c r="P1214" s="460">
        <f t="shared" si="72"/>
        <v>0</v>
      </c>
      <c r="Q1214" s="451"/>
      <c r="R1214" s="144"/>
      <c r="S1214" s="143"/>
      <c r="T1214" s="144"/>
      <c r="U1214" s="145"/>
      <c r="W1214" s="365"/>
    </row>
    <row r="1215" spans="1:23" ht="52">
      <c r="A1215" s="135" t="s">
        <v>542</v>
      </c>
      <c r="B1215" s="52" t="s">
        <v>4</v>
      </c>
      <c r="C1215" s="136" t="s">
        <v>256</v>
      </c>
      <c r="D1215" s="137">
        <v>2</v>
      </c>
      <c r="E1215" s="52" t="s">
        <v>100</v>
      </c>
      <c r="F1215" s="52">
        <v>5</v>
      </c>
      <c r="G1215" s="112" t="s">
        <v>131</v>
      </c>
      <c r="H1215" s="138">
        <v>20</v>
      </c>
      <c r="I1215" s="139">
        <v>43</v>
      </c>
      <c r="J1215" s="139">
        <v>19</v>
      </c>
      <c r="K1215" s="139">
        <f>I1215+J1215</f>
        <v>62</v>
      </c>
      <c r="L1215" s="140">
        <f>K1215*D1215</f>
        <v>124</v>
      </c>
      <c r="M1215" s="141">
        <f t="shared" si="70"/>
        <v>620</v>
      </c>
      <c r="N1215" s="458">
        <f t="shared" si="71"/>
        <v>0</v>
      </c>
      <c r="O1215" s="147">
        <v>1</v>
      </c>
      <c r="P1215" s="460">
        <f t="shared" si="72"/>
        <v>0</v>
      </c>
      <c r="Q1215" s="451">
        <f>'Work progress Summary'!AD14</f>
        <v>1</v>
      </c>
      <c r="R1215" s="144">
        <v>620</v>
      </c>
      <c r="S1215" s="143">
        <f t="shared" si="73"/>
        <v>0</v>
      </c>
      <c r="T1215" s="144">
        <f>Q1215*M1215</f>
        <v>620</v>
      </c>
      <c r="U1215" s="145"/>
      <c r="W1215" s="365"/>
    </row>
    <row r="1216" spans="1:23">
      <c r="A1216" s="182"/>
      <c r="B1216" s="52"/>
      <c r="C1216" s="200"/>
      <c r="D1216" s="137"/>
      <c r="E1216" s="52"/>
      <c r="F1216" s="52"/>
      <c r="G1216" s="186"/>
      <c r="H1216" s="187"/>
      <c r="I1216" s="187"/>
      <c r="J1216" s="187"/>
      <c r="K1216" s="139"/>
      <c r="L1216" s="140"/>
      <c r="M1216" s="141"/>
      <c r="N1216" s="458">
        <f t="shared" si="71"/>
        <v>0</v>
      </c>
      <c r="O1216" s="147"/>
      <c r="P1216" s="460">
        <f t="shared" si="72"/>
        <v>0</v>
      </c>
      <c r="Q1216" s="451"/>
      <c r="R1216" s="144"/>
      <c r="S1216" s="143"/>
      <c r="T1216" s="144"/>
      <c r="U1216" s="145"/>
      <c r="W1216" s="365"/>
    </row>
    <row r="1217" spans="1:23">
      <c r="A1217" s="135"/>
      <c r="B1217" s="183" t="s">
        <v>83</v>
      </c>
      <c r="C1217" s="200" t="s">
        <v>257</v>
      </c>
      <c r="D1217" s="202"/>
      <c r="E1217" s="52"/>
      <c r="F1217" s="52"/>
      <c r="G1217" s="186"/>
      <c r="H1217" s="187"/>
      <c r="I1217" s="139"/>
      <c r="J1217" s="139"/>
      <c r="K1217" s="139"/>
      <c r="L1217" s="140"/>
      <c r="M1217" s="141"/>
      <c r="N1217" s="458">
        <f t="shared" si="71"/>
        <v>0</v>
      </c>
      <c r="O1217" s="147"/>
      <c r="P1217" s="460">
        <f t="shared" si="72"/>
        <v>0</v>
      </c>
      <c r="Q1217" s="451"/>
      <c r="R1217" s="144"/>
      <c r="S1217" s="143"/>
      <c r="T1217" s="144"/>
      <c r="U1217" s="145"/>
      <c r="W1217" s="365"/>
    </row>
    <row r="1218" spans="1:23">
      <c r="A1218" s="182"/>
      <c r="B1218" s="52"/>
      <c r="C1218" s="200"/>
      <c r="D1218" s="137"/>
      <c r="E1218" s="52"/>
      <c r="F1218" s="52"/>
      <c r="G1218" s="186"/>
      <c r="H1218" s="187"/>
      <c r="I1218" s="187"/>
      <c r="J1218" s="187"/>
      <c r="K1218" s="139"/>
      <c r="L1218" s="140"/>
      <c r="M1218" s="141"/>
      <c r="N1218" s="458">
        <f t="shared" si="71"/>
        <v>0</v>
      </c>
      <c r="O1218" s="147"/>
      <c r="P1218" s="460">
        <f t="shared" si="72"/>
        <v>0</v>
      </c>
      <c r="Q1218" s="451"/>
      <c r="R1218" s="144"/>
      <c r="S1218" s="143"/>
      <c r="T1218" s="144"/>
      <c r="U1218" s="145"/>
      <c r="W1218" s="365"/>
    </row>
    <row r="1219" spans="1:23" ht="39">
      <c r="A1219" s="135" t="s">
        <v>542</v>
      </c>
      <c r="B1219" s="52" t="s">
        <v>5</v>
      </c>
      <c r="C1219" s="136" t="s">
        <v>220</v>
      </c>
      <c r="D1219" s="202">
        <v>1</v>
      </c>
      <c r="E1219" s="52" t="s">
        <v>100</v>
      </c>
      <c r="F1219" s="52">
        <v>5</v>
      </c>
      <c r="G1219" s="112" t="s">
        <v>94</v>
      </c>
      <c r="H1219" s="138">
        <v>20</v>
      </c>
      <c r="I1219" s="139">
        <v>730</v>
      </c>
      <c r="J1219" s="139">
        <v>214</v>
      </c>
      <c r="K1219" s="139">
        <f>I1219+J1219</f>
        <v>944</v>
      </c>
      <c r="L1219" s="140">
        <f>K1219*D1219</f>
        <v>944</v>
      </c>
      <c r="M1219" s="141">
        <f t="shared" si="70"/>
        <v>4720</v>
      </c>
      <c r="N1219" s="458">
        <f t="shared" si="71"/>
        <v>0.50000000000000044</v>
      </c>
      <c r="O1219" s="147">
        <v>0.7</v>
      </c>
      <c r="P1219" s="460">
        <f t="shared" si="72"/>
        <v>0.10000000000000009</v>
      </c>
      <c r="Q1219" s="451">
        <f>'Work progress Summary'!AE14</f>
        <v>0.8</v>
      </c>
      <c r="R1219" s="144">
        <v>1888</v>
      </c>
      <c r="S1219" s="143">
        <f t="shared" si="73"/>
        <v>1888</v>
      </c>
      <c r="T1219" s="144">
        <f>Q1219*M1219</f>
        <v>3776</v>
      </c>
      <c r="U1219" s="145"/>
      <c r="W1219" s="365"/>
    </row>
    <row r="1220" spans="1:23">
      <c r="A1220" s="182"/>
      <c r="B1220" s="52"/>
      <c r="C1220" s="200"/>
      <c r="D1220" s="137"/>
      <c r="E1220" s="52"/>
      <c r="F1220" s="52"/>
      <c r="G1220" s="186"/>
      <c r="H1220" s="187"/>
      <c r="I1220" s="187"/>
      <c r="J1220" s="187"/>
      <c r="K1220" s="139"/>
      <c r="L1220" s="140"/>
      <c r="M1220" s="141"/>
      <c r="N1220" s="458">
        <f t="shared" si="71"/>
        <v>0</v>
      </c>
      <c r="O1220" s="147"/>
      <c r="P1220" s="460">
        <f t="shared" si="72"/>
        <v>0</v>
      </c>
      <c r="Q1220" s="451"/>
      <c r="R1220" s="144"/>
      <c r="S1220" s="143"/>
      <c r="T1220" s="144"/>
      <c r="U1220" s="145"/>
      <c r="W1220" s="365"/>
    </row>
    <row r="1221" spans="1:23">
      <c r="A1221" s="135"/>
      <c r="B1221" s="183" t="s">
        <v>83</v>
      </c>
      <c r="C1221" s="200" t="s">
        <v>118</v>
      </c>
      <c r="D1221" s="202"/>
      <c r="E1221" s="52"/>
      <c r="F1221" s="52"/>
      <c r="G1221" s="186"/>
      <c r="H1221" s="187"/>
      <c r="I1221" s="139"/>
      <c r="J1221" s="139"/>
      <c r="K1221" s="139"/>
      <c r="L1221" s="140"/>
      <c r="M1221" s="141"/>
      <c r="N1221" s="458">
        <f t="shared" si="71"/>
        <v>0</v>
      </c>
      <c r="O1221" s="147"/>
      <c r="P1221" s="460">
        <f t="shared" si="72"/>
        <v>0</v>
      </c>
      <c r="Q1221" s="451"/>
      <c r="R1221" s="144"/>
      <c r="S1221" s="143"/>
      <c r="T1221" s="144"/>
      <c r="U1221" s="145"/>
      <c r="W1221" s="365"/>
    </row>
    <row r="1222" spans="1:23">
      <c r="A1222" s="182"/>
      <c r="B1222" s="52"/>
      <c r="C1222" s="200"/>
      <c r="D1222" s="137"/>
      <c r="E1222" s="52"/>
      <c r="F1222" s="52"/>
      <c r="G1222" s="186"/>
      <c r="H1222" s="187"/>
      <c r="I1222" s="187"/>
      <c r="J1222" s="187"/>
      <c r="K1222" s="139"/>
      <c r="L1222" s="140"/>
      <c r="M1222" s="141"/>
      <c r="N1222" s="458">
        <f t="shared" si="71"/>
        <v>0</v>
      </c>
      <c r="O1222" s="147"/>
      <c r="P1222" s="460">
        <f t="shared" si="72"/>
        <v>0</v>
      </c>
      <c r="Q1222" s="451"/>
      <c r="R1222" s="144"/>
      <c r="S1222" s="143"/>
      <c r="T1222" s="144"/>
      <c r="U1222" s="145"/>
      <c r="W1222" s="365"/>
    </row>
    <row r="1223" spans="1:23" ht="52">
      <c r="A1223" s="135" t="s">
        <v>542</v>
      </c>
      <c r="B1223" s="52" t="s">
        <v>103</v>
      </c>
      <c r="C1223" s="136" t="s">
        <v>258</v>
      </c>
      <c r="D1223" s="137">
        <v>1</v>
      </c>
      <c r="E1223" s="52" t="s">
        <v>100</v>
      </c>
      <c r="F1223" s="52">
        <v>5</v>
      </c>
      <c r="G1223" s="112" t="s">
        <v>131</v>
      </c>
      <c r="H1223" s="138">
        <v>20</v>
      </c>
      <c r="I1223" s="139">
        <v>492</v>
      </c>
      <c r="J1223" s="139">
        <v>240</v>
      </c>
      <c r="K1223" s="139">
        <f>I1223+J1223</f>
        <v>732</v>
      </c>
      <c r="L1223" s="140">
        <f>K1223*D1223</f>
        <v>732</v>
      </c>
      <c r="M1223" s="141">
        <f t="shared" si="70"/>
        <v>3660</v>
      </c>
      <c r="N1223" s="458">
        <f t="shared" si="71"/>
        <v>0</v>
      </c>
      <c r="O1223" s="147">
        <v>1</v>
      </c>
      <c r="P1223" s="460">
        <f t="shared" si="72"/>
        <v>0</v>
      </c>
      <c r="Q1223" s="451">
        <f>'Work progress Summary'!AC14</f>
        <v>1</v>
      </c>
      <c r="R1223" s="144">
        <v>3660</v>
      </c>
      <c r="S1223" s="143">
        <f t="shared" si="73"/>
        <v>0</v>
      </c>
      <c r="T1223" s="144">
        <f>Q1223*M1223</f>
        <v>3660</v>
      </c>
      <c r="U1223" s="145"/>
      <c r="W1223" s="365"/>
    </row>
    <row r="1224" spans="1:23">
      <c r="A1224" s="182"/>
      <c r="B1224" s="52"/>
      <c r="C1224" s="200"/>
      <c r="D1224" s="137"/>
      <c r="E1224" s="52"/>
      <c r="F1224" s="52"/>
      <c r="G1224" s="186"/>
      <c r="H1224" s="187"/>
      <c r="I1224" s="187"/>
      <c r="J1224" s="187"/>
      <c r="K1224" s="139"/>
      <c r="L1224" s="140"/>
      <c r="M1224" s="141"/>
      <c r="N1224" s="458">
        <f t="shared" si="71"/>
        <v>0</v>
      </c>
      <c r="O1224" s="147"/>
      <c r="P1224" s="460">
        <f t="shared" si="72"/>
        <v>0</v>
      </c>
      <c r="Q1224" s="451"/>
      <c r="R1224" s="144"/>
      <c r="S1224" s="143"/>
      <c r="T1224" s="144"/>
      <c r="U1224" s="145"/>
      <c r="W1224" s="365"/>
    </row>
    <row r="1225" spans="1:23" ht="39">
      <c r="A1225" s="135" t="s">
        <v>542</v>
      </c>
      <c r="B1225" s="52" t="s">
        <v>105</v>
      </c>
      <c r="C1225" s="136" t="s">
        <v>293</v>
      </c>
      <c r="D1225" s="202">
        <v>1</v>
      </c>
      <c r="E1225" s="52" t="s">
        <v>100</v>
      </c>
      <c r="F1225" s="52">
        <v>5</v>
      </c>
      <c r="G1225" s="112" t="s">
        <v>131</v>
      </c>
      <c r="H1225" s="138">
        <v>20</v>
      </c>
      <c r="I1225" s="139">
        <v>303</v>
      </c>
      <c r="J1225" s="139">
        <v>129</v>
      </c>
      <c r="K1225" s="139">
        <f>I1225+J1225</f>
        <v>432</v>
      </c>
      <c r="L1225" s="140">
        <f>K1225*D1225</f>
        <v>432</v>
      </c>
      <c r="M1225" s="141">
        <f t="shared" si="70"/>
        <v>2160</v>
      </c>
      <c r="N1225" s="458">
        <f t="shared" si="71"/>
        <v>0</v>
      </c>
      <c r="O1225" s="147">
        <v>1</v>
      </c>
      <c r="P1225" s="460">
        <f t="shared" si="72"/>
        <v>0</v>
      </c>
      <c r="Q1225" s="451">
        <f>'Work progress Summary'!AF14</f>
        <v>1</v>
      </c>
      <c r="R1225" s="144">
        <v>2160</v>
      </c>
      <c r="S1225" s="143">
        <f t="shared" si="73"/>
        <v>0</v>
      </c>
      <c r="T1225" s="144">
        <f>Q1225*M1225</f>
        <v>2160</v>
      </c>
      <c r="U1225" s="145"/>
      <c r="W1225" s="365"/>
    </row>
    <row r="1226" spans="1:23">
      <c r="A1226" s="182"/>
      <c r="B1226" s="52"/>
      <c r="C1226" s="200"/>
      <c r="D1226" s="137"/>
      <c r="E1226" s="52"/>
      <c r="F1226" s="52"/>
      <c r="G1226" s="186"/>
      <c r="H1226" s="187"/>
      <c r="I1226" s="187"/>
      <c r="J1226" s="187"/>
      <c r="K1226" s="139"/>
      <c r="L1226" s="140"/>
      <c r="M1226" s="141"/>
      <c r="N1226" s="458">
        <f t="shared" si="71"/>
        <v>0</v>
      </c>
      <c r="O1226" s="147"/>
      <c r="P1226" s="460">
        <f t="shared" si="72"/>
        <v>0</v>
      </c>
      <c r="Q1226" s="451"/>
      <c r="R1226" s="144"/>
      <c r="S1226" s="143"/>
      <c r="T1226" s="144"/>
      <c r="U1226" s="145"/>
      <c r="W1226" s="365"/>
    </row>
    <row r="1227" spans="1:23" ht="52">
      <c r="A1227" s="135" t="s">
        <v>542</v>
      </c>
      <c r="B1227" s="52" t="s">
        <v>107</v>
      </c>
      <c r="C1227" s="136" t="s">
        <v>144</v>
      </c>
      <c r="D1227" s="137">
        <v>2</v>
      </c>
      <c r="E1227" s="52" t="s">
        <v>100</v>
      </c>
      <c r="F1227" s="52">
        <v>5</v>
      </c>
      <c r="G1227" s="112" t="s">
        <v>131</v>
      </c>
      <c r="H1227" s="138">
        <v>20</v>
      </c>
      <c r="I1227" s="139">
        <v>44</v>
      </c>
      <c r="J1227" s="139">
        <v>12</v>
      </c>
      <c r="K1227" s="139">
        <f>I1227+J1227</f>
        <v>56</v>
      </c>
      <c r="L1227" s="140">
        <f>K1227*D1227</f>
        <v>112</v>
      </c>
      <c r="M1227" s="141">
        <f t="shared" si="70"/>
        <v>560</v>
      </c>
      <c r="N1227" s="458">
        <f t="shared" si="71"/>
        <v>0</v>
      </c>
      <c r="O1227" s="147">
        <v>1</v>
      </c>
      <c r="P1227" s="460">
        <f t="shared" si="72"/>
        <v>0</v>
      </c>
      <c r="Q1227" s="451">
        <f>Q1225</f>
        <v>1</v>
      </c>
      <c r="R1227" s="144">
        <v>560</v>
      </c>
      <c r="S1227" s="143">
        <f t="shared" si="73"/>
        <v>0</v>
      </c>
      <c r="T1227" s="144">
        <f>Q1227*M1227</f>
        <v>560</v>
      </c>
      <c r="U1227" s="145"/>
      <c r="W1227" s="365"/>
    </row>
    <row r="1228" spans="1:23">
      <c r="A1228" s="182"/>
      <c r="B1228" s="52"/>
      <c r="C1228" s="200"/>
      <c r="D1228" s="137"/>
      <c r="E1228" s="52"/>
      <c r="F1228" s="52"/>
      <c r="G1228" s="186"/>
      <c r="H1228" s="187"/>
      <c r="I1228" s="187"/>
      <c r="J1228" s="187"/>
      <c r="K1228" s="139"/>
      <c r="L1228" s="140"/>
      <c r="M1228" s="141"/>
      <c r="N1228" s="458">
        <f t="shared" si="71"/>
        <v>0</v>
      </c>
      <c r="O1228" s="147"/>
      <c r="P1228" s="460">
        <f t="shared" si="72"/>
        <v>0</v>
      </c>
      <c r="Q1228" s="451"/>
      <c r="R1228" s="144"/>
      <c r="S1228" s="143"/>
      <c r="T1228" s="144"/>
      <c r="U1228" s="145"/>
      <c r="W1228" s="365"/>
    </row>
    <row r="1229" spans="1:23">
      <c r="A1229" s="135"/>
      <c r="B1229" s="183" t="s">
        <v>83</v>
      </c>
      <c r="C1229" s="200" t="s">
        <v>121</v>
      </c>
      <c r="D1229" s="202"/>
      <c r="E1229" s="52"/>
      <c r="F1229" s="52"/>
      <c r="G1229" s="186"/>
      <c r="H1229" s="187"/>
      <c r="I1229" s="139"/>
      <c r="J1229" s="139"/>
      <c r="K1229" s="139"/>
      <c r="L1229" s="140"/>
      <c r="M1229" s="141"/>
      <c r="N1229" s="458">
        <f t="shared" si="71"/>
        <v>0</v>
      </c>
      <c r="O1229" s="147"/>
      <c r="P1229" s="460">
        <f t="shared" si="72"/>
        <v>0</v>
      </c>
      <c r="Q1229" s="451"/>
      <c r="R1229" s="144"/>
      <c r="S1229" s="143"/>
      <c r="T1229" s="144"/>
      <c r="U1229" s="145"/>
      <c r="W1229" s="365"/>
    </row>
    <row r="1230" spans="1:23">
      <c r="A1230" s="182"/>
      <c r="B1230" s="52"/>
      <c r="C1230" s="200"/>
      <c r="D1230" s="137"/>
      <c r="E1230" s="52"/>
      <c r="F1230" s="52"/>
      <c r="G1230" s="186"/>
      <c r="H1230" s="187"/>
      <c r="I1230" s="187"/>
      <c r="J1230" s="187"/>
      <c r="K1230" s="139"/>
      <c r="L1230" s="140"/>
      <c r="M1230" s="141"/>
      <c r="N1230" s="458">
        <f t="shared" si="71"/>
        <v>0</v>
      </c>
      <c r="O1230" s="147"/>
      <c r="P1230" s="460">
        <f t="shared" si="72"/>
        <v>0</v>
      </c>
      <c r="Q1230" s="451"/>
      <c r="R1230" s="144"/>
      <c r="S1230" s="143"/>
      <c r="T1230" s="144"/>
      <c r="U1230" s="145"/>
      <c r="W1230" s="365"/>
    </row>
    <row r="1231" spans="1:23" ht="26">
      <c r="A1231" s="135" t="s">
        <v>542</v>
      </c>
      <c r="B1231" s="52" t="s">
        <v>1</v>
      </c>
      <c r="C1231" s="136" t="s">
        <v>294</v>
      </c>
      <c r="D1231" s="137">
        <v>1</v>
      </c>
      <c r="E1231" s="52" t="s">
        <v>100</v>
      </c>
      <c r="F1231" s="52">
        <v>5</v>
      </c>
      <c r="G1231" s="112" t="s">
        <v>131</v>
      </c>
      <c r="H1231" s="138">
        <v>20</v>
      </c>
      <c r="I1231" s="139">
        <v>118</v>
      </c>
      <c r="J1231" s="139">
        <v>60</v>
      </c>
      <c r="K1231" s="139">
        <f>I1231+J1231</f>
        <v>178</v>
      </c>
      <c r="L1231" s="140">
        <f>K1231*D1231</f>
        <v>178</v>
      </c>
      <c r="M1231" s="141">
        <f t="shared" ref="M1231:M1291" si="74">D1231*K1231*F1231</f>
        <v>890</v>
      </c>
      <c r="N1231" s="458">
        <f t="shared" si="71"/>
        <v>0</v>
      </c>
      <c r="O1231" s="147">
        <v>1</v>
      </c>
      <c r="P1231" s="460">
        <f t="shared" si="72"/>
        <v>0</v>
      </c>
      <c r="Q1231" s="451">
        <f>'Work progress Summary'!AG14</f>
        <v>1</v>
      </c>
      <c r="R1231" s="144">
        <v>890</v>
      </c>
      <c r="S1231" s="143">
        <f t="shared" si="73"/>
        <v>0</v>
      </c>
      <c r="T1231" s="144">
        <f>Q1231*M1231</f>
        <v>890</v>
      </c>
      <c r="U1231" s="145"/>
      <c r="W1231" s="365"/>
    </row>
    <row r="1232" spans="1:23">
      <c r="A1232" s="182"/>
      <c r="B1232" s="52"/>
      <c r="C1232" s="200"/>
      <c r="D1232" s="137"/>
      <c r="E1232" s="52"/>
      <c r="F1232" s="52"/>
      <c r="G1232" s="186"/>
      <c r="H1232" s="187"/>
      <c r="I1232" s="187"/>
      <c r="J1232" s="187"/>
      <c r="K1232" s="139"/>
      <c r="L1232" s="140"/>
      <c r="M1232" s="141"/>
      <c r="N1232" s="458">
        <f t="shared" si="71"/>
        <v>0</v>
      </c>
      <c r="O1232" s="147"/>
      <c r="P1232" s="460">
        <f t="shared" si="72"/>
        <v>0</v>
      </c>
      <c r="Q1232" s="451"/>
      <c r="R1232" s="144"/>
      <c r="S1232" s="143"/>
      <c r="T1232" s="144"/>
      <c r="U1232" s="145"/>
      <c r="W1232" s="365"/>
    </row>
    <row r="1233" spans="1:23" ht="26">
      <c r="A1233" s="135" t="s">
        <v>542</v>
      </c>
      <c r="B1233" s="52" t="s">
        <v>2</v>
      </c>
      <c r="C1233" s="136" t="s">
        <v>146</v>
      </c>
      <c r="D1233" s="202">
        <v>1</v>
      </c>
      <c r="E1233" s="52" t="s">
        <v>100</v>
      </c>
      <c r="F1233" s="52">
        <v>5</v>
      </c>
      <c r="G1233" s="112" t="s">
        <v>131</v>
      </c>
      <c r="H1233" s="138">
        <v>20</v>
      </c>
      <c r="I1233" s="139">
        <v>25</v>
      </c>
      <c r="J1233" s="139">
        <v>5</v>
      </c>
      <c r="K1233" s="139">
        <f>I1233+J1233</f>
        <v>30</v>
      </c>
      <c r="L1233" s="140">
        <f>K1233*D1233</f>
        <v>30</v>
      </c>
      <c r="M1233" s="141">
        <f t="shared" si="74"/>
        <v>150</v>
      </c>
      <c r="N1233" s="458">
        <f t="shared" si="71"/>
        <v>0</v>
      </c>
      <c r="O1233" s="147">
        <v>1</v>
      </c>
      <c r="P1233" s="460">
        <f t="shared" si="72"/>
        <v>0</v>
      </c>
      <c r="Q1233" s="451">
        <f>Q1231</f>
        <v>1</v>
      </c>
      <c r="R1233" s="144">
        <v>150</v>
      </c>
      <c r="S1233" s="143">
        <f t="shared" si="73"/>
        <v>0</v>
      </c>
      <c r="T1233" s="144">
        <f>Q1233*M1233</f>
        <v>150</v>
      </c>
      <c r="U1233" s="145"/>
      <c r="W1233" s="365"/>
    </row>
    <row r="1234" spans="1:23">
      <c r="A1234" s="182"/>
      <c r="B1234" s="52"/>
      <c r="C1234" s="200"/>
      <c r="D1234" s="137"/>
      <c r="E1234" s="52"/>
      <c r="F1234" s="52"/>
      <c r="G1234" s="186"/>
      <c r="H1234" s="187"/>
      <c r="I1234" s="187"/>
      <c r="J1234" s="187"/>
      <c r="K1234" s="139"/>
      <c r="L1234" s="140"/>
      <c r="M1234" s="141"/>
      <c r="N1234" s="458">
        <f t="shared" si="71"/>
        <v>0</v>
      </c>
      <c r="O1234" s="147"/>
      <c r="P1234" s="460">
        <f t="shared" si="72"/>
        <v>0</v>
      </c>
      <c r="Q1234" s="451"/>
      <c r="R1234" s="144"/>
      <c r="S1234" s="143"/>
      <c r="T1234" s="144"/>
      <c r="U1234" s="145"/>
      <c r="W1234" s="365"/>
    </row>
    <row r="1235" spans="1:23">
      <c r="A1235" s="135"/>
      <c r="B1235" s="183" t="s">
        <v>83</v>
      </c>
      <c r="C1235" s="200" t="s">
        <v>148</v>
      </c>
      <c r="D1235" s="137"/>
      <c r="E1235" s="52"/>
      <c r="F1235" s="52"/>
      <c r="G1235" s="186"/>
      <c r="H1235" s="187"/>
      <c r="I1235" s="139"/>
      <c r="J1235" s="139"/>
      <c r="K1235" s="139"/>
      <c r="L1235" s="140"/>
      <c r="M1235" s="141"/>
      <c r="N1235" s="458">
        <f t="shared" si="71"/>
        <v>0</v>
      </c>
      <c r="O1235" s="147"/>
      <c r="P1235" s="460">
        <f t="shared" si="72"/>
        <v>0</v>
      </c>
      <c r="Q1235" s="451"/>
      <c r="R1235" s="144"/>
      <c r="S1235" s="143"/>
      <c r="T1235" s="144"/>
      <c r="U1235" s="145"/>
      <c r="W1235" s="365"/>
    </row>
    <row r="1236" spans="1:23">
      <c r="A1236" s="182"/>
      <c r="B1236" s="52"/>
      <c r="C1236" s="200"/>
      <c r="D1236" s="137"/>
      <c r="E1236" s="52"/>
      <c r="F1236" s="52"/>
      <c r="G1236" s="186"/>
      <c r="H1236" s="187"/>
      <c r="I1236" s="187"/>
      <c r="J1236" s="187"/>
      <c r="K1236" s="139"/>
      <c r="L1236" s="140"/>
      <c r="M1236" s="141"/>
      <c r="N1236" s="458">
        <f t="shared" si="71"/>
        <v>0</v>
      </c>
      <c r="O1236" s="147"/>
      <c r="P1236" s="460">
        <f t="shared" si="72"/>
        <v>0</v>
      </c>
      <c r="Q1236" s="451"/>
      <c r="R1236" s="144"/>
      <c r="S1236" s="143"/>
      <c r="T1236" s="144"/>
      <c r="U1236" s="145"/>
      <c r="W1236" s="365"/>
    </row>
    <row r="1237" spans="1:23" ht="26">
      <c r="A1237" s="135" t="s">
        <v>542</v>
      </c>
      <c r="B1237" s="52"/>
      <c r="C1237" s="136" t="s">
        <v>149</v>
      </c>
      <c r="D1237" s="202">
        <v>101</v>
      </c>
      <c r="E1237" s="52" t="s">
        <v>532</v>
      </c>
      <c r="F1237" s="52">
        <v>5</v>
      </c>
      <c r="G1237" s="112"/>
      <c r="H1237" s="138"/>
      <c r="I1237" s="139">
        <v>0</v>
      </c>
      <c r="J1237" s="139">
        <v>8</v>
      </c>
      <c r="K1237" s="139">
        <f>I1237+J1237</f>
        <v>8</v>
      </c>
      <c r="L1237" s="140">
        <f>K1237*D1237</f>
        <v>808</v>
      </c>
      <c r="M1237" s="141">
        <f t="shared" si="74"/>
        <v>4040</v>
      </c>
      <c r="N1237" s="458"/>
      <c r="O1237" s="147">
        <v>0.96246624809169279</v>
      </c>
      <c r="P1237" s="460">
        <f t="shared" si="72"/>
        <v>1.6041188646682136E-2</v>
      </c>
      <c r="Q1237" s="451">
        <f>SUM(T1103:T1233)/SUM(M1103:M1233)</f>
        <v>0.97850743673837492</v>
      </c>
      <c r="R1237" s="144">
        <v>3818.3319322480806</v>
      </c>
      <c r="S1237" s="143">
        <f t="shared" si="73"/>
        <v>134.83811217495395</v>
      </c>
      <c r="T1237" s="144">
        <f>Q1237*M1237</f>
        <v>3953.1700444230346</v>
      </c>
      <c r="U1237" s="145"/>
      <c r="W1237" s="365"/>
    </row>
    <row r="1238" spans="1:23">
      <c r="A1238" s="182"/>
      <c r="B1238" s="52"/>
      <c r="C1238" s="200"/>
      <c r="D1238" s="137"/>
      <c r="E1238" s="52"/>
      <c r="F1238" s="52"/>
      <c r="G1238" s="186"/>
      <c r="H1238" s="187"/>
      <c r="I1238" s="187"/>
      <c r="J1238" s="187"/>
      <c r="K1238" s="139"/>
      <c r="L1238" s="140"/>
      <c r="M1238" s="141"/>
      <c r="N1238" s="458">
        <f t="shared" si="71"/>
        <v>0</v>
      </c>
      <c r="O1238" s="147"/>
      <c r="P1238" s="460">
        <f t="shared" si="72"/>
        <v>0</v>
      </c>
      <c r="Q1238" s="451"/>
      <c r="R1238" s="144"/>
      <c r="S1238" s="143"/>
      <c r="T1238" s="144"/>
      <c r="U1238" s="145"/>
      <c r="W1238" s="365"/>
    </row>
    <row r="1239" spans="1:23" ht="26">
      <c r="A1239" s="135" t="s">
        <v>542</v>
      </c>
      <c r="B1239" s="52"/>
      <c r="C1239" s="136" t="s">
        <v>150</v>
      </c>
      <c r="D1239" s="137">
        <v>52</v>
      </c>
      <c r="E1239" s="52" t="s">
        <v>532</v>
      </c>
      <c r="F1239" s="52">
        <v>5</v>
      </c>
      <c r="G1239" s="112"/>
      <c r="H1239" s="138"/>
      <c r="I1239" s="139">
        <v>0</v>
      </c>
      <c r="J1239" s="139">
        <v>8</v>
      </c>
      <c r="K1239" s="139">
        <f>I1239+J1239</f>
        <v>8</v>
      </c>
      <c r="L1239" s="140">
        <f>K1239*D1239</f>
        <v>416</v>
      </c>
      <c r="M1239" s="141">
        <f t="shared" si="74"/>
        <v>2080</v>
      </c>
      <c r="N1239" s="458"/>
      <c r="O1239" s="147">
        <v>0.96246624809169279</v>
      </c>
      <c r="P1239" s="460">
        <f t="shared" si="72"/>
        <v>1.6041188646682136E-2</v>
      </c>
      <c r="Q1239" s="451">
        <f>Q1237</f>
        <v>0.97850743673837492</v>
      </c>
      <c r="R1239" s="144">
        <v>1965.8738661079228</v>
      </c>
      <c r="S1239" s="143">
        <f t="shared" si="73"/>
        <v>69.421602307897047</v>
      </c>
      <c r="T1239" s="144">
        <f>Q1239*M1239</f>
        <v>2035.2954684158199</v>
      </c>
      <c r="U1239" s="145"/>
      <c r="W1239" s="365"/>
    </row>
    <row r="1240" spans="1:23" ht="13.5" thickBot="1">
      <c r="A1240" s="182"/>
      <c r="B1240" s="52"/>
      <c r="C1240" s="200"/>
      <c r="D1240" s="137"/>
      <c r="E1240" s="52"/>
      <c r="F1240" s="52"/>
      <c r="G1240" s="186"/>
      <c r="H1240" s="187"/>
      <c r="I1240" s="187"/>
      <c r="J1240" s="187"/>
      <c r="K1240" s="139"/>
      <c r="L1240" s="140"/>
      <c r="M1240" s="141"/>
      <c r="N1240" s="458">
        <f t="shared" si="71"/>
        <v>0</v>
      </c>
      <c r="O1240" s="147"/>
      <c r="P1240" s="460">
        <f t="shared" si="72"/>
        <v>0</v>
      </c>
      <c r="Q1240" s="452"/>
      <c r="R1240" s="213"/>
      <c r="S1240" s="212"/>
      <c r="T1240" s="213"/>
      <c r="U1240" s="214"/>
      <c r="W1240" s="365"/>
    </row>
    <row r="1241" spans="1:23" ht="20.149999999999999" customHeight="1" thickTop="1" thickBot="1">
      <c r="A1241" s="215" t="s">
        <v>542</v>
      </c>
      <c r="B1241" s="216"/>
      <c r="C1241" s="217" t="s">
        <v>295</v>
      </c>
      <c r="D1241" s="218"/>
      <c r="E1241" s="216"/>
      <c r="F1241" s="216"/>
      <c r="G1241" s="219"/>
      <c r="H1241" s="220"/>
      <c r="I1241" s="221"/>
      <c r="J1241" s="221"/>
      <c r="K1241" s="221"/>
      <c r="L1241" s="221"/>
      <c r="M1241" s="222"/>
      <c r="N1241" s="458">
        <f t="shared" si="71"/>
        <v>0</v>
      </c>
      <c r="O1241" s="461"/>
      <c r="P1241" s="460">
        <f t="shared" si="72"/>
        <v>0</v>
      </c>
      <c r="Q1241" s="223"/>
      <c r="R1241" s="224">
        <v>266730.80579835596</v>
      </c>
      <c r="S1241" s="224">
        <f t="shared" si="73"/>
        <v>9419.1597144828993</v>
      </c>
      <c r="T1241" s="224">
        <f>SUM(T1103:T1239)</f>
        <v>276149.96551283885</v>
      </c>
      <c r="U1241" s="225"/>
      <c r="W1241" s="365"/>
    </row>
    <row r="1242" spans="1:23" ht="13.5" thickTop="1">
      <c r="A1242" s="226"/>
      <c r="B1242" s="227"/>
      <c r="C1242" s="228"/>
      <c r="D1242" s="229"/>
      <c r="E1242" s="227"/>
      <c r="F1242" s="227"/>
      <c r="G1242" s="230"/>
      <c r="H1242" s="231"/>
      <c r="I1242" s="232"/>
      <c r="J1242" s="232"/>
      <c r="K1242" s="232"/>
      <c r="L1242" s="233"/>
      <c r="M1242" s="234"/>
      <c r="N1242" s="458">
        <f t="shared" si="71"/>
        <v>0</v>
      </c>
      <c r="O1242" s="147"/>
      <c r="P1242" s="460">
        <f t="shared" si="72"/>
        <v>0</v>
      </c>
      <c r="Q1242" s="453"/>
      <c r="R1242" s="236"/>
      <c r="S1242" s="235"/>
      <c r="T1242" s="236"/>
      <c r="U1242" s="237"/>
      <c r="W1242" s="365"/>
    </row>
    <row r="1243" spans="1:23">
      <c r="A1243" s="135">
        <v>10</v>
      </c>
      <c r="B1243" s="183" t="s">
        <v>83</v>
      </c>
      <c r="C1243" s="184" t="s">
        <v>296</v>
      </c>
      <c r="D1243" s="202"/>
      <c r="E1243" s="52"/>
      <c r="F1243" s="52"/>
      <c r="G1243" s="186"/>
      <c r="H1243" s="187"/>
      <c r="I1243" s="139"/>
      <c r="J1243" s="139"/>
      <c r="K1243" s="139"/>
      <c r="L1243" s="140"/>
      <c r="M1243" s="141"/>
      <c r="N1243" s="458">
        <f t="shared" si="71"/>
        <v>0</v>
      </c>
      <c r="O1243" s="147"/>
      <c r="P1243" s="460">
        <f t="shared" si="72"/>
        <v>0</v>
      </c>
      <c r="Q1243" s="451"/>
      <c r="R1243" s="144"/>
      <c r="S1243" s="143"/>
      <c r="T1243" s="144"/>
      <c r="U1243" s="145"/>
      <c r="W1243" s="365"/>
    </row>
    <row r="1244" spans="1:23">
      <c r="A1244" s="182"/>
      <c r="B1244" s="52"/>
      <c r="C1244" s="200"/>
      <c r="D1244" s="137"/>
      <c r="E1244" s="52"/>
      <c r="F1244" s="52"/>
      <c r="G1244" s="186"/>
      <c r="H1244" s="187"/>
      <c r="I1244" s="187"/>
      <c r="J1244" s="187"/>
      <c r="K1244" s="139"/>
      <c r="L1244" s="140"/>
      <c r="M1244" s="141"/>
      <c r="N1244" s="458">
        <f t="shared" si="71"/>
        <v>0</v>
      </c>
      <c r="O1244" s="147"/>
      <c r="P1244" s="460">
        <f t="shared" si="72"/>
        <v>0</v>
      </c>
      <c r="Q1244" s="451"/>
      <c r="R1244" s="144"/>
      <c r="S1244" s="143"/>
      <c r="T1244" s="144"/>
      <c r="U1244" s="145"/>
      <c r="W1244" s="365"/>
    </row>
    <row r="1245" spans="1:23" ht="26">
      <c r="A1245" s="135"/>
      <c r="B1245" s="52"/>
      <c r="C1245" s="136" t="s">
        <v>224</v>
      </c>
      <c r="D1245" s="202"/>
      <c r="E1245" s="52"/>
      <c r="F1245" s="52"/>
      <c r="G1245" s="186"/>
      <c r="H1245" s="187"/>
      <c r="I1245" s="139"/>
      <c r="J1245" s="139"/>
      <c r="K1245" s="139"/>
      <c r="L1245" s="140"/>
      <c r="M1245" s="141"/>
      <c r="N1245" s="458">
        <f t="shared" si="71"/>
        <v>0</v>
      </c>
      <c r="O1245" s="147"/>
      <c r="P1245" s="460">
        <f t="shared" si="72"/>
        <v>0</v>
      </c>
      <c r="Q1245" s="451"/>
      <c r="R1245" s="144"/>
      <c r="S1245" s="143"/>
      <c r="T1245" s="144"/>
      <c r="U1245" s="145"/>
      <c r="W1245" s="365"/>
    </row>
    <row r="1246" spans="1:23">
      <c r="A1246" s="182"/>
      <c r="B1246" s="52"/>
      <c r="C1246" s="200"/>
      <c r="D1246" s="137"/>
      <c r="E1246" s="52"/>
      <c r="F1246" s="52"/>
      <c r="G1246" s="186"/>
      <c r="H1246" s="187"/>
      <c r="I1246" s="187"/>
      <c r="J1246" s="187"/>
      <c r="K1246" s="139"/>
      <c r="L1246" s="140"/>
      <c r="M1246" s="141"/>
      <c r="N1246" s="458">
        <f t="shared" ref="N1246:N1309" si="75">P1246*D1246*F1246</f>
        <v>0</v>
      </c>
      <c r="O1246" s="147"/>
      <c r="P1246" s="460">
        <f t="shared" ref="P1246:P1309" si="76">Q1246-O1246</f>
        <v>0</v>
      </c>
      <c r="Q1246" s="451"/>
      <c r="R1246" s="144"/>
      <c r="S1246" s="143"/>
      <c r="T1246" s="144"/>
      <c r="U1246" s="145"/>
      <c r="W1246" s="365"/>
    </row>
    <row r="1247" spans="1:23">
      <c r="A1247" s="135"/>
      <c r="B1247" s="52"/>
      <c r="C1247" s="185" t="s">
        <v>91</v>
      </c>
      <c r="D1247" s="137"/>
      <c r="E1247" s="52"/>
      <c r="F1247" s="52"/>
      <c r="G1247" s="186"/>
      <c r="H1247" s="187"/>
      <c r="I1247" s="139"/>
      <c r="J1247" s="139"/>
      <c r="K1247" s="139"/>
      <c r="L1247" s="140"/>
      <c r="M1247" s="141"/>
      <c r="N1247" s="458">
        <f t="shared" si="75"/>
        <v>0</v>
      </c>
      <c r="O1247" s="147"/>
      <c r="P1247" s="460">
        <f t="shared" si="76"/>
        <v>0</v>
      </c>
      <c r="Q1247" s="451"/>
      <c r="R1247" s="144"/>
      <c r="S1247" s="143"/>
      <c r="T1247" s="144"/>
      <c r="U1247" s="145"/>
      <c r="W1247" s="365"/>
    </row>
    <row r="1248" spans="1:23">
      <c r="A1248" s="182"/>
      <c r="B1248" s="52"/>
      <c r="C1248" s="200"/>
      <c r="D1248" s="137"/>
      <c r="E1248" s="52"/>
      <c r="F1248" s="52"/>
      <c r="G1248" s="186"/>
      <c r="H1248" s="187"/>
      <c r="I1248" s="187"/>
      <c r="J1248" s="187"/>
      <c r="K1248" s="139"/>
      <c r="L1248" s="140"/>
      <c r="M1248" s="141"/>
      <c r="N1248" s="458">
        <f t="shared" si="75"/>
        <v>0</v>
      </c>
      <c r="O1248" s="147"/>
      <c r="P1248" s="460">
        <f t="shared" si="76"/>
        <v>0</v>
      </c>
      <c r="Q1248" s="451"/>
      <c r="R1248" s="144"/>
      <c r="S1248" s="143"/>
      <c r="T1248" s="144"/>
      <c r="U1248" s="145"/>
      <c r="W1248" s="365"/>
    </row>
    <row r="1249" spans="1:23">
      <c r="A1249" s="135"/>
      <c r="B1249" s="52"/>
      <c r="C1249" s="185" t="s">
        <v>92</v>
      </c>
      <c r="D1249" s="202"/>
      <c r="E1249" s="52"/>
      <c r="F1249" s="52"/>
      <c r="G1249" s="186"/>
      <c r="H1249" s="187"/>
      <c r="I1249" s="139"/>
      <c r="J1249" s="139"/>
      <c r="K1249" s="139"/>
      <c r="L1249" s="140"/>
      <c r="M1249" s="141"/>
      <c r="N1249" s="458">
        <f t="shared" si="75"/>
        <v>0</v>
      </c>
      <c r="O1249" s="147"/>
      <c r="P1249" s="460">
        <f t="shared" si="76"/>
        <v>0</v>
      </c>
      <c r="Q1249" s="451"/>
      <c r="R1249" s="144"/>
      <c r="S1249" s="143"/>
      <c r="T1249" s="144"/>
      <c r="U1249" s="145"/>
      <c r="W1249" s="365"/>
    </row>
    <row r="1250" spans="1:23">
      <c r="A1250" s="182"/>
      <c r="B1250" s="52"/>
      <c r="C1250" s="200"/>
      <c r="D1250" s="137"/>
      <c r="E1250" s="52"/>
      <c r="F1250" s="52"/>
      <c r="G1250" s="186"/>
      <c r="H1250" s="187"/>
      <c r="I1250" s="187"/>
      <c r="J1250" s="187"/>
      <c r="K1250" s="139"/>
      <c r="L1250" s="140"/>
      <c r="M1250" s="141"/>
      <c r="N1250" s="458">
        <f t="shared" si="75"/>
        <v>0</v>
      </c>
      <c r="O1250" s="147"/>
      <c r="P1250" s="460">
        <f t="shared" si="76"/>
        <v>0</v>
      </c>
      <c r="Q1250" s="451"/>
      <c r="R1250" s="144"/>
      <c r="S1250" s="143"/>
      <c r="T1250" s="144"/>
      <c r="U1250" s="145"/>
      <c r="W1250" s="365"/>
    </row>
    <row r="1251" spans="1:23" ht="26">
      <c r="A1251" s="135">
        <v>10</v>
      </c>
      <c r="B1251" s="52" t="s">
        <v>1</v>
      </c>
      <c r="C1251" s="136" t="s">
        <v>93</v>
      </c>
      <c r="D1251" s="202">
        <v>3.75</v>
      </c>
      <c r="E1251" s="52" t="s">
        <v>532</v>
      </c>
      <c r="F1251" s="52">
        <v>5</v>
      </c>
      <c r="G1251" s="112" t="s">
        <v>94</v>
      </c>
      <c r="H1251" s="138">
        <v>20</v>
      </c>
      <c r="I1251" s="139">
        <v>255</v>
      </c>
      <c r="J1251" s="139">
        <v>145</v>
      </c>
      <c r="K1251" s="139">
        <f>I1251+J1251</f>
        <v>400</v>
      </c>
      <c r="L1251" s="140">
        <f>K1251*D1251</f>
        <v>1500</v>
      </c>
      <c r="M1251" s="141">
        <f t="shared" si="74"/>
        <v>7500</v>
      </c>
      <c r="N1251" s="458">
        <f t="shared" si="75"/>
        <v>0</v>
      </c>
      <c r="O1251" s="147">
        <v>1</v>
      </c>
      <c r="P1251" s="460">
        <f t="shared" si="76"/>
        <v>0</v>
      </c>
      <c r="Q1251" s="451">
        <f>+'Work progress Summary'!$C$15</f>
        <v>1</v>
      </c>
      <c r="R1251" s="144">
        <v>7500</v>
      </c>
      <c r="S1251" s="143">
        <f t="shared" ref="S1251:S1309" si="77">T1251-R1251</f>
        <v>0</v>
      </c>
      <c r="T1251" s="144">
        <f>Q1251*M1251</f>
        <v>7500</v>
      </c>
      <c r="U1251" s="145"/>
      <c r="W1251" s="365"/>
    </row>
    <row r="1252" spans="1:23">
      <c r="A1252" s="182"/>
      <c r="B1252" s="52"/>
      <c r="C1252" s="200"/>
      <c r="D1252" s="137"/>
      <c r="E1252" s="52"/>
      <c r="F1252" s="52"/>
      <c r="G1252" s="186"/>
      <c r="H1252" s="187"/>
      <c r="I1252" s="187"/>
      <c r="J1252" s="187"/>
      <c r="K1252" s="139"/>
      <c r="L1252" s="140"/>
      <c r="M1252" s="141"/>
      <c r="N1252" s="458">
        <f t="shared" si="75"/>
        <v>0</v>
      </c>
      <c r="O1252" s="147"/>
      <c r="P1252" s="460">
        <f t="shared" si="76"/>
        <v>0</v>
      </c>
      <c r="Q1252" s="451"/>
      <c r="R1252" s="144"/>
      <c r="S1252" s="143"/>
      <c r="T1252" s="144"/>
      <c r="U1252" s="145"/>
      <c r="W1252" s="365"/>
    </row>
    <row r="1253" spans="1:23" ht="14.5">
      <c r="A1253" s="135">
        <v>10</v>
      </c>
      <c r="B1253" s="52" t="s">
        <v>2</v>
      </c>
      <c r="C1253" s="185" t="s">
        <v>297</v>
      </c>
      <c r="D1253" s="137">
        <v>1.55</v>
      </c>
      <c r="E1253" s="52" t="s">
        <v>532</v>
      </c>
      <c r="F1253" s="52">
        <v>5</v>
      </c>
      <c r="G1253" s="112" t="s">
        <v>96</v>
      </c>
      <c r="H1253" s="138">
        <v>20</v>
      </c>
      <c r="I1253" s="139">
        <v>282</v>
      </c>
      <c r="J1253" s="139">
        <v>206</v>
      </c>
      <c r="K1253" s="139">
        <f>I1253+J1253</f>
        <v>488</v>
      </c>
      <c r="L1253" s="140">
        <f>K1253*D1253</f>
        <v>756.4</v>
      </c>
      <c r="M1253" s="141">
        <f t="shared" si="74"/>
        <v>3782</v>
      </c>
      <c r="N1253" s="458">
        <f t="shared" si="75"/>
        <v>0</v>
      </c>
      <c r="O1253" s="147">
        <v>1</v>
      </c>
      <c r="P1253" s="460">
        <f t="shared" si="76"/>
        <v>0</v>
      </c>
      <c r="Q1253" s="451">
        <f>+'Work progress Summary'!$C$15</f>
        <v>1</v>
      </c>
      <c r="R1253" s="144">
        <v>3782</v>
      </c>
      <c r="S1253" s="143">
        <f t="shared" si="77"/>
        <v>0</v>
      </c>
      <c r="T1253" s="144">
        <f>Q1253*M1253</f>
        <v>3782</v>
      </c>
      <c r="U1253" s="145"/>
      <c r="W1253" s="365"/>
    </row>
    <row r="1254" spans="1:23">
      <c r="A1254" s="182"/>
      <c r="B1254" s="52"/>
      <c r="C1254" s="200"/>
      <c r="D1254" s="137"/>
      <c r="E1254" s="52"/>
      <c r="F1254" s="52"/>
      <c r="G1254" s="186"/>
      <c r="H1254" s="187"/>
      <c r="I1254" s="187"/>
      <c r="J1254" s="187"/>
      <c r="K1254" s="139"/>
      <c r="L1254" s="140"/>
      <c r="M1254" s="141"/>
      <c r="N1254" s="458">
        <f t="shared" si="75"/>
        <v>0</v>
      </c>
      <c r="O1254" s="147"/>
      <c r="P1254" s="460">
        <f t="shared" si="76"/>
        <v>0</v>
      </c>
      <c r="Q1254" s="451"/>
      <c r="R1254" s="144"/>
      <c r="S1254" s="143"/>
      <c r="T1254" s="144"/>
      <c r="U1254" s="145"/>
      <c r="W1254" s="365"/>
    </row>
    <row r="1255" spans="1:23">
      <c r="A1255" s="135">
        <v>10</v>
      </c>
      <c r="B1255" s="52" t="s">
        <v>3</v>
      </c>
      <c r="C1255" s="185" t="s">
        <v>280</v>
      </c>
      <c r="D1255" s="202">
        <v>9.25</v>
      </c>
      <c r="E1255" s="52" t="s">
        <v>533</v>
      </c>
      <c r="F1255" s="52">
        <v>5</v>
      </c>
      <c r="G1255" s="112" t="s">
        <v>98</v>
      </c>
      <c r="H1255" s="138">
        <v>5</v>
      </c>
      <c r="I1255" s="139">
        <v>0</v>
      </c>
      <c r="J1255" s="139">
        <v>57</v>
      </c>
      <c r="K1255" s="139">
        <f>I1255+J1255</f>
        <v>57</v>
      </c>
      <c r="L1255" s="140">
        <f>K1255*D1255</f>
        <v>527.25</v>
      </c>
      <c r="M1255" s="141">
        <f t="shared" si="74"/>
        <v>2636.25</v>
      </c>
      <c r="N1255" s="458"/>
      <c r="O1255" s="147">
        <v>1</v>
      </c>
      <c r="P1255" s="460">
        <f t="shared" si="76"/>
        <v>0</v>
      </c>
      <c r="Q1255" s="451">
        <f>'Work progress Summary'!J15</f>
        <v>1</v>
      </c>
      <c r="R1255" s="144">
        <v>2636.25</v>
      </c>
      <c r="S1255" s="143">
        <f t="shared" si="77"/>
        <v>0</v>
      </c>
      <c r="T1255" s="144">
        <f>Q1255*M1255</f>
        <v>2636.25</v>
      </c>
      <c r="U1255" s="145"/>
      <c r="W1255" s="365"/>
    </row>
    <row r="1256" spans="1:23">
      <c r="A1256" s="182"/>
      <c r="B1256" s="52"/>
      <c r="C1256" s="200"/>
      <c r="D1256" s="137"/>
      <c r="E1256" s="52"/>
      <c r="F1256" s="52"/>
      <c r="G1256" s="186"/>
      <c r="H1256" s="187"/>
      <c r="I1256" s="187"/>
      <c r="J1256" s="187"/>
      <c r="K1256" s="139"/>
      <c r="L1256" s="140"/>
      <c r="M1256" s="141"/>
      <c r="N1256" s="458">
        <f t="shared" si="75"/>
        <v>0</v>
      </c>
      <c r="O1256" s="147"/>
      <c r="P1256" s="460">
        <f t="shared" si="76"/>
        <v>0</v>
      </c>
      <c r="Q1256" s="451"/>
      <c r="R1256" s="144"/>
      <c r="S1256" s="143"/>
      <c r="T1256" s="144"/>
      <c r="U1256" s="145"/>
      <c r="W1256" s="365"/>
    </row>
    <row r="1257" spans="1:23">
      <c r="A1257" s="135"/>
      <c r="B1257" s="52"/>
      <c r="C1257" s="185" t="s">
        <v>298</v>
      </c>
      <c r="D1257" s="202"/>
      <c r="E1257" s="52"/>
      <c r="F1257" s="52"/>
      <c r="G1257" s="186"/>
      <c r="H1257" s="187"/>
      <c r="I1257" s="139"/>
      <c r="J1257" s="139"/>
      <c r="K1257" s="139"/>
      <c r="L1257" s="140"/>
      <c r="M1257" s="141"/>
      <c r="N1257" s="458">
        <f t="shared" si="75"/>
        <v>0</v>
      </c>
      <c r="O1257" s="147"/>
      <c r="P1257" s="460">
        <f t="shared" si="76"/>
        <v>0</v>
      </c>
      <c r="Q1257" s="451"/>
      <c r="R1257" s="144"/>
      <c r="S1257" s="143"/>
      <c r="T1257" s="144"/>
      <c r="U1257" s="145"/>
      <c r="W1257" s="365"/>
    </row>
    <row r="1258" spans="1:23">
      <c r="A1258" s="182"/>
      <c r="B1258" s="52"/>
      <c r="C1258" s="200"/>
      <c r="D1258" s="137"/>
      <c r="E1258" s="52"/>
      <c r="F1258" s="52"/>
      <c r="G1258" s="186"/>
      <c r="H1258" s="187"/>
      <c r="I1258" s="187"/>
      <c r="J1258" s="187"/>
      <c r="K1258" s="139"/>
      <c r="L1258" s="140"/>
      <c r="M1258" s="141"/>
      <c r="N1258" s="458">
        <f t="shared" si="75"/>
        <v>0</v>
      </c>
      <c r="O1258" s="147"/>
      <c r="P1258" s="460">
        <f t="shared" si="76"/>
        <v>0</v>
      </c>
      <c r="Q1258" s="451"/>
      <c r="R1258" s="144"/>
      <c r="S1258" s="143"/>
      <c r="T1258" s="144"/>
      <c r="U1258" s="145"/>
      <c r="W1258" s="365"/>
    </row>
    <row r="1259" spans="1:23" ht="39">
      <c r="A1259" s="135">
        <v>10</v>
      </c>
      <c r="B1259" s="52" t="s">
        <v>4</v>
      </c>
      <c r="C1259" s="136" t="s">
        <v>102</v>
      </c>
      <c r="D1259" s="137">
        <v>10.8</v>
      </c>
      <c r="E1259" s="52" t="s">
        <v>532</v>
      </c>
      <c r="F1259" s="52">
        <v>5</v>
      </c>
      <c r="G1259" s="112" t="s">
        <v>94</v>
      </c>
      <c r="H1259" s="138">
        <v>20</v>
      </c>
      <c r="I1259" s="139">
        <v>255</v>
      </c>
      <c r="J1259" s="139">
        <v>145</v>
      </c>
      <c r="K1259" s="139">
        <f>I1259+J1259</f>
        <v>400</v>
      </c>
      <c r="L1259" s="140">
        <f>K1259*D1259</f>
        <v>4320</v>
      </c>
      <c r="M1259" s="141">
        <f t="shared" si="74"/>
        <v>21600</v>
      </c>
      <c r="N1259" s="458">
        <f t="shared" si="75"/>
        <v>0</v>
      </c>
      <c r="O1259" s="147">
        <v>1</v>
      </c>
      <c r="P1259" s="460">
        <f t="shared" si="76"/>
        <v>0</v>
      </c>
      <c r="Q1259" s="451">
        <f>+'Work progress Summary'!$D$15</f>
        <v>1</v>
      </c>
      <c r="R1259" s="144">
        <v>21600</v>
      </c>
      <c r="S1259" s="143">
        <f t="shared" si="77"/>
        <v>0</v>
      </c>
      <c r="T1259" s="144">
        <f>Q1259*M1259</f>
        <v>21600</v>
      </c>
      <c r="U1259" s="145"/>
      <c r="W1259" s="365"/>
    </row>
    <row r="1260" spans="1:23">
      <c r="A1260" s="182"/>
      <c r="B1260" s="52"/>
      <c r="C1260" s="200"/>
      <c r="D1260" s="137"/>
      <c r="E1260" s="52"/>
      <c r="F1260" s="52"/>
      <c r="G1260" s="186"/>
      <c r="H1260" s="187"/>
      <c r="I1260" s="187"/>
      <c r="J1260" s="187"/>
      <c r="K1260" s="139"/>
      <c r="L1260" s="140"/>
      <c r="M1260" s="141"/>
      <c r="N1260" s="458">
        <f t="shared" si="75"/>
        <v>0</v>
      </c>
      <c r="O1260" s="147"/>
      <c r="P1260" s="460">
        <f t="shared" si="76"/>
        <v>0</v>
      </c>
      <c r="Q1260" s="451"/>
      <c r="R1260" s="144"/>
      <c r="S1260" s="143"/>
      <c r="T1260" s="144"/>
      <c r="U1260" s="145"/>
      <c r="W1260" s="365"/>
    </row>
    <row r="1261" spans="1:23" ht="14.5">
      <c r="A1261" s="135">
        <v>10</v>
      </c>
      <c r="B1261" s="52" t="s">
        <v>5</v>
      </c>
      <c r="C1261" s="185" t="s">
        <v>104</v>
      </c>
      <c r="D1261" s="137">
        <v>2.25</v>
      </c>
      <c r="E1261" s="52" t="s">
        <v>532</v>
      </c>
      <c r="F1261" s="52">
        <v>5</v>
      </c>
      <c r="G1261" s="112" t="s">
        <v>96</v>
      </c>
      <c r="H1261" s="138">
        <v>20</v>
      </c>
      <c r="I1261" s="139">
        <v>282</v>
      </c>
      <c r="J1261" s="139">
        <v>206</v>
      </c>
      <c r="K1261" s="139">
        <f>I1261+J1261</f>
        <v>488</v>
      </c>
      <c r="L1261" s="140">
        <f>K1261*D1261</f>
        <v>1098</v>
      </c>
      <c r="M1261" s="141">
        <f t="shared" si="74"/>
        <v>5490</v>
      </c>
      <c r="N1261" s="458">
        <f t="shared" si="75"/>
        <v>0</v>
      </c>
      <c r="O1261" s="147">
        <v>1</v>
      </c>
      <c r="P1261" s="460">
        <f t="shared" si="76"/>
        <v>0</v>
      </c>
      <c r="Q1261" s="451">
        <f>+'Work progress Summary'!$D$15</f>
        <v>1</v>
      </c>
      <c r="R1261" s="144">
        <v>5490</v>
      </c>
      <c r="S1261" s="143">
        <f t="shared" si="77"/>
        <v>0</v>
      </c>
      <c r="T1261" s="144">
        <f>Q1261*M1261</f>
        <v>5490</v>
      </c>
      <c r="U1261" s="145"/>
      <c r="W1261" s="365"/>
    </row>
    <row r="1262" spans="1:23">
      <c r="A1262" s="182"/>
      <c r="B1262" s="52"/>
      <c r="C1262" s="200"/>
      <c r="D1262" s="137"/>
      <c r="E1262" s="52"/>
      <c r="F1262" s="52"/>
      <c r="G1262" s="186"/>
      <c r="H1262" s="187"/>
      <c r="I1262" s="187"/>
      <c r="J1262" s="187"/>
      <c r="K1262" s="139"/>
      <c r="L1262" s="140"/>
      <c r="M1262" s="141"/>
      <c r="N1262" s="458">
        <f t="shared" si="75"/>
        <v>0</v>
      </c>
      <c r="O1262" s="147"/>
      <c r="P1262" s="460">
        <f t="shared" si="76"/>
        <v>0</v>
      </c>
      <c r="Q1262" s="451"/>
      <c r="R1262" s="144"/>
      <c r="S1262" s="143"/>
      <c r="T1262" s="144"/>
      <c r="U1262" s="145"/>
      <c r="W1262" s="365"/>
    </row>
    <row r="1263" spans="1:23" ht="14.5">
      <c r="A1263" s="135">
        <v>10</v>
      </c>
      <c r="B1263" s="52" t="s">
        <v>103</v>
      </c>
      <c r="C1263" s="185" t="s">
        <v>154</v>
      </c>
      <c r="D1263" s="137">
        <v>3.75</v>
      </c>
      <c r="E1263" s="52" t="s">
        <v>532</v>
      </c>
      <c r="F1263" s="52">
        <v>5</v>
      </c>
      <c r="G1263" s="112" t="s">
        <v>96</v>
      </c>
      <c r="H1263" s="138">
        <v>20</v>
      </c>
      <c r="I1263" s="139">
        <v>282</v>
      </c>
      <c r="J1263" s="139">
        <v>206</v>
      </c>
      <c r="K1263" s="139">
        <f>I1263+J1263</f>
        <v>488</v>
      </c>
      <c r="L1263" s="140">
        <f>K1263*D1263</f>
        <v>1830</v>
      </c>
      <c r="M1263" s="141">
        <f t="shared" si="74"/>
        <v>9150</v>
      </c>
      <c r="N1263" s="458">
        <f t="shared" si="75"/>
        <v>0</v>
      </c>
      <c r="O1263" s="147">
        <v>1</v>
      </c>
      <c r="P1263" s="460">
        <f t="shared" si="76"/>
        <v>0</v>
      </c>
      <c r="Q1263" s="451">
        <f>+'Work progress Summary'!$D$15</f>
        <v>1</v>
      </c>
      <c r="R1263" s="144">
        <v>9150</v>
      </c>
      <c r="S1263" s="143">
        <f t="shared" si="77"/>
        <v>0</v>
      </c>
      <c r="T1263" s="144">
        <f>Q1263*M1263</f>
        <v>9150</v>
      </c>
      <c r="U1263" s="145"/>
      <c r="W1263" s="365"/>
    </row>
    <row r="1264" spans="1:23">
      <c r="A1264" s="182"/>
      <c r="B1264" s="52"/>
      <c r="C1264" s="200"/>
      <c r="D1264" s="137"/>
      <c r="E1264" s="52"/>
      <c r="F1264" s="52"/>
      <c r="G1264" s="186"/>
      <c r="H1264" s="187"/>
      <c r="I1264" s="187"/>
      <c r="J1264" s="187"/>
      <c r="K1264" s="139"/>
      <c r="L1264" s="140"/>
      <c r="M1264" s="141"/>
      <c r="N1264" s="458">
        <f t="shared" si="75"/>
        <v>0</v>
      </c>
      <c r="O1264" s="147"/>
      <c r="P1264" s="460">
        <f t="shared" si="76"/>
        <v>0</v>
      </c>
      <c r="Q1264" s="451"/>
      <c r="R1264" s="144"/>
      <c r="S1264" s="143"/>
      <c r="T1264" s="144"/>
      <c r="U1264" s="145"/>
      <c r="W1264" s="365"/>
    </row>
    <row r="1265" spans="1:23">
      <c r="A1265" s="135">
        <v>10</v>
      </c>
      <c r="B1265" s="52" t="s">
        <v>105</v>
      </c>
      <c r="C1265" s="185" t="s">
        <v>280</v>
      </c>
      <c r="D1265" s="137">
        <v>22.8</v>
      </c>
      <c r="E1265" s="52" t="s">
        <v>533</v>
      </c>
      <c r="F1265" s="52">
        <v>5</v>
      </c>
      <c r="G1265" s="112" t="s">
        <v>98</v>
      </c>
      <c r="H1265" s="138">
        <v>5</v>
      </c>
      <c r="I1265" s="139">
        <v>0</v>
      </c>
      <c r="J1265" s="139">
        <v>57</v>
      </c>
      <c r="K1265" s="139">
        <f>I1265+J1265</f>
        <v>57</v>
      </c>
      <c r="L1265" s="140">
        <f>K1265*D1265</f>
        <v>1299.6000000000001</v>
      </c>
      <c r="M1265" s="141">
        <f t="shared" si="74"/>
        <v>6498.0000000000009</v>
      </c>
      <c r="N1265" s="458"/>
      <c r="O1265" s="147">
        <v>1</v>
      </c>
      <c r="P1265" s="460">
        <f t="shared" si="76"/>
        <v>0</v>
      </c>
      <c r="Q1265" s="451">
        <f>'Work progress Summary'!K15</f>
        <v>1</v>
      </c>
      <c r="R1265" s="144">
        <v>6498.0000000000009</v>
      </c>
      <c r="S1265" s="143">
        <f t="shared" si="77"/>
        <v>0</v>
      </c>
      <c r="T1265" s="144">
        <f>Q1265*M1265</f>
        <v>6498.0000000000009</v>
      </c>
      <c r="U1265" s="145"/>
      <c r="W1265" s="365"/>
    </row>
    <row r="1266" spans="1:23">
      <c r="A1266" s="182"/>
      <c r="B1266" s="52"/>
      <c r="C1266" s="200"/>
      <c r="D1266" s="137"/>
      <c r="E1266" s="52"/>
      <c r="F1266" s="52"/>
      <c r="G1266" s="186"/>
      <c r="H1266" s="187"/>
      <c r="I1266" s="187"/>
      <c r="J1266" s="187"/>
      <c r="K1266" s="139"/>
      <c r="L1266" s="140"/>
      <c r="M1266" s="141"/>
      <c r="N1266" s="458">
        <f t="shared" si="75"/>
        <v>0</v>
      </c>
      <c r="O1266" s="147"/>
      <c r="P1266" s="460">
        <f t="shared" si="76"/>
        <v>0</v>
      </c>
      <c r="Q1266" s="451"/>
      <c r="R1266" s="144"/>
      <c r="S1266" s="143"/>
      <c r="T1266" s="144"/>
      <c r="U1266" s="145"/>
      <c r="W1266" s="365"/>
    </row>
    <row r="1267" spans="1:23">
      <c r="A1267" s="135">
        <v>10</v>
      </c>
      <c r="B1267" s="52" t="s">
        <v>107</v>
      </c>
      <c r="C1267" s="185" t="s">
        <v>285</v>
      </c>
      <c r="D1267" s="202">
        <v>17.899999999999999</v>
      </c>
      <c r="E1267" s="52" t="s">
        <v>533</v>
      </c>
      <c r="F1267" s="52">
        <v>5</v>
      </c>
      <c r="G1267" s="112" t="s">
        <v>98</v>
      </c>
      <c r="H1267" s="138">
        <v>5</v>
      </c>
      <c r="I1267" s="139">
        <v>0</v>
      </c>
      <c r="J1267" s="139">
        <v>57</v>
      </c>
      <c r="K1267" s="139">
        <f>I1267+J1267</f>
        <v>57</v>
      </c>
      <c r="L1267" s="140">
        <f>K1267*D1267</f>
        <v>1020.3</v>
      </c>
      <c r="M1267" s="141">
        <f t="shared" si="74"/>
        <v>5101.5</v>
      </c>
      <c r="N1267" s="458"/>
      <c r="O1267" s="147">
        <v>1</v>
      </c>
      <c r="P1267" s="460">
        <f t="shared" si="76"/>
        <v>0</v>
      </c>
      <c r="Q1267" s="451">
        <f>'Work progress Summary'!K15</f>
        <v>1</v>
      </c>
      <c r="R1267" s="144">
        <v>5101.5</v>
      </c>
      <c r="S1267" s="143">
        <f t="shared" si="77"/>
        <v>0</v>
      </c>
      <c r="T1267" s="144">
        <f>Q1267*M1267</f>
        <v>5101.5</v>
      </c>
      <c r="U1267" s="145"/>
      <c r="W1267" s="365"/>
    </row>
    <row r="1268" spans="1:23">
      <c r="A1268" s="182"/>
      <c r="B1268" s="52"/>
      <c r="C1268" s="200"/>
      <c r="D1268" s="137"/>
      <c r="E1268" s="52"/>
      <c r="F1268" s="52"/>
      <c r="G1268" s="186"/>
      <c r="H1268" s="187"/>
      <c r="I1268" s="187"/>
      <c r="J1268" s="187"/>
      <c r="K1268" s="139"/>
      <c r="L1268" s="140"/>
      <c r="M1268" s="141"/>
      <c r="N1268" s="458">
        <f t="shared" si="75"/>
        <v>0</v>
      </c>
      <c r="O1268" s="147"/>
      <c r="P1268" s="460">
        <f t="shared" si="76"/>
        <v>0</v>
      </c>
      <c r="Q1268" s="451"/>
      <c r="R1268" s="144"/>
      <c r="S1268" s="143"/>
      <c r="T1268" s="144"/>
      <c r="U1268" s="145"/>
      <c r="W1268" s="365"/>
    </row>
    <row r="1269" spans="1:23" ht="26">
      <c r="A1269" s="135">
        <v>10</v>
      </c>
      <c r="B1269" s="52" t="s">
        <v>108</v>
      </c>
      <c r="C1269" s="136" t="s">
        <v>299</v>
      </c>
      <c r="D1269" s="202">
        <v>1</v>
      </c>
      <c r="E1269" s="52" t="s">
        <v>100</v>
      </c>
      <c r="F1269" s="52">
        <v>5</v>
      </c>
      <c r="G1269" s="112" t="s">
        <v>96</v>
      </c>
      <c r="H1269" s="138">
        <v>20</v>
      </c>
      <c r="I1269" s="139">
        <v>227</v>
      </c>
      <c r="J1269" s="139">
        <v>94</v>
      </c>
      <c r="K1269" s="139">
        <f>I1269+J1269</f>
        <v>321</v>
      </c>
      <c r="L1269" s="140">
        <f>K1269*D1269</f>
        <v>321</v>
      </c>
      <c r="M1269" s="141">
        <f t="shared" si="74"/>
        <v>1605</v>
      </c>
      <c r="N1269" s="458">
        <f t="shared" si="75"/>
        <v>0</v>
      </c>
      <c r="O1269" s="147">
        <v>1</v>
      </c>
      <c r="P1269" s="460">
        <f t="shared" si="76"/>
        <v>0</v>
      </c>
      <c r="Q1269" s="451">
        <f>+'Work progress Summary'!$D$15</f>
        <v>1</v>
      </c>
      <c r="R1269" s="144">
        <v>1605</v>
      </c>
      <c r="S1269" s="143">
        <f t="shared" si="77"/>
        <v>0</v>
      </c>
      <c r="T1269" s="144">
        <f>Q1269*M1269</f>
        <v>1605</v>
      </c>
      <c r="U1269" s="145"/>
      <c r="W1269" s="365"/>
    </row>
    <row r="1270" spans="1:23">
      <c r="A1270" s="182"/>
      <c r="B1270" s="52"/>
      <c r="C1270" s="200"/>
      <c r="D1270" s="137"/>
      <c r="E1270" s="52"/>
      <c r="F1270" s="52"/>
      <c r="G1270" s="186"/>
      <c r="H1270" s="187"/>
      <c r="I1270" s="187"/>
      <c r="J1270" s="187"/>
      <c r="K1270" s="139"/>
      <c r="L1270" s="140"/>
      <c r="M1270" s="141"/>
      <c r="N1270" s="458">
        <f t="shared" si="75"/>
        <v>0</v>
      </c>
      <c r="O1270" s="147"/>
      <c r="P1270" s="460">
        <f t="shared" si="76"/>
        <v>0</v>
      </c>
      <c r="Q1270" s="451"/>
      <c r="R1270" s="144"/>
      <c r="S1270" s="143"/>
      <c r="T1270" s="144"/>
      <c r="U1270" s="145"/>
      <c r="W1270" s="365"/>
    </row>
    <row r="1271" spans="1:23">
      <c r="A1271" s="135"/>
      <c r="B1271" s="52"/>
      <c r="C1271" s="185" t="s">
        <v>300</v>
      </c>
      <c r="D1271" s="202"/>
      <c r="E1271" s="52"/>
      <c r="F1271" s="52"/>
      <c r="G1271" s="186"/>
      <c r="H1271" s="187"/>
      <c r="I1271" s="139"/>
      <c r="J1271" s="139"/>
      <c r="K1271" s="139"/>
      <c r="L1271" s="140"/>
      <c r="M1271" s="141"/>
      <c r="N1271" s="458">
        <f t="shared" si="75"/>
        <v>0</v>
      </c>
      <c r="O1271" s="147"/>
      <c r="P1271" s="460">
        <f t="shared" si="76"/>
        <v>0</v>
      </c>
      <c r="Q1271" s="451"/>
      <c r="R1271" s="144"/>
      <c r="S1271" s="143"/>
      <c r="T1271" s="144"/>
      <c r="U1271" s="145"/>
      <c r="W1271" s="365"/>
    </row>
    <row r="1272" spans="1:23">
      <c r="A1272" s="182"/>
      <c r="B1272" s="52"/>
      <c r="C1272" s="200"/>
      <c r="D1272" s="137"/>
      <c r="E1272" s="52"/>
      <c r="F1272" s="52"/>
      <c r="G1272" s="186"/>
      <c r="H1272" s="187"/>
      <c r="I1272" s="187"/>
      <c r="J1272" s="187"/>
      <c r="K1272" s="139"/>
      <c r="L1272" s="140"/>
      <c r="M1272" s="141"/>
      <c r="N1272" s="458">
        <f t="shared" si="75"/>
        <v>0</v>
      </c>
      <c r="O1272" s="147"/>
      <c r="P1272" s="460">
        <f t="shared" si="76"/>
        <v>0</v>
      </c>
      <c r="Q1272" s="451"/>
      <c r="R1272" s="144"/>
      <c r="S1272" s="143"/>
      <c r="T1272" s="144"/>
      <c r="U1272" s="145"/>
      <c r="W1272" s="365"/>
    </row>
    <row r="1273" spans="1:23" ht="26">
      <c r="A1273" s="135">
        <v>10</v>
      </c>
      <c r="B1273" s="52" t="s">
        <v>109</v>
      </c>
      <c r="C1273" s="136" t="s">
        <v>93</v>
      </c>
      <c r="D1273" s="202">
        <v>1.75</v>
      </c>
      <c r="E1273" s="52" t="s">
        <v>532</v>
      </c>
      <c r="F1273" s="52">
        <v>5</v>
      </c>
      <c r="G1273" s="112" t="s">
        <v>94</v>
      </c>
      <c r="H1273" s="138">
        <v>20</v>
      </c>
      <c r="I1273" s="139">
        <v>255</v>
      </c>
      <c r="J1273" s="139">
        <v>145</v>
      </c>
      <c r="K1273" s="139">
        <f>I1273+J1273</f>
        <v>400</v>
      </c>
      <c r="L1273" s="140">
        <f>K1273*D1273</f>
        <v>700</v>
      </c>
      <c r="M1273" s="141">
        <f t="shared" si="74"/>
        <v>3500</v>
      </c>
      <c r="N1273" s="458">
        <f t="shared" si="75"/>
        <v>0</v>
      </c>
      <c r="O1273" s="147">
        <v>1</v>
      </c>
      <c r="P1273" s="460">
        <f t="shared" si="76"/>
        <v>0</v>
      </c>
      <c r="Q1273" s="451">
        <f>+'Work progress Summary'!$H$15</f>
        <v>1</v>
      </c>
      <c r="R1273" s="144">
        <v>3500</v>
      </c>
      <c r="S1273" s="143">
        <f t="shared" si="77"/>
        <v>0</v>
      </c>
      <c r="T1273" s="144">
        <f>Q1273*M1273</f>
        <v>3500</v>
      </c>
      <c r="U1273" s="145"/>
      <c r="W1273" s="365"/>
    </row>
    <row r="1274" spans="1:23">
      <c r="A1274" s="182"/>
      <c r="B1274" s="52"/>
      <c r="C1274" s="200"/>
      <c r="D1274" s="137"/>
      <c r="E1274" s="52"/>
      <c r="F1274" s="52"/>
      <c r="G1274" s="186"/>
      <c r="H1274" s="187"/>
      <c r="I1274" s="187"/>
      <c r="J1274" s="187"/>
      <c r="K1274" s="139"/>
      <c r="L1274" s="140"/>
      <c r="M1274" s="141"/>
      <c r="N1274" s="458">
        <f t="shared" si="75"/>
        <v>0</v>
      </c>
      <c r="O1274" s="147"/>
      <c r="P1274" s="460">
        <f t="shared" si="76"/>
        <v>0</v>
      </c>
      <c r="Q1274" s="451"/>
      <c r="R1274" s="144"/>
      <c r="S1274" s="143"/>
      <c r="T1274" s="144"/>
      <c r="U1274" s="145"/>
      <c r="W1274" s="365"/>
    </row>
    <row r="1275" spans="1:23" ht="14.5">
      <c r="A1275" s="135">
        <v>10</v>
      </c>
      <c r="B1275" s="52" t="s">
        <v>112</v>
      </c>
      <c r="C1275" s="185" t="s">
        <v>301</v>
      </c>
      <c r="D1275" s="137">
        <v>0.7</v>
      </c>
      <c r="E1275" s="52" t="s">
        <v>532</v>
      </c>
      <c r="F1275" s="52">
        <v>5</v>
      </c>
      <c r="G1275" s="112" t="s">
        <v>96</v>
      </c>
      <c r="H1275" s="138">
        <v>20</v>
      </c>
      <c r="I1275" s="139">
        <v>282</v>
      </c>
      <c r="J1275" s="139">
        <v>206</v>
      </c>
      <c r="K1275" s="139">
        <f>I1275+J1275</f>
        <v>488</v>
      </c>
      <c r="L1275" s="140">
        <f>K1275*D1275</f>
        <v>341.59999999999997</v>
      </c>
      <c r="M1275" s="141">
        <f t="shared" si="74"/>
        <v>1707.9999999999998</v>
      </c>
      <c r="N1275" s="458">
        <f t="shared" si="75"/>
        <v>0</v>
      </c>
      <c r="O1275" s="147">
        <v>1</v>
      </c>
      <c r="P1275" s="460">
        <f t="shared" si="76"/>
        <v>0</v>
      </c>
      <c r="Q1275" s="451">
        <f>+'Work progress Summary'!$H$15</f>
        <v>1</v>
      </c>
      <c r="R1275" s="144">
        <v>1707.9999999999998</v>
      </c>
      <c r="S1275" s="143">
        <f t="shared" si="77"/>
        <v>0</v>
      </c>
      <c r="T1275" s="144">
        <f>Q1275*M1275</f>
        <v>1707.9999999999998</v>
      </c>
      <c r="U1275" s="145"/>
      <c r="W1275" s="365"/>
    </row>
    <row r="1276" spans="1:23">
      <c r="A1276" s="182"/>
      <c r="B1276" s="52"/>
      <c r="C1276" s="200"/>
      <c r="D1276" s="137"/>
      <c r="E1276" s="52"/>
      <c r="F1276" s="52"/>
      <c r="G1276" s="186"/>
      <c r="H1276" s="187"/>
      <c r="I1276" s="187"/>
      <c r="J1276" s="187"/>
      <c r="K1276" s="139"/>
      <c r="L1276" s="140"/>
      <c r="M1276" s="141"/>
      <c r="N1276" s="458">
        <f t="shared" si="75"/>
        <v>0</v>
      </c>
      <c r="O1276" s="147"/>
      <c r="P1276" s="460">
        <f t="shared" si="76"/>
        <v>0</v>
      </c>
      <c r="Q1276" s="451"/>
      <c r="R1276" s="144"/>
      <c r="S1276" s="143"/>
      <c r="T1276" s="144"/>
      <c r="U1276" s="145"/>
      <c r="W1276" s="365"/>
    </row>
    <row r="1277" spans="1:23">
      <c r="A1277" s="135">
        <v>10</v>
      </c>
      <c r="B1277" s="52" t="s">
        <v>113</v>
      </c>
      <c r="C1277" s="185" t="s">
        <v>280</v>
      </c>
      <c r="D1277" s="202">
        <v>5.2</v>
      </c>
      <c r="E1277" s="52" t="s">
        <v>533</v>
      </c>
      <c r="F1277" s="52">
        <v>5</v>
      </c>
      <c r="G1277" s="112" t="s">
        <v>98</v>
      </c>
      <c r="H1277" s="138">
        <v>5</v>
      </c>
      <c r="I1277" s="139">
        <v>0</v>
      </c>
      <c r="J1277" s="139">
        <v>57</v>
      </c>
      <c r="K1277" s="139">
        <f>I1277+J1277</f>
        <v>57</v>
      </c>
      <c r="L1277" s="140">
        <f>K1277*D1277</f>
        <v>296.40000000000003</v>
      </c>
      <c r="M1277" s="141">
        <f t="shared" si="74"/>
        <v>1482.0000000000002</v>
      </c>
      <c r="N1277" s="458"/>
      <c r="O1277" s="147">
        <v>1</v>
      </c>
      <c r="P1277" s="460">
        <f t="shared" si="76"/>
        <v>0</v>
      </c>
      <c r="Q1277" s="451">
        <f>'Work progress Summary'!N15</f>
        <v>1</v>
      </c>
      <c r="R1277" s="144">
        <v>1482.0000000000002</v>
      </c>
      <c r="S1277" s="143">
        <f t="shared" si="77"/>
        <v>0</v>
      </c>
      <c r="T1277" s="144">
        <f>Q1277*M1277</f>
        <v>1482.0000000000002</v>
      </c>
      <c r="U1277" s="145"/>
      <c r="W1277" s="365"/>
    </row>
    <row r="1278" spans="1:23">
      <c r="A1278" s="182"/>
      <c r="B1278" s="52"/>
      <c r="C1278" s="200"/>
      <c r="D1278" s="137"/>
      <c r="E1278" s="52"/>
      <c r="F1278" s="52"/>
      <c r="G1278" s="186"/>
      <c r="H1278" s="187"/>
      <c r="I1278" s="187"/>
      <c r="J1278" s="187"/>
      <c r="K1278" s="139"/>
      <c r="L1278" s="140"/>
      <c r="M1278" s="141"/>
      <c r="N1278" s="458">
        <f t="shared" si="75"/>
        <v>0</v>
      </c>
      <c r="O1278" s="147"/>
      <c r="P1278" s="460">
        <f t="shared" si="76"/>
        <v>0</v>
      </c>
      <c r="Q1278" s="451"/>
      <c r="R1278" s="144"/>
      <c r="S1278" s="143"/>
      <c r="T1278" s="144"/>
      <c r="U1278" s="145"/>
      <c r="W1278" s="365"/>
    </row>
    <row r="1279" spans="1:23" ht="26">
      <c r="A1279" s="135">
        <v>10</v>
      </c>
      <c r="B1279" s="52" t="s">
        <v>115</v>
      </c>
      <c r="C1279" s="136" t="s">
        <v>302</v>
      </c>
      <c r="D1279" s="202">
        <v>1</v>
      </c>
      <c r="E1279" s="52" t="s">
        <v>100</v>
      </c>
      <c r="F1279" s="52">
        <v>5</v>
      </c>
      <c r="G1279" s="112" t="s">
        <v>96</v>
      </c>
      <c r="H1279" s="138">
        <v>20</v>
      </c>
      <c r="I1279" s="139">
        <v>125</v>
      </c>
      <c r="J1279" s="139">
        <v>51</v>
      </c>
      <c r="K1279" s="139">
        <f>I1279+J1279</f>
        <v>176</v>
      </c>
      <c r="L1279" s="140">
        <f>K1279*D1279</f>
        <v>176</v>
      </c>
      <c r="M1279" s="141">
        <f t="shared" si="74"/>
        <v>880</v>
      </c>
      <c r="N1279" s="458">
        <f t="shared" si="75"/>
        <v>0</v>
      </c>
      <c r="O1279" s="147">
        <v>1</v>
      </c>
      <c r="P1279" s="460">
        <f t="shared" si="76"/>
        <v>0</v>
      </c>
      <c r="Q1279" s="451">
        <f>+'Work progress Summary'!$H$15</f>
        <v>1</v>
      </c>
      <c r="R1279" s="144">
        <v>880</v>
      </c>
      <c r="S1279" s="143">
        <f t="shared" si="77"/>
        <v>0</v>
      </c>
      <c r="T1279" s="144">
        <f>Q1279*M1279</f>
        <v>880</v>
      </c>
      <c r="U1279" s="145"/>
      <c r="W1279" s="365"/>
    </row>
    <row r="1280" spans="1:23">
      <c r="A1280" s="182"/>
      <c r="B1280" s="52"/>
      <c r="C1280" s="200"/>
      <c r="D1280" s="137"/>
      <c r="E1280" s="52"/>
      <c r="F1280" s="52"/>
      <c r="G1280" s="186"/>
      <c r="H1280" s="187"/>
      <c r="I1280" s="187"/>
      <c r="J1280" s="187"/>
      <c r="K1280" s="139"/>
      <c r="L1280" s="140"/>
      <c r="M1280" s="141"/>
      <c r="N1280" s="458">
        <f t="shared" si="75"/>
        <v>0</v>
      </c>
      <c r="O1280" s="147"/>
      <c r="P1280" s="460">
        <f t="shared" si="76"/>
        <v>0</v>
      </c>
      <c r="Q1280" s="451"/>
      <c r="R1280" s="144"/>
      <c r="S1280" s="143"/>
      <c r="T1280" s="144"/>
      <c r="U1280" s="145"/>
      <c r="W1280" s="365"/>
    </row>
    <row r="1281" spans="1:23">
      <c r="A1281" s="135"/>
      <c r="B1281" s="52"/>
      <c r="C1281" s="185" t="s">
        <v>101</v>
      </c>
      <c r="D1281" s="202"/>
      <c r="E1281" s="52"/>
      <c r="F1281" s="52"/>
      <c r="G1281" s="186"/>
      <c r="H1281" s="187"/>
      <c r="I1281" s="139"/>
      <c r="J1281" s="139"/>
      <c r="K1281" s="139"/>
      <c r="L1281" s="140"/>
      <c r="M1281" s="141"/>
      <c r="N1281" s="458">
        <f t="shared" si="75"/>
        <v>0</v>
      </c>
      <c r="O1281" s="147"/>
      <c r="P1281" s="460">
        <f t="shared" si="76"/>
        <v>0</v>
      </c>
      <c r="Q1281" s="451"/>
      <c r="R1281" s="144"/>
      <c r="S1281" s="143"/>
      <c r="T1281" s="144"/>
      <c r="U1281" s="145"/>
      <c r="W1281" s="365"/>
    </row>
    <row r="1282" spans="1:23">
      <c r="A1282" s="182"/>
      <c r="B1282" s="52"/>
      <c r="C1282" s="200"/>
      <c r="D1282" s="137"/>
      <c r="E1282" s="52"/>
      <c r="F1282" s="52"/>
      <c r="G1282" s="186"/>
      <c r="H1282" s="187"/>
      <c r="I1282" s="187"/>
      <c r="J1282" s="187"/>
      <c r="K1282" s="139"/>
      <c r="L1282" s="140"/>
      <c r="M1282" s="141"/>
      <c r="N1282" s="458">
        <f t="shared" si="75"/>
        <v>0</v>
      </c>
      <c r="O1282" s="147"/>
      <c r="P1282" s="460">
        <f t="shared" si="76"/>
        <v>0</v>
      </c>
      <c r="Q1282" s="451"/>
      <c r="R1282" s="144"/>
      <c r="S1282" s="143"/>
      <c r="T1282" s="144"/>
      <c r="U1282" s="145"/>
      <c r="W1282" s="365"/>
    </row>
    <row r="1283" spans="1:23" ht="39">
      <c r="A1283" s="135">
        <v>10</v>
      </c>
      <c r="B1283" s="52" t="s">
        <v>116</v>
      </c>
      <c r="C1283" s="136" t="s">
        <v>102</v>
      </c>
      <c r="D1283" s="202">
        <v>14.1</v>
      </c>
      <c r="E1283" s="52" t="s">
        <v>532</v>
      </c>
      <c r="F1283" s="52">
        <v>5</v>
      </c>
      <c r="G1283" s="112" t="s">
        <v>94</v>
      </c>
      <c r="H1283" s="138">
        <v>20</v>
      </c>
      <c r="I1283" s="139">
        <v>255</v>
      </c>
      <c r="J1283" s="139">
        <v>145</v>
      </c>
      <c r="K1283" s="139">
        <f>I1283+J1283</f>
        <v>400</v>
      </c>
      <c r="L1283" s="140">
        <f>K1283*D1283</f>
        <v>5640</v>
      </c>
      <c r="M1283" s="141">
        <f t="shared" si="74"/>
        <v>28200</v>
      </c>
      <c r="N1283" s="458">
        <f t="shared" si="75"/>
        <v>0</v>
      </c>
      <c r="O1283" s="147">
        <v>1</v>
      </c>
      <c r="P1283" s="460">
        <f t="shared" si="76"/>
        <v>0</v>
      </c>
      <c r="Q1283" s="451">
        <f>+'Work progress Summary'!$E$15</f>
        <v>1</v>
      </c>
      <c r="R1283" s="144">
        <v>28200</v>
      </c>
      <c r="S1283" s="143">
        <f t="shared" si="77"/>
        <v>0</v>
      </c>
      <c r="T1283" s="144">
        <f>Q1283*M1283</f>
        <v>28200</v>
      </c>
      <c r="U1283" s="145"/>
      <c r="W1283" s="365"/>
    </row>
    <row r="1284" spans="1:23">
      <c r="A1284" s="182"/>
      <c r="B1284" s="52"/>
      <c r="C1284" s="200"/>
      <c r="D1284" s="137"/>
      <c r="E1284" s="52"/>
      <c r="F1284" s="52"/>
      <c r="G1284" s="186"/>
      <c r="H1284" s="187"/>
      <c r="I1284" s="187"/>
      <c r="J1284" s="187"/>
      <c r="K1284" s="139"/>
      <c r="L1284" s="140"/>
      <c r="M1284" s="141"/>
      <c r="N1284" s="458">
        <f t="shared" si="75"/>
        <v>0</v>
      </c>
      <c r="O1284" s="147"/>
      <c r="P1284" s="460">
        <f t="shared" si="76"/>
        <v>0</v>
      </c>
      <c r="Q1284" s="451"/>
      <c r="R1284" s="144"/>
      <c r="S1284" s="143"/>
      <c r="T1284" s="144"/>
      <c r="U1284" s="145"/>
      <c r="W1284" s="365"/>
    </row>
    <row r="1285" spans="1:23" ht="14.5">
      <c r="A1285" s="135">
        <v>10</v>
      </c>
      <c r="B1285" s="52" t="s">
        <v>1</v>
      </c>
      <c r="C1285" s="185" t="s">
        <v>166</v>
      </c>
      <c r="D1285" s="202">
        <v>2.75</v>
      </c>
      <c r="E1285" s="52" t="s">
        <v>532</v>
      </c>
      <c r="F1285" s="52">
        <v>5</v>
      </c>
      <c r="G1285" s="112" t="s">
        <v>96</v>
      </c>
      <c r="H1285" s="138">
        <v>20</v>
      </c>
      <c r="I1285" s="139">
        <v>282</v>
      </c>
      <c r="J1285" s="139">
        <v>206</v>
      </c>
      <c r="K1285" s="139">
        <f>I1285+J1285</f>
        <v>488</v>
      </c>
      <c r="L1285" s="140">
        <f>K1285*D1285</f>
        <v>1342</v>
      </c>
      <c r="M1285" s="141">
        <f t="shared" si="74"/>
        <v>6710</v>
      </c>
      <c r="N1285" s="458">
        <f t="shared" si="75"/>
        <v>0</v>
      </c>
      <c r="O1285" s="147">
        <v>1</v>
      </c>
      <c r="P1285" s="460">
        <f t="shared" si="76"/>
        <v>0</v>
      </c>
      <c r="Q1285" s="451">
        <f>+'Work progress Summary'!$E$15</f>
        <v>1</v>
      </c>
      <c r="R1285" s="144">
        <v>6710</v>
      </c>
      <c r="S1285" s="143">
        <f t="shared" si="77"/>
        <v>0</v>
      </c>
      <c r="T1285" s="144">
        <f>Q1285*M1285</f>
        <v>6710</v>
      </c>
      <c r="U1285" s="145"/>
      <c r="W1285" s="365"/>
    </row>
    <row r="1286" spans="1:23">
      <c r="A1286" s="182"/>
      <c r="B1286" s="52"/>
      <c r="C1286" s="200"/>
      <c r="D1286" s="137"/>
      <c r="E1286" s="52"/>
      <c r="F1286" s="52"/>
      <c r="G1286" s="186"/>
      <c r="H1286" s="187"/>
      <c r="I1286" s="187"/>
      <c r="J1286" s="187"/>
      <c r="K1286" s="139"/>
      <c r="L1286" s="140"/>
      <c r="M1286" s="141"/>
      <c r="N1286" s="458">
        <f t="shared" si="75"/>
        <v>0</v>
      </c>
      <c r="O1286" s="147"/>
      <c r="P1286" s="460">
        <f t="shared" si="76"/>
        <v>0</v>
      </c>
      <c r="Q1286" s="451"/>
      <c r="R1286" s="144"/>
      <c r="S1286" s="143"/>
      <c r="T1286" s="144"/>
      <c r="U1286" s="145"/>
      <c r="W1286" s="365"/>
    </row>
    <row r="1287" spans="1:23" ht="14.5">
      <c r="A1287" s="135">
        <v>10</v>
      </c>
      <c r="B1287" s="52" t="s">
        <v>2</v>
      </c>
      <c r="C1287" s="185" t="s">
        <v>303</v>
      </c>
      <c r="D1287" s="202">
        <v>3.35</v>
      </c>
      <c r="E1287" s="52" t="s">
        <v>532</v>
      </c>
      <c r="F1287" s="52">
        <v>5</v>
      </c>
      <c r="G1287" s="112" t="s">
        <v>96</v>
      </c>
      <c r="H1287" s="138">
        <v>20</v>
      </c>
      <c r="I1287" s="139">
        <v>282</v>
      </c>
      <c r="J1287" s="139">
        <v>206</v>
      </c>
      <c r="K1287" s="139">
        <f>I1287+J1287</f>
        <v>488</v>
      </c>
      <c r="L1287" s="140">
        <f>K1287*D1287</f>
        <v>1634.8</v>
      </c>
      <c r="M1287" s="141">
        <f t="shared" si="74"/>
        <v>8174</v>
      </c>
      <c r="N1287" s="458">
        <f t="shared" si="75"/>
        <v>0</v>
      </c>
      <c r="O1287" s="147">
        <v>1</v>
      </c>
      <c r="P1287" s="460">
        <f t="shared" si="76"/>
        <v>0</v>
      </c>
      <c r="Q1287" s="451">
        <f>+'Work progress Summary'!$E$15</f>
        <v>1</v>
      </c>
      <c r="R1287" s="144">
        <v>8174</v>
      </c>
      <c r="S1287" s="143">
        <f t="shared" si="77"/>
        <v>0</v>
      </c>
      <c r="T1287" s="144">
        <f>Q1287*M1287</f>
        <v>8174</v>
      </c>
      <c r="U1287" s="145"/>
      <c r="W1287" s="365"/>
    </row>
    <row r="1288" spans="1:23">
      <c r="A1288" s="182"/>
      <c r="B1288" s="52"/>
      <c r="C1288" s="200"/>
      <c r="D1288" s="137"/>
      <c r="E1288" s="52"/>
      <c r="F1288" s="52"/>
      <c r="G1288" s="186"/>
      <c r="H1288" s="187"/>
      <c r="I1288" s="187"/>
      <c r="J1288" s="187"/>
      <c r="K1288" s="139"/>
      <c r="L1288" s="140"/>
      <c r="M1288" s="141"/>
      <c r="N1288" s="458">
        <f t="shared" si="75"/>
        <v>0</v>
      </c>
      <c r="O1288" s="147"/>
      <c r="P1288" s="460">
        <f t="shared" si="76"/>
        <v>0</v>
      </c>
      <c r="Q1288" s="451"/>
      <c r="R1288" s="144"/>
      <c r="S1288" s="143"/>
      <c r="T1288" s="144"/>
      <c r="U1288" s="145"/>
      <c r="W1288" s="365"/>
    </row>
    <row r="1289" spans="1:23">
      <c r="A1289" s="135">
        <v>10</v>
      </c>
      <c r="B1289" s="52" t="s">
        <v>3</v>
      </c>
      <c r="C1289" s="185" t="s">
        <v>285</v>
      </c>
      <c r="D1289" s="137">
        <v>25.6</v>
      </c>
      <c r="E1289" s="52" t="s">
        <v>533</v>
      </c>
      <c r="F1289" s="52">
        <v>5</v>
      </c>
      <c r="G1289" s="112" t="s">
        <v>98</v>
      </c>
      <c r="H1289" s="138">
        <v>5</v>
      </c>
      <c r="I1289" s="139">
        <v>0</v>
      </c>
      <c r="J1289" s="139">
        <v>57</v>
      </c>
      <c r="K1289" s="139">
        <f>I1289+J1289</f>
        <v>57</v>
      </c>
      <c r="L1289" s="140">
        <f>K1289*D1289</f>
        <v>1459.2</v>
      </c>
      <c r="M1289" s="141">
        <f t="shared" si="74"/>
        <v>7296</v>
      </c>
      <c r="N1289" s="458"/>
      <c r="O1289" s="147">
        <v>1</v>
      </c>
      <c r="P1289" s="460">
        <f t="shared" si="76"/>
        <v>0</v>
      </c>
      <c r="Q1289" s="451">
        <f>'Work progress Summary'!L15</f>
        <v>1</v>
      </c>
      <c r="R1289" s="144">
        <v>7296</v>
      </c>
      <c r="S1289" s="143">
        <f t="shared" si="77"/>
        <v>0</v>
      </c>
      <c r="T1289" s="144">
        <f>Q1289*M1289</f>
        <v>7296</v>
      </c>
      <c r="U1289" s="145"/>
      <c r="W1289" s="365"/>
    </row>
    <row r="1290" spans="1:23">
      <c r="A1290" s="182"/>
      <c r="B1290" s="52"/>
      <c r="C1290" s="200"/>
      <c r="D1290" s="137"/>
      <c r="E1290" s="52"/>
      <c r="F1290" s="52"/>
      <c r="G1290" s="186"/>
      <c r="H1290" s="187"/>
      <c r="I1290" s="187"/>
      <c r="J1290" s="187"/>
      <c r="K1290" s="139"/>
      <c r="L1290" s="140"/>
      <c r="M1290" s="141"/>
      <c r="N1290" s="458">
        <f t="shared" si="75"/>
        <v>0</v>
      </c>
      <c r="O1290" s="147"/>
      <c r="P1290" s="460">
        <f t="shared" si="76"/>
        <v>0</v>
      </c>
      <c r="Q1290" s="451"/>
      <c r="R1290" s="144"/>
      <c r="S1290" s="143"/>
      <c r="T1290" s="144"/>
      <c r="U1290" s="145"/>
      <c r="W1290" s="365"/>
    </row>
    <row r="1291" spans="1:23">
      <c r="A1291" s="135">
        <v>10</v>
      </c>
      <c r="B1291" s="52" t="s">
        <v>4</v>
      </c>
      <c r="C1291" s="185" t="s">
        <v>285</v>
      </c>
      <c r="D1291" s="202">
        <v>6.5</v>
      </c>
      <c r="E1291" s="52" t="s">
        <v>533</v>
      </c>
      <c r="F1291" s="52">
        <v>5</v>
      </c>
      <c r="G1291" s="112" t="s">
        <v>98</v>
      </c>
      <c r="H1291" s="138">
        <v>5</v>
      </c>
      <c r="I1291" s="139">
        <v>0</v>
      </c>
      <c r="J1291" s="139">
        <v>57</v>
      </c>
      <c r="K1291" s="139">
        <f>I1291+J1291</f>
        <v>57</v>
      </c>
      <c r="L1291" s="140">
        <f>K1291*D1291</f>
        <v>370.5</v>
      </c>
      <c r="M1291" s="141">
        <f t="shared" si="74"/>
        <v>1852.5</v>
      </c>
      <c r="N1291" s="458"/>
      <c r="O1291" s="147">
        <v>1</v>
      </c>
      <c r="P1291" s="460">
        <f t="shared" si="76"/>
        <v>0</v>
      </c>
      <c r="Q1291" s="451">
        <f>'Work progress Summary'!L15</f>
        <v>1</v>
      </c>
      <c r="R1291" s="144">
        <v>1852.5</v>
      </c>
      <c r="S1291" s="143">
        <f t="shared" si="77"/>
        <v>0</v>
      </c>
      <c r="T1291" s="144">
        <f>Q1291*M1291</f>
        <v>1852.5</v>
      </c>
      <c r="U1291" s="145"/>
      <c r="W1291" s="365"/>
    </row>
    <row r="1292" spans="1:23">
      <c r="A1292" s="182"/>
      <c r="B1292" s="52"/>
      <c r="C1292" s="200"/>
      <c r="D1292" s="137"/>
      <c r="E1292" s="52"/>
      <c r="F1292" s="52"/>
      <c r="G1292" s="186"/>
      <c r="H1292" s="187"/>
      <c r="I1292" s="187"/>
      <c r="J1292" s="187"/>
      <c r="K1292" s="139"/>
      <c r="L1292" s="140"/>
      <c r="M1292" s="141"/>
      <c r="N1292" s="458">
        <f t="shared" si="75"/>
        <v>0</v>
      </c>
      <c r="O1292" s="147"/>
      <c r="P1292" s="460">
        <f t="shared" si="76"/>
        <v>0</v>
      </c>
      <c r="Q1292" s="451"/>
      <c r="R1292" s="144"/>
      <c r="S1292" s="143"/>
      <c r="T1292" s="144"/>
      <c r="U1292" s="145"/>
      <c r="W1292" s="365"/>
    </row>
    <row r="1293" spans="1:23" ht="26">
      <c r="A1293" s="135">
        <v>10</v>
      </c>
      <c r="B1293" s="52" t="s">
        <v>5</v>
      </c>
      <c r="C1293" s="136" t="s">
        <v>304</v>
      </c>
      <c r="D1293" s="202">
        <v>2</v>
      </c>
      <c r="E1293" s="52" t="s">
        <v>100</v>
      </c>
      <c r="F1293" s="52">
        <v>5</v>
      </c>
      <c r="G1293" s="112" t="s">
        <v>96</v>
      </c>
      <c r="H1293" s="138">
        <v>20</v>
      </c>
      <c r="I1293" s="139">
        <v>122</v>
      </c>
      <c r="J1293" s="139">
        <v>48</v>
      </c>
      <c r="K1293" s="139">
        <f>I1293+J1293</f>
        <v>170</v>
      </c>
      <c r="L1293" s="140">
        <f>K1293*D1293</f>
        <v>340</v>
      </c>
      <c r="M1293" s="141">
        <f t="shared" ref="M1293:M1353" si="78">D1293*K1293*F1293</f>
        <v>1700</v>
      </c>
      <c r="N1293" s="458">
        <f t="shared" si="75"/>
        <v>0</v>
      </c>
      <c r="O1293" s="147">
        <v>1</v>
      </c>
      <c r="P1293" s="460">
        <f t="shared" si="76"/>
        <v>0</v>
      </c>
      <c r="Q1293" s="451">
        <f>+'Work progress Summary'!$E$15</f>
        <v>1</v>
      </c>
      <c r="R1293" s="144">
        <v>1700</v>
      </c>
      <c r="S1293" s="143">
        <f t="shared" si="77"/>
        <v>0</v>
      </c>
      <c r="T1293" s="144">
        <f>Q1293*M1293</f>
        <v>1700</v>
      </c>
      <c r="U1293" s="145"/>
      <c r="W1293" s="365"/>
    </row>
    <row r="1294" spans="1:23">
      <c r="A1294" s="182"/>
      <c r="B1294" s="52"/>
      <c r="C1294" s="200"/>
      <c r="D1294" s="137"/>
      <c r="E1294" s="52"/>
      <c r="F1294" s="52"/>
      <c r="G1294" s="186"/>
      <c r="H1294" s="187"/>
      <c r="I1294" s="187"/>
      <c r="J1294" s="187"/>
      <c r="K1294" s="139"/>
      <c r="L1294" s="140"/>
      <c r="M1294" s="141"/>
      <c r="N1294" s="458">
        <f t="shared" si="75"/>
        <v>0</v>
      </c>
      <c r="O1294" s="147"/>
      <c r="P1294" s="460">
        <f t="shared" si="76"/>
        <v>0</v>
      </c>
      <c r="Q1294" s="451"/>
      <c r="R1294" s="144"/>
      <c r="S1294" s="143"/>
      <c r="T1294" s="144"/>
      <c r="U1294" s="145"/>
      <c r="W1294" s="365"/>
    </row>
    <row r="1295" spans="1:23" ht="26">
      <c r="A1295" s="135">
        <v>10</v>
      </c>
      <c r="B1295" s="52" t="s">
        <v>103</v>
      </c>
      <c r="C1295" s="136" t="s">
        <v>305</v>
      </c>
      <c r="D1295" s="202">
        <v>0.95</v>
      </c>
      <c r="E1295" s="52" t="s">
        <v>533</v>
      </c>
      <c r="F1295" s="52">
        <v>5</v>
      </c>
      <c r="G1295" s="112" t="s">
        <v>98</v>
      </c>
      <c r="H1295" s="138">
        <v>5</v>
      </c>
      <c r="I1295" s="139">
        <v>0</v>
      </c>
      <c r="J1295" s="139">
        <v>55</v>
      </c>
      <c r="K1295" s="139">
        <f>I1295+J1295</f>
        <v>55</v>
      </c>
      <c r="L1295" s="140">
        <f>K1295*D1295</f>
        <v>52.25</v>
      </c>
      <c r="M1295" s="141">
        <f t="shared" si="78"/>
        <v>261.25</v>
      </c>
      <c r="N1295" s="458"/>
      <c r="O1295" s="147">
        <v>1</v>
      </c>
      <c r="P1295" s="460">
        <f t="shared" si="76"/>
        <v>0</v>
      </c>
      <c r="Q1295" s="451">
        <f>+'Work progress Summary'!$E$15</f>
        <v>1</v>
      </c>
      <c r="R1295" s="144">
        <v>261.25</v>
      </c>
      <c r="S1295" s="143">
        <f t="shared" si="77"/>
        <v>0</v>
      </c>
      <c r="T1295" s="144">
        <f>Q1295*M1295</f>
        <v>261.25</v>
      </c>
      <c r="U1295" s="145"/>
      <c r="W1295" s="365"/>
    </row>
    <row r="1296" spans="1:23">
      <c r="A1296" s="182"/>
      <c r="B1296" s="52"/>
      <c r="C1296" s="200"/>
      <c r="D1296" s="137"/>
      <c r="E1296" s="52"/>
      <c r="F1296" s="52"/>
      <c r="G1296" s="186"/>
      <c r="H1296" s="187"/>
      <c r="I1296" s="187"/>
      <c r="J1296" s="187"/>
      <c r="K1296" s="139"/>
      <c r="L1296" s="140"/>
      <c r="M1296" s="141"/>
      <c r="N1296" s="458">
        <f t="shared" si="75"/>
        <v>0</v>
      </c>
      <c r="O1296" s="147"/>
      <c r="P1296" s="460">
        <f t="shared" si="76"/>
        <v>0</v>
      </c>
      <c r="Q1296" s="451"/>
      <c r="R1296" s="144"/>
      <c r="S1296" s="143"/>
      <c r="T1296" s="144"/>
      <c r="U1296" s="145"/>
      <c r="W1296" s="365"/>
    </row>
    <row r="1297" spans="1:23">
      <c r="A1297" s="135"/>
      <c r="B1297" s="52"/>
      <c r="C1297" s="185" t="s">
        <v>111</v>
      </c>
      <c r="D1297" s="202"/>
      <c r="E1297" s="52"/>
      <c r="F1297" s="52"/>
      <c r="G1297" s="186"/>
      <c r="H1297" s="187"/>
      <c r="I1297" s="139"/>
      <c r="J1297" s="139"/>
      <c r="K1297" s="139"/>
      <c r="L1297" s="140"/>
      <c r="M1297" s="141"/>
      <c r="N1297" s="458">
        <f t="shared" si="75"/>
        <v>0</v>
      </c>
      <c r="O1297" s="147"/>
      <c r="P1297" s="460">
        <f t="shared" si="76"/>
        <v>0</v>
      </c>
      <c r="Q1297" s="451"/>
      <c r="R1297" s="144"/>
      <c r="S1297" s="143"/>
      <c r="T1297" s="144"/>
      <c r="U1297" s="145"/>
      <c r="W1297" s="365"/>
    </row>
    <row r="1298" spans="1:23">
      <c r="A1298" s="182"/>
      <c r="B1298" s="52"/>
      <c r="C1298" s="200"/>
      <c r="D1298" s="137"/>
      <c r="E1298" s="52"/>
      <c r="F1298" s="52"/>
      <c r="G1298" s="186"/>
      <c r="H1298" s="187"/>
      <c r="I1298" s="187"/>
      <c r="J1298" s="187"/>
      <c r="K1298" s="139"/>
      <c r="L1298" s="140"/>
      <c r="M1298" s="141"/>
      <c r="N1298" s="458">
        <f t="shared" si="75"/>
        <v>0</v>
      </c>
      <c r="O1298" s="147"/>
      <c r="P1298" s="460">
        <f t="shared" si="76"/>
        <v>0</v>
      </c>
      <c r="Q1298" s="451"/>
      <c r="R1298" s="144"/>
      <c r="S1298" s="143"/>
      <c r="T1298" s="144"/>
      <c r="U1298" s="145"/>
      <c r="W1298" s="365"/>
    </row>
    <row r="1299" spans="1:23" ht="26">
      <c r="A1299" s="135">
        <v>10</v>
      </c>
      <c r="B1299" s="52" t="s">
        <v>105</v>
      </c>
      <c r="C1299" s="136" t="s">
        <v>93</v>
      </c>
      <c r="D1299" s="137">
        <v>9.25</v>
      </c>
      <c r="E1299" s="52" t="s">
        <v>532</v>
      </c>
      <c r="F1299" s="52">
        <v>5</v>
      </c>
      <c r="G1299" s="112" t="s">
        <v>94</v>
      </c>
      <c r="H1299" s="138">
        <v>20</v>
      </c>
      <c r="I1299" s="139">
        <v>255</v>
      </c>
      <c r="J1299" s="139">
        <v>145</v>
      </c>
      <c r="K1299" s="139">
        <f>I1299+J1299</f>
        <v>400</v>
      </c>
      <c r="L1299" s="140">
        <f>K1299*D1299</f>
        <v>3700</v>
      </c>
      <c r="M1299" s="141">
        <f t="shared" si="78"/>
        <v>18500</v>
      </c>
      <c r="N1299" s="458">
        <f t="shared" si="75"/>
        <v>0</v>
      </c>
      <c r="O1299" s="147">
        <v>1</v>
      </c>
      <c r="P1299" s="460">
        <f t="shared" si="76"/>
        <v>0</v>
      </c>
      <c r="Q1299" s="451">
        <f>+'Work progress Summary'!$F$15</f>
        <v>1</v>
      </c>
      <c r="R1299" s="144">
        <v>18500</v>
      </c>
      <c r="S1299" s="143">
        <f t="shared" si="77"/>
        <v>0</v>
      </c>
      <c r="T1299" s="144">
        <f>Q1299*M1299</f>
        <v>18500</v>
      </c>
      <c r="U1299" s="145"/>
      <c r="W1299" s="365"/>
    </row>
    <row r="1300" spans="1:23">
      <c r="A1300" s="182"/>
      <c r="B1300" s="52"/>
      <c r="C1300" s="200"/>
      <c r="D1300" s="137"/>
      <c r="E1300" s="52"/>
      <c r="F1300" s="52"/>
      <c r="G1300" s="186"/>
      <c r="H1300" s="187"/>
      <c r="I1300" s="187"/>
      <c r="J1300" s="187"/>
      <c r="K1300" s="139"/>
      <c r="L1300" s="140"/>
      <c r="M1300" s="141"/>
      <c r="N1300" s="458">
        <f t="shared" si="75"/>
        <v>0</v>
      </c>
      <c r="O1300" s="147"/>
      <c r="P1300" s="460">
        <f t="shared" si="76"/>
        <v>0</v>
      </c>
      <c r="Q1300" s="451"/>
      <c r="R1300" s="144"/>
      <c r="S1300" s="143"/>
      <c r="T1300" s="144"/>
      <c r="U1300" s="145"/>
      <c r="W1300" s="365"/>
    </row>
    <row r="1301" spans="1:23" ht="14.5">
      <c r="A1301" s="135">
        <v>10</v>
      </c>
      <c r="B1301" s="52" t="s">
        <v>107</v>
      </c>
      <c r="C1301" s="185" t="s">
        <v>306</v>
      </c>
      <c r="D1301" s="202">
        <v>2.6</v>
      </c>
      <c r="E1301" s="52" t="s">
        <v>532</v>
      </c>
      <c r="F1301" s="52">
        <v>5</v>
      </c>
      <c r="G1301" s="112" t="s">
        <v>96</v>
      </c>
      <c r="H1301" s="138">
        <v>20</v>
      </c>
      <c r="I1301" s="139">
        <v>282</v>
      </c>
      <c r="J1301" s="139">
        <v>206</v>
      </c>
      <c r="K1301" s="139">
        <f>I1301+J1301</f>
        <v>488</v>
      </c>
      <c r="L1301" s="140">
        <f>K1301*D1301</f>
        <v>1268.8</v>
      </c>
      <c r="M1301" s="141">
        <f t="shared" si="78"/>
        <v>6344</v>
      </c>
      <c r="N1301" s="458">
        <f t="shared" si="75"/>
        <v>0</v>
      </c>
      <c r="O1301" s="147">
        <v>1</v>
      </c>
      <c r="P1301" s="460">
        <f t="shared" si="76"/>
        <v>0</v>
      </c>
      <c r="Q1301" s="451">
        <f>+'Work progress Summary'!$F$15</f>
        <v>1</v>
      </c>
      <c r="R1301" s="144">
        <v>6344</v>
      </c>
      <c r="S1301" s="143">
        <f t="shared" si="77"/>
        <v>0</v>
      </c>
      <c r="T1301" s="144">
        <f>Q1301*M1301</f>
        <v>6344</v>
      </c>
      <c r="U1301" s="145"/>
      <c r="W1301" s="365"/>
    </row>
    <row r="1302" spans="1:23">
      <c r="A1302" s="182"/>
      <c r="B1302" s="52"/>
      <c r="C1302" s="200"/>
      <c r="D1302" s="137"/>
      <c r="E1302" s="52"/>
      <c r="F1302" s="52"/>
      <c r="G1302" s="186"/>
      <c r="H1302" s="187"/>
      <c r="I1302" s="187"/>
      <c r="J1302" s="187"/>
      <c r="K1302" s="139"/>
      <c r="L1302" s="140"/>
      <c r="M1302" s="141"/>
      <c r="N1302" s="458">
        <f t="shared" si="75"/>
        <v>0</v>
      </c>
      <c r="O1302" s="147"/>
      <c r="P1302" s="460">
        <f t="shared" si="76"/>
        <v>0</v>
      </c>
      <c r="Q1302" s="451"/>
      <c r="R1302" s="144"/>
      <c r="S1302" s="143"/>
      <c r="T1302" s="144"/>
      <c r="U1302" s="145"/>
      <c r="W1302" s="365"/>
    </row>
    <row r="1303" spans="1:23">
      <c r="A1303" s="135">
        <v>10</v>
      </c>
      <c r="B1303" s="52" t="s">
        <v>108</v>
      </c>
      <c r="C1303" s="185" t="s">
        <v>285</v>
      </c>
      <c r="D1303" s="202">
        <v>14.55</v>
      </c>
      <c r="E1303" s="52" t="s">
        <v>533</v>
      </c>
      <c r="F1303" s="52">
        <v>5</v>
      </c>
      <c r="G1303" s="112" t="s">
        <v>98</v>
      </c>
      <c r="H1303" s="138">
        <v>5</v>
      </c>
      <c r="I1303" s="139">
        <v>0</v>
      </c>
      <c r="J1303" s="139">
        <v>57</v>
      </c>
      <c r="K1303" s="139">
        <f>I1303+J1303</f>
        <v>57</v>
      </c>
      <c r="L1303" s="140">
        <f>K1303*D1303</f>
        <v>829.35</v>
      </c>
      <c r="M1303" s="141">
        <f t="shared" si="78"/>
        <v>4146.75</v>
      </c>
      <c r="N1303" s="458"/>
      <c r="O1303" s="147">
        <v>1</v>
      </c>
      <c r="P1303" s="460">
        <f t="shared" si="76"/>
        <v>0</v>
      </c>
      <c r="Q1303" s="451">
        <f>'Work progress Summary'!M15</f>
        <v>1</v>
      </c>
      <c r="R1303" s="144">
        <v>4146.75</v>
      </c>
      <c r="S1303" s="143">
        <f t="shared" si="77"/>
        <v>0</v>
      </c>
      <c r="T1303" s="144">
        <f>Q1303*M1303</f>
        <v>4146.75</v>
      </c>
      <c r="U1303" s="145"/>
      <c r="W1303" s="365"/>
    </row>
    <row r="1304" spans="1:23">
      <c r="A1304" s="182"/>
      <c r="B1304" s="52"/>
      <c r="C1304" s="200"/>
      <c r="D1304" s="137"/>
      <c r="E1304" s="52"/>
      <c r="F1304" s="52"/>
      <c r="G1304" s="186"/>
      <c r="H1304" s="187"/>
      <c r="I1304" s="187"/>
      <c r="J1304" s="187"/>
      <c r="K1304" s="139"/>
      <c r="L1304" s="140"/>
      <c r="M1304" s="141"/>
      <c r="N1304" s="458">
        <f t="shared" si="75"/>
        <v>0</v>
      </c>
      <c r="O1304" s="147"/>
      <c r="P1304" s="460">
        <f t="shared" si="76"/>
        <v>0</v>
      </c>
      <c r="Q1304" s="451"/>
      <c r="R1304" s="144"/>
      <c r="S1304" s="143"/>
      <c r="T1304" s="144"/>
      <c r="U1304" s="145"/>
      <c r="W1304" s="365"/>
    </row>
    <row r="1305" spans="1:23" ht="26">
      <c r="A1305" s="135">
        <v>10</v>
      </c>
      <c r="B1305" s="52" t="s">
        <v>109</v>
      </c>
      <c r="C1305" s="136" t="s">
        <v>307</v>
      </c>
      <c r="D1305" s="137">
        <v>1</v>
      </c>
      <c r="E1305" s="52" t="s">
        <v>100</v>
      </c>
      <c r="F1305" s="52">
        <v>5</v>
      </c>
      <c r="G1305" s="112" t="s">
        <v>96</v>
      </c>
      <c r="H1305" s="138">
        <v>20</v>
      </c>
      <c r="I1305" s="139">
        <v>125</v>
      </c>
      <c r="J1305" s="139">
        <v>51</v>
      </c>
      <c r="K1305" s="139">
        <f>I1305+J1305</f>
        <v>176</v>
      </c>
      <c r="L1305" s="140">
        <f>K1305*D1305</f>
        <v>176</v>
      </c>
      <c r="M1305" s="141">
        <f t="shared" si="78"/>
        <v>880</v>
      </c>
      <c r="N1305" s="458">
        <f t="shared" si="75"/>
        <v>0</v>
      </c>
      <c r="O1305" s="147">
        <v>1</v>
      </c>
      <c r="P1305" s="460">
        <f t="shared" si="76"/>
        <v>0</v>
      </c>
      <c r="Q1305" s="451">
        <f>+'Work progress Summary'!$F$15</f>
        <v>1</v>
      </c>
      <c r="R1305" s="144">
        <v>880</v>
      </c>
      <c r="S1305" s="143">
        <f t="shared" si="77"/>
        <v>0</v>
      </c>
      <c r="T1305" s="144">
        <f>Q1305*M1305</f>
        <v>880</v>
      </c>
      <c r="U1305" s="145"/>
      <c r="W1305" s="365"/>
    </row>
    <row r="1306" spans="1:23">
      <c r="A1306" s="182"/>
      <c r="B1306" s="52"/>
      <c r="C1306" s="200"/>
      <c r="D1306" s="137"/>
      <c r="E1306" s="52"/>
      <c r="F1306" s="52"/>
      <c r="G1306" s="186"/>
      <c r="H1306" s="187"/>
      <c r="I1306" s="187"/>
      <c r="J1306" s="187"/>
      <c r="K1306" s="139"/>
      <c r="L1306" s="140"/>
      <c r="M1306" s="141"/>
      <c r="N1306" s="458">
        <f t="shared" si="75"/>
        <v>0</v>
      </c>
      <c r="O1306" s="147"/>
      <c r="P1306" s="460">
        <f t="shared" si="76"/>
        <v>0</v>
      </c>
      <c r="Q1306" s="451"/>
      <c r="R1306" s="144"/>
      <c r="S1306" s="143"/>
      <c r="T1306" s="144"/>
      <c r="U1306" s="145"/>
      <c r="W1306" s="365"/>
    </row>
    <row r="1307" spans="1:23">
      <c r="A1307" s="135"/>
      <c r="B1307" s="52"/>
      <c r="C1307" s="185" t="s">
        <v>118</v>
      </c>
      <c r="D1307" s="202"/>
      <c r="E1307" s="52"/>
      <c r="F1307" s="52"/>
      <c r="G1307" s="186"/>
      <c r="H1307" s="187"/>
      <c r="I1307" s="139"/>
      <c r="J1307" s="139"/>
      <c r="K1307" s="139"/>
      <c r="L1307" s="140"/>
      <c r="M1307" s="141"/>
      <c r="N1307" s="458">
        <f t="shared" si="75"/>
        <v>0</v>
      </c>
      <c r="O1307" s="147"/>
      <c r="P1307" s="460">
        <f t="shared" si="76"/>
        <v>0</v>
      </c>
      <c r="Q1307" s="451"/>
      <c r="R1307" s="144"/>
      <c r="S1307" s="143"/>
      <c r="T1307" s="144"/>
      <c r="U1307" s="145"/>
      <c r="W1307" s="365"/>
    </row>
    <row r="1308" spans="1:23">
      <c r="A1308" s="182"/>
      <c r="B1308" s="52"/>
      <c r="C1308" s="200"/>
      <c r="D1308" s="137"/>
      <c r="E1308" s="52"/>
      <c r="F1308" s="52"/>
      <c r="G1308" s="186"/>
      <c r="H1308" s="187"/>
      <c r="I1308" s="187"/>
      <c r="J1308" s="187"/>
      <c r="K1308" s="139"/>
      <c r="L1308" s="140"/>
      <c r="M1308" s="141"/>
      <c r="N1308" s="458">
        <f t="shared" si="75"/>
        <v>0</v>
      </c>
      <c r="O1308" s="147"/>
      <c r="P1308" s="460">
        <f t="shared" si="76"/>
        <v>0</v>
      </c>
      <c r="Q1308" s="451"/>
      <c r="R1308" s="144"/>
      <c r="S1308" s="143"/>
      <c r="T1308" s="144"/>
      <c r="U1308" s="145"/>
      <c r="W1308" s="365"/>
    </row>
    <row r="1309" spans="1:23" ht="26">
      <c r="A1309" s="135">
        <v>10</v>
      </c>
      <c r="B1309" s="52" t="s">
        <v>113</v>
      </c>
      <c r="C1309" s="185" t="s">
        <v>119</v>
      </c>
      <c r="D1309" s="202">
        <v>2.4500000000000002</v>
      </c>
      <c r="E1309" s="52" t="s">
        <v>532</v>
      </c>
      <c r="F1309" s="52">
        <v>5</v>
      </c>
      <c r="G1309" s="112" t="s">
        <v>94</v>
      </c>
      <c r="H1309" s="138">
        <v>20</v>
      </c>
      <c r="I1309" s="139">
        <v>255</v>
      </c>
      <c r="J1309" s="139">
        <v>145</v>
      </c>
      <c r="K1309" s="139">
        <f>I1309+J1309</f>
        <v>400</v>
      </c>
      <c r="L1309" s="140">
        <f>K1309*D1309</f>
        <v>980.00000000000011</v>
      </c>
      <c r="M1309" s="141">
        <f t="shared" si="78"/>
        <v>4900.0000000000009</v>
      </c>
      <c r="N1309" s="458">
        <f t="shared" si="75"/>
        <v>0</v>
      </c>
      <c r="O1309" s="147">
        <v>1</v>
      </c>
      <c r="P1309" s="460">
        <f t="shared" si="76"/>
        <v>0</v>
      </c>
      <c r="Q1309" s="451">
        <f>+'Work progress Summary'!$G$15</f>
        <v>1</v>
      </c>
      <c r="R1309" s="144">
        <v>4900.0000000000009</v>
      </c>
      <c r="S1309" s="143">
        <f t="shared" si="77"/>
        <v>0</v>
      </c>
      <c r="T1309" s="144">
        <f>Q1309*M1309</f>
        <v>4900.0000000000009</v>
      </c>
      <c r="U1309" s="145"/>
      <c r="W1309" s="365"/>
    </row>
    <row r="1310" spans="1:23">
      <c r="A1310" s="182"/>
      <c r="B1310" s="52"/>
      <c r="C1310" s="200"/>
      <c r="D1310" s="137"/>
      <c r="E1310" s="52"/>
      <c r="F1310" s="52"/>
      <c r="G1310" s="186"/>
      <c r="H1310" s="187"/>
      <c r="I1310" s="187"/>
      <c r="J1310" s="187"/>
      <c r="K1310" s="139"/>
      <c r="L1310" s="140"/>
      <c r="M1310" s="141"/>
      <c r="N1310" s="458">
        <f t="shared" ref="N1310:N1373" si="79">P1310*D1310*F1310</f>
        <v>0</v>
      </c>
      <c r="O1310" s="147"/>
      <c r="P1310" s="460">
        <f t="shared" ref="P1310:P1373" si="80">Q1310-O1310</f>
        <v>0</v>
      </c>
      <c r="Q1310" s="451"/>
      <c r="R1310" s="144"/>
      <c r="S1310" s="143"/>
      <c r="T1310" s="144"/>
      <c r="U1310" s="145"/>
      <c r="W1310" s="365"/>
    </row>
    <row r="1311" spans="1:23" ht="26">
      <c r="A1311" s="135">
        <v>10</v>
      </c>
      <c r="B1311" s="52" t="s">
        <v>115</v>
      </c>
      <c r="C1311" s="136" t="s">
        <v>123</v>
      </c>
      <c r="D1311" s="202">
        <v>1</v>
      </c>
      <c r="E1311" s="52" t="s">
        <v>100</v>
      </c>
      <c r="F1311" s="52">
        <v>5</v>
      </c>
      <c r="G1311" s="112" t="s">
        <v>96</v>
      </c>
      <c r="H1311" s="138">
        <v>20</v>
      </c>
      <c r="I1311" s="139">
        <v>99</v>
      </c>
      <c r="J1311" s="139">
        <v>37</v>
      </c>
      <c r="K1311" s="139">
        <f>I1311+J1311</f>
        <v>136</v>
      </c>
      <c r="L1311" s="140">
        <f>K1311*D1311</f>
        <v>136</v>
      </c>
      <c r="M1311" s="141">
        <f t="shared" si="78"/>
        <v>680</v>
      </c>
      <c r="N1311" s="458">
        <f t="shared" si="79"/>
        <v>0</v>
      </c>
      <c r="O1311" s="147">
        <v>1</v>
      </c>
      <c r="P1311" s="460">
        <f t="shared" si="80"/>
        <v>0</v>
      </c>
      <c r="Q1311" s="451">
        <f>+'Work progress Summary'!$G$15</f>
        <v>1</v>
      </c>
      <c r="R1311" s="144">
        <v>680</v>
      </c>
      <c r="S1311" s="143">
        <f t="shared" ref="S1311:S1373" si="81">T1311-R1311</f>
        <v>0</v>
      </c>
      <c r="T1311" s="144">
        <f>Q1311*M1311</f>
        <v>680</v>
      </c>
      <c r="U1311" s="145"/>
      <c r="W1311" s="365"/>
    </row>
    <row r="1312" spans="1:23">
      <c r="A1312" s="182"/>
      <c r="B1312" s="52"/>
      <c r="C1312" s="200"/>
      <c r="D1312" s="137"/>
      <c r="E1312" s="52"/>
      <c r="F1312" s="52"/>
      <c r="G1312" s="186"/>
      <c r="H1312" s="187"/>
      <c r="I1312" s="187"/>
      <c r="J1312" s="187"/>
      <c r="K1312" s="139"/>
      <c r="L1312" s="140"/>
      <c r="M1312" s="141"/>
      <c r="N1312" s="458">
        <f t="shared" si="79"/>
        <v>0</v>
      </c>
      <c r="O1312" s="147"/>
      <c r="P1312" s="460">
        <f t="shared" si="80"/>
        <v>0</v>
      </c>
      <c r="Q1312" s="451"/>
      <c r="R1312" s="144"/>
      <c r="S1312" s="143"/>
      <c r="T1312" s="144"/>
      <c r="U1312" s="145"/>
      <c r="W1312" s="365"/>
    </row>
    <row r="1313" spans="1:23">
      <c r="A1313" s="135"/>
      <c r="B1313" s="52"/>
      <c r="C1313" s="185" t="s">
        <v>121</v>
      </c>
      <c r="D1313" s="202"/>
      <c r="E1313" s="52"/>
      <c r="F1313" s="52"/>
      <c r="G1313" s="186"/>
      <c r="H1313" s="187"/>
      <c r="I1313" s="139"/>
      <c r="J1313" s="139"/>
      <c r="K1313" s="139"/>
      <c r="L1313" s="140"/>
      <c r="M1313" s="141"/>
      <c r="N1313" s="458">
        <f t="shared" si="79"/>
        <v>0</v>
      </c>
      <c r="O1313" s="147"/>
      <c r="P1313" s="460">
        <f t="shared" si="80"/>
        <v>0</v>
      </c>
      <c r="Q1313" s="451"/>
      <c r="R1313" s="144"/>
      <c r="S1313" s="143"/>
      <c r="T1313" s="144"/>
      <c r="U1313" s="145"/>
      <c r="W1313" s="365"/>
    </row>
    <row r="1314" spans="1:23">
      <c r="A1314" s="182"/>
      <c r="B1314" s="52"/>
      <c r="C1314" s="200"/>
      <c r="D1314" s="137"/>
      <c r="E1314" s="52"/>
      <c r="F1314" s="52"/>
      <c r="G1314" s="186"/>
      <c r="H1314" s="187"/>
      <c r="I1314" s="187"/>
      <c r="J1314" s="187"/>
      <c r="K1314" s="139"/>
      <c r="L1314" s="140"/>
      <c r="M1314" s="141"/>
      <c r="N1314" s="458">
        <f t="shared" si="79"/>
        <v>0</v>
      </c>
      <c r="O1314" s="147"/>
      <c r="P1314" s="460">
        <f t="shared" si="80"/>
        <v>0</v>
      </c>
      <c r="Q1314" s="451"/>
      <c r="R1314" s="144"/>
      <c r="S1314" s="143"/>
      <c r="T1314" s="144"/>
      <c r="U1314" s="145"/>
      <c r="W1314" s="365"/>
    </row>
    <row r="1315" spans="1:23" ht="26">
      <c r="A1315" s="135">
        <v>10</v>
      </c>
      <c r="B1315" s="52" t="s">
        <v>116</v>
      </c>
      <c r="C1315" s="136" t="s">
        <v>93</v>
      </c>
      <c r="D1315" s="137">
        <v>9.25</v>
      </c>
      <c r="E1315" s="52" t="s">
        <v>532</v>
      </c>
      <c r="F1315" s="52">
        <v>5</v>
      </c>
      <c r="G1315" s="112" t="s">
        <v>94</v>
      </c>
      <c r="H1315" s="138">
        <v>20</v>
      </c>
      <c r="I1315" s="139">
        <v>255</v>
      </c>
      <c r="J1315" s="139">
        <v>145</v>
      </c>
      <c r="K1315" s="139">
        <f>I1315+J1315</f>
        <v>400</v>
      </c>
      <c r="L1315" s="140">
        <f>K1315*D1315</f>
        <v>3700</v>
      </c>
      <c r="M1315" s="141">
        <f t="shared" si="78"/>
        <v>18500</v>
      </c>
      <c r="N1315" s="458">
        <f t="shared" si="79"/>
        <v>0</v>
      </c>
      <c r="O1315" s="147">
        <v>1</v>
      </c>
      <c r="P1315" s="460">
        <f t="shared" si="80"/>
        <v>0</v>
      </c>
      <c r="Q1315" s="451">
        <f>+'Work progress Summary'!$H$15</f>
        <v>1</v>
      </c>
      <c r="R1315" s="144">
        <v>18500</v>
      </c>
      <c r="S1315" s="143">
        <f t="shared" si="81"/>
        <v>0</v>
      </c>
      <c r="T1315" s="144">
        <f>Q1315*M1315</f>
        <v>18500</v>
      </c>
      <c r="U1315" s="145"/>
      <c r="W1315" s="365"/>
    </row>
    <row r="1316" spans="1:23">
      <c r="A1316" s="182"/>
      <c r="B1316" s="52"/>
      <c r="C1316" s="200"/>
      <c r="D1316" s="137"/>
      <c r="E1316" s="52"/>
      <c r="F1316" s="52"/>
      <c r="G1316" s="186"/>
      <c r="H1316" s="187"/>
      <c r="I1316" s="187"/>
      <c r="J1316" s="187"/>
      <c r="K1316" s="139"/>
      <c r="L1316" s="140"/>
      <c r="M1316" s="141"/>
      <c r="N1316" s="458">
        <f t="shared" si="79"/>
        <v>0</v>
      </c>
      <c r="O1316" s="147"/>
      <c r="P1316" s="460">
        <f t="shared" si="80"/>
        <v>0</v>
      </c>
      <c r="Q1316" s="451"/>
      <c r="R1316" s="144"/>
      <c r="S1316" s="143"/>
      <c r="T1316" s="144"/>
      <c r="U1316" s="145"/>
      <c r="W1316" s="365"/>
    </row>
    <row r="1317" spans="1:23" ht="14.5">
      <c r="A1317" s="135">
        <v>10</v>
      </c>
      <c r="B1317" s="52" t="s">
        <v>158</v>
      </c>
      <c r="C1317" s="185" t="s">
        <v>308</v>
      </c>
      <c r="D1317" s="202">
        <v>2.6</v>
      </c>
      <c r="E1317" s="52" t="s">
        <v>532</v>
      </c>
      <c r="F1317" s="52">
        <v>5</v>
      </c>
      <c r="G1317" s="112" t="s">
        <v>96</v>
      </c>
      <c r="H1317" s="138">
        <v>20</v>
      </c>
      <c r="I1317" s="139">
        <v>282</v>
      </c>
      <c r="J1317" s="139">
        <v>206</v>
      </c>
      <c r="K1317" s="139">
        <f>I1317+J1317</f>
        <v>488</v>
      </c>
      <c r="L1317" s="140">
        <f>K1317*D1317</f>
        <v>1268.8</v>
      </c>
      <c r="M1317" s="141">
        <f t="shared" si="78"/>
        <v>6344</v>
      </c>
      <c r="N1317" s="458">
        <f t="shared" si="79"/>
        <v>0</v>
      </c>
      <c r="O1317" s="147">
        <v>1</v>
      </c>
      <c r="P1317" s="460">
        <f t="shared" si="80"/>
        <v>0</v>
      </c>
      <c r="Q1317" s="451">
        <f>+'Work progress Summary'!$H$15</f>
        <v>1</v>
      </c>
      <c r="R1317" s="144">
        <v>6344</v>
      </c>
      <c r="S1317" s="143">
        <f t="shared" si="81"/>
        <v>0</v>
      </c>
      <c r="T1317" s="144">
        <f>Q1317*M1317</f>
        <v>6344</v>
      </c>
      <c r="U1317" s="145"/>
      <c r="W1317" s="365"/>
    </row>
    <row r="1318" spans="1:23">
      <c r="A1318" s="182"/>
      <c r="B1318" s="52"/>
      <c r="C1318" s="200"/>
      <c r="D1318" s="137"/>
      <c r="E1318" s="52"/>
      <c r="F1318" s="52"/>
      <c r="G1318" s="186"/>
      <c r="H1318" s="187"/>
      <c r="I1318" s="187"/>
      <c r="J1318" s="187"/>
      <c r="K1318" s="139"/>
      <c r="L1318" s="140"/>
      <c r="M1318" s="141"/>
      <c r="N1318" s="458">
        <f t="shared" si="79"/>
        <v>0</v>
      </c>
      <c r="O1318" s="147"/>
      <c r="P1318" s="460">
        <f t="shared" si="80"/>
        <v>0</v>
      </c>
      <c r="Q1318" s="451"/>
      <c r="R1318" s="144"/>
      <c r="S1318" s="143"/>
      <c r="T1318" s="144"/>
      <c r="U1318" s="145"/>
      <c r="W1318" s="365"/>
    </row>
    <row r="1319" spans="1:23">
      <c r="A1319" s="135">
        <v>10</v>
      </c>
      <c r="B1319" s="52" t="s">
        <v>309</v>
      </c>
      <c r="C1319" s="185" t="s">
        <v>280</v>
      </c>
      <c r="D1319" s="137">
        <v>14.55</v>
      </c>
      <c r="E1319" s="52" t="s">
        <v>533</v>
      </c>
      <c r="F1319" s="52">
        <v>5</v>
      </c>
      <c r="G1319" s="112" t="s">
        <v>98</v>
      </c>
      <c r="H1319" s="138">
        <v>5</v>
      </c>
      <c r="I1319" s="139">
        <v>0</v>
      </c>
      <c r="J1319" s="139">
        <v>57</v>
      </c>
      <c r="K1319" s="139">
        <f>I1319+J1319</f>
        <v>57</v>
      </c>
      <c r="L1319" s="140">
        <f>K1319*D1319</f>
        <v>829.35</v>
      </c>
      <c r="M1319" s="141">
        <f t="shared" si="78"/>
        <v>4146.75</v>
      </c>
      <c r="N1319" s="458"/>
      <c r="O1319" s="147">
        <v>1</v>
      </c>
      <c r="P1319" s="460">
        <f t="shared" si="80"/>
        <v>0</v>
      </c>
      <c r="Q1319" s="451">
        <f>'Work progress Summary'!N15</f>
        <v>1</v>
      </c>
      <c r="R1319" s="144">
        <v>4146.75</v>
      </c>
      <c r="S1319" s="143">
        <f t="shared" si="81"/>
        <v>0</v>
      </c>
      <c r="T1319" s="144">
        <f>Q1319*M1319</f>
        <v>4146.75</v>
      </c>
      <c r="U1319" s="145"/>
      <c r="W1319" s="365"/>
    </row>
    <row r="1320" spans="1:23">
      <c r="A1320" s="182"/>
      <c r="B1320" s="52"/>
      <c r="C1320" s="200"/>
      <c r="D1320" s="137"/>
      <c r="E1320" s="52"/>
      <c r="F1320" s="52"/>
      <c r="G1320" s="186"/>
      <c r="H1320" s="187"/>
      <c r="I1320" s="187"/>
      <c r="J1320" s="187"/>
      <c r="K1320" s="139"/>
      <c r="L1320" s="140"/>
      <c r="M1320" s="141"/>
      <c r="N1320" s="458">
        <f t="shared" si="79"/>
        <v>0</v>
      </c>
      <c r="O1320" s="147"/>
      <c r="P1320" s="460">
        <f t="shared" si="80"/>
        <v>0</v>
      </c>
      <c r="Q1320" s="451"/>
      <c r="R1320" s="144"/>
      <c r="S1320" s="143"/>
      <c r="T1320" s="144"/>
      <c r="U1320" s="145"/>
      <c r="W1320" s="365"/>
    </row>
    <row r="1321" spans="1:23" ht="26">
      <c r="A1321" s="135">
        <v>10</v>
      </c>
      <c r="B1321" s="52" t="s">
        <v>1</v>
      </c>
      <c r="C1321" s="136" t="s">
        <v>123</v>
      </c>
      <c r="D1321" s="137">
        <v>1</v>
      </c>
      <c r="E1321" s="52" t="s">
        <v>100</v>
      </c>
      <c r="F1321" s="52">
        <v>5</v>
      </c>
      <c r="G1321" s="112" t="s">
        <v>96</v>
      </c>
      <c r="H1321" s="138">
        <v>20</v>
      </c>
      <c r="I1321" s="139">
        <v>99</v>
      </c>
      <c r="J1321" s="139">
        <v>37</v>
      </c>
      <c r="K1321" s="139">
        <f>I1321+J1321</f>
        <v>136</v>
      </c>
      <c r="L1321" s="140">
        <f>K1321*D1321</f>
        <v>136</v>
      </c>
      <c r="M1321" s="141">
        <f t="shared" si="78"/>
        <v>680</v>
      </c>
      <c r="N1321" s="458">
        <f t="shared" si="79"/>
        <v>0</v>
      </c>
      <c r="O1321" s="147">
        <v>1</v>
      </c>
      <c r="P1321" s="460">
        <f t="shared" si="80"/>
        <v>0</v>
      </c>
      <c r="Q1321" s="451">
        <f>+'Work progress Summary'!$H$15</f>
        <v>1</v>
      </c>
      <c r="R1321" s="144">
        <v>680</v>
      </c>
      <c r="S1321" s="143">
        <f t="shared" si="81"/>
        <v>0</v>
      </c>
      <c r="T1321" s="144">
        <f>Q1321*M1321</f>
        <v>680</v>
      </c>
      <c r="U1321" s="145"/>
      <c r="W1321" s="365"/>
    </row>
    <row r="1322" spans="1:23">
      <c r="A1322" s="182"/>
      <c r="B1322" s="52"/>
      <c r="C1322" s="200"/>
      <c r="D1322" s="137"/>
      <c r="E1322" s="52"/>
      <c r="F1322" s="52"/>
      <c r="G1322" s="186"/>
      <c r="H1322" s="187"/>
      <c r="I1322" s="187"/>
      <c r="J1322" s="187"/>
      <c r="K1322" s="139"/>
      <c r="L1322" s="140"/>
      <c r="M1322" s="141"/>
      <c r="N1322" s="458">
        <f t="shared" si="79"/>
        <v>0</v>
      </c>
      <c r="O1322" s="147"/>
      <c r="P1322" s="460">
        <f t="shared" si="80"/>
        <v>0</v>
      </c>
      <c r="Q1322" s="451"/>
      <c r="R1322" s="144"/>
      <c r="S1322" s="143"/>
      <c r="T1322" s="144"/>
      <c r="U1322" s="145"/>
      <c r="W1322" s="365"/>
    </row>
    <row r="1323" spans="1:23">
      <c r="A1323" s="135"/>
      <c r="B1323" s="52"/>
      <c r="C1323" s="185" t="s">
        <v>124</v>
      </c>
      <c r="D1323" s="202"/>
      <c r="E1323" s="52"/>
      <c r="F1323" s="52"/>
      <c r="G1323" s="186"/>
      <c r="H1323" s="187"/>
      <c r="I1323" s="139"/>
      <c r="J1323" s="139"/>
      <c r="K1323" s="139"/>
      <c r="L1323" s="140"/>
      <c r="M1323" s="141"/>
      <c r="N1323" s="458">
        <f t="shared" si="79"/>
        <v>0</v>
      </c>
      <c r="O1323" s="147"/>
      <c r="P1323" s="460">
        <f t="shared" si="80"/>
        <v>0</v>
      </c>
      <c r="Q1323" s="451"/>
      <c r="R1323" s="144"/>
      <c r="S1323" s="143"/>
      <c r="T1323" s="144"/>
      <c r="U1323" s="145"/>
      <c r="W1323" s="365"/>
    </row>
    <row r="1324" spans="1:23">
      <c r="A1324" s="182"/>
      <c r="B1324" s="52"/>
      <c r="C1324" s="200"/>
      <c r="D1324" s="137"/>
      <c r="E1324" s="52"/>
      <c r="F1324" s="52"/>
      <c r="G1324" s="186"/>
      <c r="H1324" s="187"/>
      <c r="I1324" s="187"/>
      <c r="J1324" s="187"/>
      <c r="K1324" s="139"/>
      <c r="L1324" s="140"/>
      <c r="M1324" s="141"/>
      <c r="N1324" s="458">
        <f t="shared" si="79"/>
        <v>0</v>
      </c>
      <c r="O1324" s="147"/>
      <c r="P1324" s="460">
        <f t="shared" si="80"/>
        <v>0</v>
      </c>
      <c r="Q1324" s="451"/>
      <c r="R1324" s="144"/>
      <c r="S1324" s="143"/>
      <c r="T1324" s="144"/>
      <c r="U1324" s="145"/>
      <c r="W1324" s="365"/>
    </row>
    <row r="1325" spans="1:23" ht="26">
      <c r="A1325" s="135">
        <v>10</v>
      </c>
      <c r="B1325" s="52" t="s">
        <v>2</v>
      </c>
      <c r="C1325" s="136" t="s">
        <v>125</v>
      </c>
      <c r="D1325" s="202">
        <v>48</v>
      </c>
      <c r="E1325" s="52" t="s">
        <v>532</v>
      </c>
      <c r="F1325" s="52">
        <v>5</v>
      </c>
      <c r="G1325" s="112" t="s">
        <v>126</v>
      </c>
      <c r="H1325" s="138">
        <v>20</v>
      </c>
      <c r="I1325" s="139">
        <v>50</v>
      </c>
      <c r="J1325" s="139">
        <v>100</v>
      </c>
      <c r="K1325" s="139">
        <f>I1325+J1325</f>
        <v>150</v>
      </c>
      <c r="L1325" s="140">
        <f>K1325*D1325</f>
        <v>7200</v>
      </c>
      <c r="M1325" s="141">
        <f t="shared" si="78"/>
        <v>36000</v>
      </c>
      <c r="N1325" s="458">
        <f t="shared" si="79"/>
        <v>0</v>
      </c>
      <c r="O1325" s="147">
        <v>1</v>
      </c>
      <c r="P1325" s="460">
        <f t="shared" si="80"/>
        <v>0</v>
      </c>
      <c r="Q1325" s="451">
        <f>+'Work progress Summary'!$I$15</f>
        <v>1</v>
      </c>
      <c r="R1325" s="144">
        <v>36000</v>
      </c>
      <c r="S1325" s="143">
        <f t="shared" si="81"/>
        <v>0</v>
      </c>
      <c r="T1325" s="144">
        <f>Q1325*M1325</f>
        <v>36000</v>
      </c>
      <c r="U1325" s="145"/>
      <c r="W1325" s="365"/>
    </row>
    <row r="1326" spans="1:23">
      <c r="A1326" s="182"/>
      <c r="B1326" s="52"/>
      <c r="C1326" s="200"/>
      <c r="D1326" s="137"/>
      <c r="E1326" s="52"/>
      <c r="F1326" s="52"/>
      <c r="G1326" s="186"/>
      <c r="H1326" s="187"/>
      <c r="I1326" s="187"/>
      <c r="J1326" s="187"/>
      <c r="K1326" s="139"/>
      <c r="L1326" s="140"/>
      <c r="M1326" s="141"/>
      <c r="N1326" s="458">
        <f t="shared" si="79"/>
        <v>0</v>
      </c>
      <c r="O1326" s="147"/>
      <c r="P1326" s="460">
        <f t="shared" si="80"/>
        <v>0</v>
      </c>
      <c r="Q1326" s="451"/>
      <c r="R1326" s="144"/>
      <c r="S1326" s="143"/>
      <c r="T1326" s="144"/>
      <c r="U1326" s="145"/>
      <c r="W1326" s="365"/>
    </row>
    <row r="1327" spans="1:23">
      <c r="A1327" s="135"/>
      <c r="B1327" s="183" t="s">
        <v>83</v>
      </c>
      <c r="C1327" s="200" t="s">
        <v>127</v>
      </c>
      <c r="D1327" s="137"/>
      <c r="E1327" s="52"/>
      <c r="F1327" s="52"/>
      <c r="G1327" s="186"/>
      <c r="H1327" s="187"/>
      <c r="I1327" s="139"/>
      <c r="J1327" s="139"/>
      <c r="K1327" s="139"/>
      <c r="L1327" s="140"/>
      <c r="M1327" s="141"/>
      <c r="N1327" s="458">
        <f t="shared" si="79"/>
        <v>0</v>
      </c>
      <c r="O1327" s="147"/>
      <c r="P1327" s="460">
        <f t="shared" si="80"/>
        <v>0</v>
      </c>
      <c r="Q1327" s="451"/>
      <c r="R1327" s="144"/>
      <c r="S1327" s="143"/>
      <c r="T1327" s="144"/>
      <c r="U1327" s="145"/>
      <c r="W1327" s="365"/>
    </row>
    <row r="1328" spans="1:23">
      <c r="A1328" s="182"/>
      <c r="B1328" s="52"/>
      <c r="C1328" s="200"/>
      <c r="D1328" s="137"/>
      <c r="E1328" s="52"/>
      <c r="F1328" s="52"/>
      <c r="G1328" s="186"/>
      <c r="H1328" s="187"/>
      <c r="I1328" s="187"/>
      <c r="J1328" s="187"/>
      <c r="K1328" s="139"/>
      <c r="L1328" s="140"/>
      <c r="M1328" s="141"/>
      <c r="N1328" s="458">
        <f t="shared" si="79"/>
        <v>0</v>
      </c>
      <c r="O1328" s="147"/>
      <c r="P1328" s="460">
        <f t="shared" si="80"/>
        <v>0</v>
      </c>
      <c r="Q1328" s="451"/>
      <c r="R1328" s="144"/>
      <c r="S1328" s="143"/>
      <c r="T1328" s="144"/>
      <c r="U1328" s="145"/>
      <c r="W1328" s="365"/>
    </row>
    <row r="1329" spans="1:23">
      <c r="A1329" s="135"/>
      <c r="B1329" s="183" t="s">
        <v>83</v>
      </c>
      <c r="C1329" s="200" t="s">
        <v>111</v>
      </c>
      <c r="D1329" s="202"/>
      <c r="E1329" s="52"/>
      <c r="F1329" s="52"/>
      <c r="G1329" s="186"/>
      <c r="H1329" s="187"/>
      <c r="I1329" s="139"/>
      <c r="J1329" s="139"/>
      <c r="K1329" s="139"/>
      <c r="L1329" s="140"/>
      <c r="M1329" s="141"/>
      <c r="N1329" s="458">
        <f t="shared" si="79"/>
        <v>0</v>
      </c>
      <c r="O1329" s="147"/>
      <c r="P1329" s="460">
        <f t="shared" si="80"/>
        <v>0</v>
      </c>
      <c r="Q1329" s="451"/>
      <c r="R1329" s="144"/>
      <c r="S1329" s="143"/>
      <c r="T1329" s="144"/>
      <c r="U1329" s="145"/>
      <c r="W1329" s="365"/>
    </row>
    <row r="1330" spans="1:23">
      <c r="A1330" s="182"/>
      <c r="B1330" s="52"/>
      <c r="C1330" s="200"/>
      <c r="D1330" s="137"/>
      <c r="E1330" s="52"/>
      <c r="F1330" s="52"/>
      <c r="G1330" s="186"/>
      <c r="H1330" s="187"/>
      <c r="I1330" s="187"/>
      <c r="J1330" s="187"/>
      <c r="K1330" s="139"/>
      <c r="L1330" s="140"/>
      <c r="M1330" s="141"/>
      <c r="N1330" s="458">
        <f t="shared" si="79"/>
        <v>0</v>
      </c>
      <c r="O1330" s="147"/>
      <c r="P1330" s="460">
        <f t="shared" si="80"/>
        <v>0</v>
      </c>
      <c r="Q1330" s="451"/>
      <c r="R1330" s="144"/>
      <c r="S1330" s="143"/>
      <c r="T1330" s="144"/>
      <c r="U1330" s="145"/>
      <c r="W1330" s="365"/>
    </row>
    <row r="1331" spans="1:23" ht="26">
      <c r="A1331" s="135"/>
      <c r="B1331" s="52"/>
      <c r="C1331" s="136" t="s">
        <v>310</v>
      </c>
      <c r="D1331" s="202"/>
      <c r="E1331" s="52"/>
      <c r="F1331" s="52"/>
      <c r="G1331" s="186"/>
      <c r="H1331" s="187"/>
      <c r="I1331" s="139"/>
      <c r="J1331" s="139"/>
      <c r="K1331" s="139"/>
      <c r="L1331" s="140"/>
      <c r="M1331" s="141"/>
      <c r="N1331" s="458">
        <f t="shared" si="79"/>
        <v>0</v>
      </c>
      <c r="O1331" s="147"/>
      <c r="P1331" s="460">
        <f t="shared" si="80"/>
        <v>0</v>
      </c>
      <c r="Q1331" s="451"/>
      <c r="R1331" s="144"/>
      <c r="S1331" s="143"/>
      <c r="T1331" s="144"/>
      <c r="U1331" s="145"/>
      <c r="W1331" s="365"/>
    </row>
    <row r="1332" spans="1:23">
      <c r="A1332" s="182"/>
      <c r="B1332" s="52"/>
      <c r="C1332" s="200"/>
      <c r="D1332" s="137"/>
      <c r="E1332" s="52"/>
      <c r="F1332" s="52"/>
      <c r="G1332" s="186"/>
      <c r="H1332" s="187"/>
      <c r="I1332" s="187"/>
      <c r="J1332" s="187"/>
      <c r="K1332" s="139"/>
      <c r="L1332" s="140"/>
      <c r="M1332" s="141"/>
      <c r="N1332" s="458">
        <f t="shared" si="79"/>
        <v>0</v>
      </c>
      <c r="O1332" s="147"/>
      <c r="P1332" s="460">
        <f t="shared" si="80"/>
        <v>0</v>
      </c>
      <c r="Q1332" s="451"/>
      <c r="R1332" s="144"/>
      <c r="S1332" s="143"/>
      <c r="T1332" s="144"/>
      <c r="U1332" s="145"/>
      <c r="W1332" s="365"/>
    </row>
    <row r="1333" spans="1:23" ht="26">
      <c r="A1333" s="135">
        <v>10</v>
      </c>
      <c r="B1333" s="52" t="s">
        <v>3</v>
      </c>
      <c r="C1333" s="136" t="s">
        <v>128</v>
      </c>
      <c r="D1333" s="137">
        <v>5.35</v>
      </c>
      <c r="E1333" s="52" t="s">
        <v>533</v>
      </c>
      <c r="F1333" s="52">
        <v>5</v>
      </c>
      <c r="G1333" s="112" t="s">
        <v>96</v>
      </c>
      <c r="H1333" s="138">
        <v>20</v>
      </c>
      <c r="I1333" s="139">
        <v>86</v>
      </c>
      <c r="J1333" s="139">
        <v>48</v>
      </c>
      <c r="K1333" s="139">
        <f>I1333+J1333</f>
        <v>134</v>
      </c>
      <c r="L1333" s="140">
        <f>K1333*D1333</f>
        <v>716.9</v>
      </c>
      <c r="M1333" s="141">
        <f t="shared" si="78"/>
        <v>3584.5</v>
      </c>
      <c r="N1333" s="458">
        <f>P1333*D1333*F1333*0.2</f>
        <v>0</v>
      </c>
      <c r="O1333" s="147">
        <v>0.8</v>
      </c>
      <c r="P1333" s="460">
        <f t="shared" si="80"/>
        <v>0</v>
      </c>
      <c r="Q1333" s="451">
        <v>0.8</v>
      </c>
      <c r="R1333" s="144">
        <v>2867.6000000000004</v>
      </c>
      <c r="S1333" s="143">
        <f t="shared" si="81"/>
        <v>0</v>
      </c>
      <c r="T1333" s="144">
        <f>Q1333*M1333</f>
        <v>2867.6000000000004</v>
      </c>
      <c r="U1333" s="145"/>
      <c r="W1333" s="365"/>
    </row>
    <row r="1334" spans="1:23">
      <c r="A1334" s="182"/>
      <c r="B1334" s="52"/>
      <c r="C1334" s="200"/>
      <c r="D1334" s="137"/>
      <c r="E1334" s="52"/>
      <c r="F1334" s="52"/>
      <c r="G1334" s="186"/>
      <c r="H1334" s="187"/>
      <c r="I1334" s="187"/>
      <c r="J1334" s="187"/>
      <c r="K1334" s="139"/>
      <c r="L1334" s="140"/>
      <c r="M1334" s="141"/>
      <c r="N1334" s="458">
        <f t="shared" si="79"/>
        <v>0</v>
      </c>
      <c r="O1334" s="147"/>
      <c r="P1334" s="460">
        <f t="shared" si="80"/>
        <v>0</v>
      </c>
      <c r="Q1334" s="451"/>
      <c r="R1334" s="144"/>
      <c r="S1334" s="143"/>
      <c r="T1334" s="144"/>
      <c r="U1334" s="145"/>
      <c r="W1334" s="365"/>
    </row>
    <row r="1335" spans="1:23" ht="26">
      <c r="A1335" s="135">
        <v>10</v>
      </c>
      <c r="B1335" s="52" t="s">
        <v>129</v>
      </c>
      <c r="C1335" s="136" t="s">
        <v>310</v>
      </c>
      <c r="D1335" s="202">
        <v>9.5500000000000007</v>
      </c>
      <c r="E1335" s="52" t="s">
        <v>532</v>
      </c>
      <c r="F1335" s="52">
        <v>5</v>
      </c>
      <c r="G1335" s="112" t="s">
        <v>131</v>
      </c>
      <c r="H1335" s="138">
        <v>20</v>
      </c>
      <c r="I1335" s="139">
        <v>406</v>
      </c>
      <c r="J1335" s="139">
        <v>222</v>
      </c>
      <c r="K1335" s="139">
        <f>I1335+J1335</f>
        <v>628</v>
      </c>
      <c r="L1335" s="140">
        <f>K1335*D1335</f>
        <v>5997.4000000000005</v>
      </c>
      <c r="M1335" s="141">
        <f t="shared" si="78"/>
        <v>29987.000000000004</v>
      </c>
      <c r="N1335" s="458">
        <f t="shared" si="79"/>
        <v>0</v>
      </c>
      <c r="O1335" s="147">
        <v>1</v>
      </c>
      <c r="P1335" s="460">
        <f t="shared" si="80"/>
        <v>0</v>
      </c>
      <c r="Q1335" s="451">
        <f>+'Work progress Summary'!O15</f>
        <v>1</v>
      </c>
      <c r="R1335" s="144">
        <v>29987.000000000004</v>
      </c>
      <c r="S1335" s="143">
        <f t="shared" si="81"/>
        <v>0</v>
      </c>
      <c r="T1335" s="144">
        <f>Q1335*M1335</f>
        <v>29987.000000000004</v>
      </c>
      <c r="U1335" s="145"/>
      <c r="W1335" s="365"/>
    </row>
    <row r="1336" spans="1:23">
      <c r="A1336" s="182"/>
      <c r="B1336" s="52"/>
      <c r="C1336" s="200"/>
      <c r="D1336" s="137"/>
      <c r="E1336" s="52"/>
      <c r="F1336" s="52"/>
      <c r="G1336" s="186"/>
      <c r="H1336" s="187"/>
      <c r="I1336" s="187"/>
      <c r="J1336" s="187"/>
      <c r="K1336" s="139"/>
      <c r="L1336" s="140"/>
      <c r="M1336" s="141"/>
      <c r="N1336" s="458">
        <f t="shared" si="79"/>
        <v>0</v>
      </c>
      <c r="O1336" s="147"/>
      <c r="P1336" s="460">
        <f t="shared" si="80"/>
        <v>0</v>
      </c>
      <c r="Q1336" s="451"/>
      <c r="R1336" s="144"/>
      <c r="S1336" s="143"/>
      <c r="T1336" s="144"/>
      <c r="U1336" s="145"/>
      <c r="W1336" s="365"/>
    </row>
    <row r="1337" spans="1:23">
      <c r="A1337" s="135"/>
      <c r="B1337" s="183" t="s">
        <v>83</v>
      </c>
      <c r="C1337" s="200" t="s">
        <v>118</v>
      </c>
      <c r="D1337" s="202"/>
      <c r="E1337" s="52"/>
      <c r="F1337" s="52"/>
      <c r="G1337" s="186"/>
      <c r="H1337" s="187"/>
      <c r="I1337" s="139"/>
      <c r="J1337" s="139"/>
      <c r="K1337" s="139"/>
      <c r="L1337" s="140"/>
      <c r="M1337" s="141"/>
      <c r="N1337" s="458">
        <f t="shared" si="79"/>
        <v>0</v>
      </c>
      <c r="O1337" s="147"/>
      <c r="P1337" s="460">
        <f t="shared" si="80"/>
        <v>0</v>
      </c>
      <c r="Q1337" s="451"/>
      <c r="R1337" s="144"/>
      <c r="S1337" s="143"/>
      <c r="T1337" s="144"/>
      <c r="U1337" s="145"/>
      <c r="W1337" s="365"/>
    </row>
    <row r="1338" spans="1:23">
      <c r="A1338" s="182"/>
      <c r="B1338" s="52"/>
      <c r="C1338" s="200"/>
      <c r="D1338" s="137"/>
      <c r="E1338" s="52"/>
      <c r="F1338" s="52"/>
      <c r="G1338" s="186"/>
      <c r="H1338" s="187"/>
      <c r="I1338" s="187"/>
      <c r="J1338" s="187"/>
      <c r="K1338" s="139"/>
      <c r="L1338" s="140"/>
      <c r="M1338" s="141"/>
      <c r="N1338" s="458">
        <f t="shared" si="79"/>
        <v>0</v>
      </c>
      <c r="O1338" s="147"/>
      <c r="P1338" s="460">
        <f t="shared" si="80"/>
        <v>0</v>
      </c>
      <c r="Q1338" s="451"/>
      <c r="R1338" s="144"/>
      <c r="S1338" s="143"/>
      <c r="T1338" s="144"/>
      <c r="U1338" s="145"/>
      <c r="W1338" s="365"/>
    </row>
    <row r="1339" spans="1:23" ht="39">
      <c r="A1339" s="135">
        <v>10</v>
      </c>
      <c r="B1339" s="52" t="s">
        <v>4</v>
      </c>
      <c r="C1339" s="136" t="s">
        <v>206</v>
      </c>
      <c r="D1339" s="137">
        <v>15</v>
      </c>
      <c r="E1339" s="52" t="s">
        <v>532</v>
      </c>
      <c r="F1339" s="52">
        <v>5</v>
      </c>
      <c r="G1339" s="112" t="s">
        <v>131</v>
      </c>
      <c r="H1339" s="138">
        <v>20</v>
      </c>
      <c r="I1339" s="139">
        <v>406</v>
      </c>
      <c r="J1339" s="139">
        <v>222</v>
      </c>
      <c r="K1339" s="139">
        <f>I1339+J1339</f>
        <v>628</v>
      </c>
      <c r="L1339" s="140">
        <f>K1339*D1339</f>
        <v>9420</v>
      </c>
      <c r="M1339" s="141">
        <f t="shared" si="78"/>
        <v>47100</v>
      </c>
      <c r="N1339" s="458">
        <f t="shared" si="79"/>
        <v>0</v>
      </c>
      <c r="O1339" s="147">
        <v>1</v>
      </c>
      <c r="P1339" s="460">
        <f t="shared" si="80"/>
        <v>0</v>
      </c>
      <c r="Q1339" s="451">
        <f>+'Work progress Summary'!P15</f>
        <v>1</v>
      </c>
      <c r="R1339" s="144">
        <v>47100</v>
      </c>
      <c r="S1339" s="143">
        <f t="shared" si="81"/>
        <v>0</v>
      </c>
      <c r="T1339" s="144">
        <f>Q1339*M1339</f>
        <v>47100</v>
      </c>
      <c r="U1339" s="145"/>
      <c r="W1339" s="365"/>
    </row>
    <row r="1340" spans="1:23">
      <c r="A1340" s="182"/>
      <c r="B1340" s="52"/>
      <c r="C1340" s="200"/>
      <c r="D1340" s="137"/>
      <c r="E1340" s="52"/>
      <c r="F1340" s="52"/>
      <c r="G1340" s="186"/>
      <c r="H1340" s="187"/>
      <c r="I1340" s="187"/>
      <c r="J1340" s="187"/>
      <c r="K1340" s="139"/>
      <c r="L1340" s="140"/>
      <c r="M1340" s="141"/>
      <c r="N1340" s="458">
        <f t="shared" si="79"/>
        <v>0</v>
      </c>
      <c r="O1340" s="147"/>
      <c r="P1340" s="460">
        <f t="shared" si="80"/>
        <v>0</v>
      </c>
      <c r="Q1340" s="451"/>
      <c r="R1340" s="144"/>
      <c r="S1340" s="143"/>
      <c r="T1340" s="144"/>
      <c r="U1340" s="145"/>
      <c r="W1340" s="365"/>
    </row>
    <row r="1341" spans="1:23" ht="26">
      <c r="A1341" s="135">
        <v>10</v>
      </c>
      <c r="B1341" s="52" t="s">
        <v>5</v>
      </c>
      <c r="C1341" s="136" t="s">
        <v>232</v>
      </c>
      <c r="D1341" s="202">
        <v>5.85</v>
      </c>
      <c r="E1341" s="52" t="s">
        <v>533</v>
      </c>
      <c r="F1341" s="52">
        <v>5</v>
      </c>
      <c r="G1341" s="112" t="s">
        <v>96</v>
      </c>
      <c r="H1341" s="138">
        <v>20</v>
      </c>
      <c r="I1341" s="139">
        <v>94</v>
      </c>
      <c r="J1341" s="139">
        <v>56</v>
      </c>
      <c r="K1341" s="139">
        <f>I1341+J1341</f>
        <v>150</v>
      </c>
      <c r="L1341" s="140">
        <f>K1341*D1341</f>
        <v>877.5</v>
      </c>
      <c r="M1341" s="141">
        <f t="shared" si="78"/>
        <v>4387.5</v>
      </c>
      <c r="N1341" s="458">
        <f>P1341*D1341*F1341*0.23</f>
        <v>0</v>
      </c>
      <c r="O1341" s="147">
        <v>1</v>
      </c>
      <c r="P1341" s="460">
        <f t="shared" si="80"/>
        <v>0</v>
      </c>
      <c r="Q1341" s="451">
        <f>+'Work progress Summary'!S15</f>
        <v>1</v>
      </c>
      <c r="R1341" s="144">
        <v>4387.5</v>
      </c>
      <c r="S1341" s="143">
        <f t="shared" si="81"/>
        <v>0</v>
      </c>
      <c r="T1341" s="144">
        <f>Q1341*M1341</f>
        <v>4387.5</v>
      </c>
      <c r="U1341" s="145"/>
      <c r="W1341" s="365"/>
    </row>
    <row r="1342" spans="1:23">
      <c r="A1342" s="182"/>
      <c r="B1342" s="52"/>
      <c r="C1342" s="200"/>
      <c r="D1342" s="137"/>
      <c r="E1342" s="52"/>
      <c r="F1342" s="52"/>
      <c r="G1342" s="186"/>
      <c r="H1342" s="187"/>
      <c r="I1342" s="187"/>
      <c r="J1342" s="187"/>
      <c r="K1342" s="139"/>
      <c r="L1342" s="140"/>
      <c r="M1342" s="141"/>
      <c r="N1342" s="458">
        <f t="shared" si="79"/>
        <v>0</v>
      </c>
      <c r="O1342" s="147"/>
      <c r="P1342" s="460">
        <f t="shared" si="80"/>
        <v>0</v>
      </c>
      <c r="Q1342" s="451"/>
      <c r="R1342" s="144"/>
      <c r="S1342" s="143"/>
      <c r="T1342" s="144"/>
      <c r="U1342" s="145"/>
      <c r="W1342" s="365"/>
    </row>
    <row r="1343" spans="1:23">
      <c r="A1343" s="135"/>
      <c r="B1343" s="183" t="s">
        <v>83</v>
      </c>
      <c r="C1343" s="200" t="s">
        <v>121</v>
      </c>
      <c r="D1343" s="202"/>
      <c r="E1343" s="52"/>
      <c r="F1343" s="52"/>
      <c r="G1343" s="186"/>
      <c r="H1343" s="187"/>
      <c r="I1343" s="139"/>
      <c r="J1343" s="139"/>
      <c r="K1343" s="139"/>
      <c r="L1343" s="140"/>
      <c r="M1343" s="141"/>
      <c r="N1343" s="458">
        <f t="shared" si="79"/>
        <v>0</v>
      </c>
      <c r="O1343" s="147"/>
      <c r="P1343" s="460">
        <f t="shared" si="80"/>
        <v>0</v>
      </c>
      <c r="Q1343" s="451"/>
      <c r="R1343" s="144"/>
      <c r="S1343" s="143"/>
      <c r="T1343" s="144"/>
      <c r="U1343" s="145"/>
      <c r="W1343" s="365"/>
    </row>
    <row r="1344" spans="1:23">
      <c r="A1344" s="182"/>
      <c r="B1344" s="52"/>
      <c r="C1344" s="200"/>
      <c r="D1344" s="137"/>
      <c r="E1344" s="52"/>
      <c r="F1344" s="52"/>
      <c r="G1344" s="186"/>
      <c r="H1344" s="187"/>
      <c r="I1344" s="187"/>
      <c r="J1344" s="187"/>
      <c r="K1344" s="139"/>
      <c r="L1344" s="140"/>
      <c r="M1344" s="141"/>
      <c r="N1344" s="458">
        <f t="shared" si="79"/>
        <v>0</v>
      </c>
      <c r="O1344" s="147"/>
      <c r="P1344" s="460">
        <f t="shared" si="80"/>
        <v>0</v>
      </c>
      <c r="Q1344" s="451"/>
      <c r="R1344" s="144"/>
      <c r="S1344" s="143"/>
      <c r="T1344" s="144"/>
      <c r="U1344" s="145"/>
      <c r="W1344" s="365"/>
    </row>
    <row r="1345" spans="1:23" ht="52">
      <c r="A1345" s="135">
        <v>10</v>
      </c>
      <c r="B1345" s="52" t="s">
        <v>103</v>
      </c>
      <c r="C1345" s="136" t="s">
        <v>207</v>
      </c>
      <c r="D1345" s="202">
        <v>4.1500000000000004</v>
      </c>
      <c r="E1345" s="52" t="s">
        <v>532</v>
      </c>
      <c r="F1345" s="52">
        <v>5</v>
      </c>
      <c r="G1345" s="112" t="s">
        <v>131</v>
      </c>
      <c r="H1345" s="138">
        <v>20</v>
      </c>
      <c r="I1345" s="139">
        <v>406</v>
      </c>
      <c r="J1345" s="139">
        <v>222</v>
      </c>
      <c r="K1345" s="139">
        <f>I1345+J1345</f>
        <v>628</v>
      </c>
      <c r="L1345" s="140">
        <f>K1345*D1345</f>
        <v>2606.2000000000003</v>
      </c>
      <c r="M1345" s="141">
        <f t="shared" si="78"/>
        <v>13031.000000000002</v>
      </c>
      <c r="N1345" s="458">
        <f t="shared" si="79"/>
        <v>0</v>
      </c>
      <c r="O1345" s="147">
        <v>1</v>
      </c>
      <c r="P1345" s="460">
        <f t="shared" si="80"/>
        <v>0</v>
      </c>
      <c r="Q1345" s="451">
        <f>+'Work progress Summary'!Q15</f>
        <v>1</v>
      </c>
      <c r="R1345" s="144">
        <v>13031.000000000002</v>
      </c>
      <c r="S1345" s="143">
        <f t="shared" si="81"/>
        <v>0</v>
      </c>
      <c r="T1345" s="144">
        <f>Q1345*M1345</f>
        <v>13031.000000000002</v>
      </c>
      <c r="U1345" s="145"/>
      <c r="W1345" s="365"/>
    </row>
    <row r="1346" spans="1:23">
      <c r="A1346" s="182"/>
      <c r="B1346" s="52"/>
      <c r="C1346" s="200"/>
      <c r="D1346" s="137"/>
      <c r="E1346" s="52"/>
      <c r="F1346" s="52"/>
      <c r="G1346" s="186"/>
      <c r="H1346" s="187"/>
      <c r="I1346" s="187"/>
      <c r="J1346" s="187"/>
      <c r="K1346" s="139"/>
      <c r="L1346" s="140"/>
      <c r="M1346" s="141"/>
      <c r="N1346" s="458">
        <f t="shared" si="79"/>
        <v>0</v>
      </c>
      <c r="O1346" s="147"/>
      <c r="P1346" s="460">
        <f t="shared" si="80"/>
        <v>0</v>
      </c>
      <c r="Q1346" s="451"/>
      <c r="R1346" s="144"/>
      <c r="S1346" s="143"/>
      <c r="T1346" s="144"/>
      <c r="U1346" s="145"/>
      <c r="W1346" s="365"/>
    </row>
    <row r="1347" spans="1:23" ht="26">
      <c r="A1347" s="135">
        <v>10</v>
      </c>
      <c r="B1347" s="52" t="s">
        <v>105</v>
      </c>
      <c r="C1347" s="136" t="s">
        <v>133</v>
      </c>
      <c r="D1347" s="137">
        <v>3.8</v>
      </c>
      <c r="E1347" s="52" t="s">
        <v>533</v>
      </c>
      <c r="F1347" s="52">
        <v>5</v>
      </c>
      <c r="G1347" s="112" t="s">
        <v>96</v>
      </c>
      <c r="H1347" s="138">
        <v>20</v>
      </c>
      <c r="I1347" s="139">
        <v>79</v>
      </c>
      <c r="J1347" s="139">
        <v>43</v>
      </c>
      <c r="K1347" s="139">
        <f>I1347+J1347</f>
        <v>122</v>
      </c>
      <c r="L1347" s="140">
        <f>K1347*D1347</f>
        <v>463.59999999999997</v>
      </c>
      <c r="M1347" s="141">
        <f t="shared" si="78"/>
        <v>2318</v>
      </c>
      <c r="N1347" s="458">
        <f>P1347*D1347*F1347*0.18</f>
        <v>0</v>
      </c>
      <c r="O1347" s="147">
        <v>1</v>
      </c>
      <c r="P1347" s="460">
        <f t="shared" si="80"/>
        <v>0</v>
      </c>
      <c r="Q1347" s="451">
        <f>+'Work progress Summary'!T15</f>
        <v>1</v>
      </c>
      <c r="R1347" s="144">
        <v>2318</v>
      </c>
      <c r="S1347" s="143">
        <f t="shared" si="81"/>
        <v>0</v>
      </c>
      <c r="T1347" s="144">
        <f>Q1347*M1347</f>
        <v>2318</v>
      </c>
      <c r="U1347" s="145"/>
      <c r="W1347" s="365"/>
    </row>
    <row r="1348" spans="1:23">
      <c r="A1348" s="182"/>
      <c r="B1348" s="52"/>
      <c r="C1348" s="200"/>
      <c r="D1348" s="137"/>
      <c r="E1348" s="52"/>
      <c r="F1348" s="52"/>
      <c r="G1348" s="186"/>
      <c r="H1348" s="187"/>
      <c r="I1348" s="187"/>
      <c r="J1348" s="187"/>
      <c r="K1348" s="139"/>
      <c r="L1348" s="140"/>
      <c r="M1348" s="141"/>
      <c r="N1348" s="458">
        <f t="shared" si="79"/>
        <v>0</v>
      </c>
      <c r="O1348" s="147"/>
      <c r="P1348" s="460">
        <f t="shared" si="80"/>
        <v>0</v>
      </c>
      <c r="Q1348" s="451"/>
      <c r="R1348" s="144"/>
      <c r="S1348" s="143"/>
      <c r="T1348" s="144"/>
      <c r="U1348" s="145"/>
      <c r="W1348" s="365"/>
    </row>
    <row r="1349" spans="1:23">
      <c r="A1349" s="135"/>
      <c r="B1349" s="183" t="s">
        <v>83</v>
      </c>
      <c r="C1349" s="200" t="s">
        <v>300</v>
      </c>
      <c r="D1349" s="202"/>
      <c r="E1349" s="52"/>
      <c r="F1349" s="52"/>
      <c r="G1349" s="186"/>
      <c r="H1349" s="187"/>
      <c r="I1349" s="139"/>
      <c r="J1349" s="139"/>
      <c r="K1349" s="139"/>
      <c r="L1349" s="140"/>
      <c r="M1349" s="141"/>
      <c r="N1349" s="458">
        <f t="shared" si="79"/>
        <v>0</v>
      </c>
      <c r="O1349" s="147"/>
      <c r="P1349" s="460">
        <f t="shared" si="80"/>
        <v>0</v>
      </c>
      <c r="Q1349" s="451"/>
      <c r="R1349" s="144"/>
      <c r="S1349" s="143"/>
      <c r="T1349" s="144"/>
      <c r="U1349" s="145"/>
      <c r="W1349" s="365"/>
    </row>
    <row r="1350" spans="1:23">
      <c r="A1350" s="182"/>
      <c r="B1350" s="52"/>
      <c r="C1350" s="200"/>
      <c r="D1350" s="137"/>
      <c r="E1350" s="52"/>
      <c r="F1350" s="52"/>
      <c r="G1350" s="186"/>
      <c r="H1350" s="187"/>
      <c r="I1350" s="187"/>
      <c r="J1350" s="187"/>
      <c r="K1350" s="139"/>
      <c r="L1350" s="140"/>
      <c r="M1350" s="141"/>
      <c r="N1350" s="458">
        <f t="shared" si="79"/>
        <v>0</v>
      </c>
      <c r="O1350" s="147"/>
      <c r="P1350" s="460">
        <f t="shared" si="80"/>
        <v>0</v>
      </c>
      <c r="Q1350" s="451"/>
      <c r="R1350" s="144"/>
      <c r="S1350" s="143"/>
      <c r="T1350" s="144"/>
      <c r="U1350" s="145"/>
      <c r="W1350" s="365"/>
    </row>
    <row r="1351" spans="1:23" ht="52">
      <c r="A1351" s="135">
        <v>10</v>
      </c>
      <c r="B1351" s="52" t="s">
        <v>107</v>
      </c>
      <c r="C1351" s="136" t="s">
        <v>207</v>
      </c>
      <c r="D1351" s="137">
        <v>10.050000000000001</v>
      </c>
      <c r="E1351" s="52" t="s">
        <v>532</v>
      </c>
      <c r="F1351" s="52">
        <v>5</v>
      </c>
      <c r="G1351" s="112" t="s">
        <v>131</v>
      </c>
      <c r="H1351" s="138">
        <v>20</v>
      </c>
      <c r="I1351" s="139">
        <v>406</v>
      </c>
      <c r="J1351" s="139">
        <v>222</v>
      </c>
      <c r="K1351" s="139">
        <f>I1351+J1351</f>
        <v>628</v>
      </c>
      <c r="L1351" s="140">
        <f>K1351*D1351</f>
        <v>6311.4000000000005</v>
      </c>
      <c r="M1351" s="141">
        <f t="shared" si="78"/>
        <v>31557.000000000004</v>
      </c>
      <c r="N1351" s="458">
        <f t="shared" si="79"/>
        <v>0</v>
      </c>
      <c r="O1351" s="147">
        <v>1</v>
      </c>
      <c r="P1351" s="460">
        <f t="shared" si="80"/>
        <v>0</v>
      </c>
      <c r="Q1351" s="451">
        <f>+'Work progress Summary'!Q15</f>
        <v>1</v>
      </c>
      <c r="R1351" s="144">
        <v>31557.000000000004</v>
      </c>
      <c r="S1351" s="143">
        <f t="shared" si="81"/>
        <v>0</v>
      </c>
      <c r="T1351" s="144">
        <f>Q1351*M1351</f>
        <v>31557.000000000004</v>
      </c>
      <c r="U1351" s="145"/>
      <c r="W1351" s="365"/>
    </row>
    <row r="1352" spans="1:23">
      <c r="A1352" s="182"/>
      <c r="B1352" s="52"/>
      <c r="C1352" s="200"/>
      <c r="D1352" s="137"/>
      <c r="E1352" s="52"/>
      <c r="F1352" s="52"/>
      <c r="G1352" s="186"/>
      <c r="H1352" s="187"/>
      <c r="I1352" s="187"/>
      <c r="J1352" s="187"/>
      <c r="K1352" s="139"/>
      <c r="L1352" s="140"/>
      <c r="M1352" s="141"/>
      <c r="N1352" s="458">
        <f t="shared" si="79"/>
        <v>0</v>
      </c>
      <c r="O1352" s="147"/>
      <c r="P1352" s="460">
        <f t="shared" si="80"/>
        <v>0</v>
      </c>
      <c r="Q1352" s="451"/>
      <c r="R1352" s="144"/>
      <c r="S1352" s="143"/>
      <c r="T1352" s="144"/>
      <c r="U1352" s="145"/>
      <c r="W1352" s="365"/>
    </row>
    <row r="1353" spans="1:23" ht="26">
      <c r="A1353" s="135">
        <v>10</v>
      </c>
      <c r="B1353" s="52" t="s">
        <v>108</v>
      </c>
      <c r="C1353" s="136" t="s">
        <v>133</v>
      </c>
      <c r="D1353" s="202">
        <v>5.35</v>
      </c>
      <c r="E1353" s="52" t="s">
        <v>533</v>
      </c>
      <c r="F1353" s="52">
        <v>5</v>
      </c>
      <c r="G1353" s="112" t="s">
        <v>96</v>
      </c>
      <c r="H1353" s="138">
        <v>20</v>
      </c>
      <c r="I1353" s="139">
        <v>79</v>
      </c>
      <c r="J1353" s="139">
        <v>43</v>
      </c>
      <c r="K1353" s="139">
        <f>I1353+J1353</f>
        <v>122</v>
      </c>
      <c r="L1353" s="140">
        <f>K1353*D1353</f>
        <v>652.69999999999993</v>
      </c>
      <c r="M1353" s="141">
        <f t="shared" si="78"/>
        <v>3263.4999999999995</v>
      </c>
      <c r="N1353" s="458">
        <f>P1353*D1353*F1353*0.18</f>
        <v>0</v>
      </c>
      <c r="O1353" s="147">
        <v>1</v>
      </c>
      <c r="P1353" s="460">
        <f t="shared" si="80"/>
        <v>0</v>
      </c>
      <c r="Q1353" s="451">
        <f>+'Work progress Summary'!T15</f>
        <v>1</v>
      </c>
      <c r="R1353" s="144">
        <v>3263.4999999999995</v>
      </c>
      <c r="S1353" s="143">
        <f t="shared" si="81"/>
        <v>0</v>
      </c>
      <c r="T1353" s="144">
        <f>Q1353*M1353</f>
        <v>3263.4999999999995</v>
      </c>
      <c r="U1353" s="145"/>
      <c r="W1353" s="365"/>
    </row>
    <row r="1354" spans="1:23">
      <c r="A1354" s="182"/>
      <c r="B1354" s="52"/>
      <c r="C1354" s="200"/>
      <c r="D1354" s="137"/>
      <c r="E1354" s="52"/>
      <c r="F1354" s="52"/>
      <c r="G1354" s="186"/>
      <c r="H1354" s="187"/>
      <c r="I1354" s="187"/>
      <c r="J1354" s="187"/>
      <c r="K1354" s="139"/>
      <c r="L1354" s="140"/>
      <c r="M1354" s="141"/>
      <c r="N1354" s="458">
        <f t="shared" si="79"/>
        <v>0</v>
      </c>
      <c r="O1354" s="147"/>
      <c r="P1354" s="460">
        <f t="shared" si="80"/>
        <v>0</v>
      </c>
      <c r="Q1354" s="451"/>
      <c r="R1354" s="144"/>
      <c r="S1354" s="143"/>
      <c r="T1354" s="144"/>
      <c r="U1354" s="145"/>
      <c r="W1354" s="365"/>
    </row>
    <row r="1355" spans="1:23">
      <c r="A1355" s="135"/>
      <c r="B1355" s="183" t="s">
        <v>83</v>
      </c>
      <c r="C1355" s="200" t="s">
        <v>134</v>
      </c>
      <c r="D1355" s="137"/>
      <c r="E1355" s="52"/>
      <c r="F1355" s="52"/>
      <c r="G1355" s="186"/>
      <c r="H1355" s="187"/>
      <c r="I1355" s="139"/>
      <c r="J1355" s="139"/>
      <c r="K1355" s="139"/>
      <c r="L1355" s="140"/>
      <c r="M1355" s="141"/>
      <c r="N1355" s="458">
        <f t="shared" si="79"/>
        <v>0</v>
      </c>
      <c r="O1355" s="147"/>
      <c r="P1355" s="460">
        <f t="shared" si="80"/>
        <v>0</v>
      </c>
      <c r="Q1355" s="451"/>
      <c r="R1355" s="144"/>
      <c r="S1355" s="143"/>
      <c r="T1355" s="144"/>
      <c r="U1355" s="145"/>
      <c r="W1355" s="365"/>
    </row>
    <row r="1356" spans="1:23">
      <c r="A1356" s="182"/>
      <c r="B1356" s="52"/>
      <c r="C1356" s="200"/>
      <c r="D1356" s="137"/>
      <c r="E1356" s="52"/>
      <c r="F1356" s="52"/>
      <c r="G1356" s="186"/>
      <c r="H1356" s="187"/>
      <c r="I1356" s="187"/>
      <c r="J1356" s="187"/>
      <c r="K1356" s="139"/>
      <c r="L1356" s="140"/>
      <c r="M1356" s="141"/>
      <c r="N1356" s="458">
        <f t="shared" si="79"/>
        <v>0</v>
      </c>
      <c r="O1356" s="147"/>
      <c r="P1356" s="460">
        <f t="shared" si="80"/>
        <v>0</v>
      </c>
      <c r="Q1356" s="451"/>
      <c r="R1356" s="144"/>
      <c r="S1356" s="143"/>
      <c r="T1356" s="144"/>
      <c r="U1356" s="145"/>
      <c r="W1356" s="365"/>
    </row>
    <row r="1357" spans="1:23" ht="26">
      <c r="A1357" s="135"/>
      <c r="B1357" s="52"/>
      <c r="C1357" s="136" t="s">
        <v>160</v>
      </c>
      <c r="D1357" s="202"/>
      <c r="E1357" s="52"/>
      <c r="F1357" s="52"/>
      <c r="G1357" s="186"/>
      <c r="H1357" s="187"/>
      <c r="I1357" s="139"/>
      <c r="J1357" s="139"/>
      <c r="K1357" s="139"/>
      <c r="L1357" s="140"/>
      <c r="M1357" s="141"/>
      <c r="N1357" s="458">
        <f t="shared" si="79"/>
        <v>0</v>
      </c>
      <c r="O1357" s="147"/>
      <c r="P1357" s="460">
        <f t="shared" si="80"/>
        <v>0</v>
      </c>
      <c r="Q1357" s="451"/>
      <c r="R1357" s="144"/>
      <c r="S1357" s="143"/>
      <c r="T1357" s="144"/>
      <c r="U1357" s="145"/>
      <c r="W1357" s="365"/>
    </row>
    <row r="1358" spans="1:23">
      <c r="A1358" s="182"/>
      <c r="B1358" s="52"/>
      <c r="C1358" s="200"/>
      <c r="D1358" s="137"/>
      <c r="E1358" s="52"/>
      <c r="F1358" s="52"/>
      <c r="G1358" s="186"/>
      <c r="H1358" s="187"/>
      <c r="I1358" s="187"/>
      <c r="J1358" s="187"/>
      <c r="K1358" s="139"/>
      <c r="L1358" s="140"/>
      <c r="M1358" s="141"/>
      <c r="N1358" s="458">
        <f t="shared" si="79"/>
        <v>0</v>
      </c>
      <c r="O1358" s="147"/>
      <c r="P1358" s="460">
        <f t="shared" si="80"/>
        <v>0</v>
      </c>
      <c r="Q1358" s="451"/>
      <c r="R1358" s="144"/>
      <c r="S1358" s="143"/>
      <c r="T1358" s="144"/>
      <c r="U1358" s="145"/>
      <c r="W1358" s="365"/>
    </row>
    <row r="1359" spans="1:23">
      <c r="A1359" s="135">
        <v>10</v>
      </c>
      <c r="B1359" s="52" t="s">
        <v>1</v>
      </c>
      <c r="C1359" s="185" t="s">
        <v>311</v>
      </c>
      <c r="D1359" s="137">
        <v>1</v>
      </c>
      <c r="E1359" s="52" t="s">
        <v>100</v>
      </c>
      <c r="F1359" s="52">
        <v>5</v>
      </c>
      <c r="G1359" s="112" t="s">
        <v>96</v>
      </c>
      <c r="H1359" s="138">
        <v>20</v>
      </c>
      <c r="I1359" s="139">
        <v>921</v>
      </c>
      <c r="J1359" s="139">
        <v>467</v>
      </c>
      <c r="K1359" s="139">
        <f>I1359+J1359</f>
        <v>1388</v>
      </c>
      <c r="L1359" s="140">
        <f>K1359*D1359</f>
        <v>1388</v>
      </c>
      <c r="M1359" s="141">
        <f t="shared" ref="M1359:M1413" si="82">D1359*K1359*F1359</f>
        <v>6940</v>
      </c>
      <c r="N1359" s="458">
        <f t="shared" si="79"/>
        <v>0</v>
      </c>
      <c r="O1359" s="147">
        <v>1</v>
      </c>
      <c r="P1359" s="460">
        <f t="shared" si="80"/>
        <v>0</v>
      </c>
      <c r="Q1359" s="451">
        <f>+'Work progress Summary'!U15</f>
        <v>1</v>
      </c>
      <c r="R1359" s="144">
        <v>6940</v>
      </c>
      <c r="S1359" s="143">
        <f t="shared" si="81"/>
        <v>0</v>
      </c>
      <c r="T1359" s="144">
        <f>Q1359*M1359</f>
        <v>6940</v>
      </c>
      <c r="U1359" s="145"/>
      <c r="W1359" s="365"/>
    </row>
    <row r="1360" spans="1:23">
      <c r="A1360" s="182"/>
      <c r="B1360" s="52"/>
      <c r="C1360" s="200"/>
      <c r="D1360" s="137"/>
      <c r="E1360" s="52"/>
      <c r="F1360" s="52"/>
      <c r="G1360" s="186"/>
      <c r="H1360" s="187"/>
      <c r="I1360" s="187"/>
      <c r="J1360" s="187"/>
      <c r="K1360" s="139"/>
      <c r="L1360" s="140"/>
      <c r="M1360" s="141"/>
      <c r="N1360" s="458">
        <f t="shared" si="79"/>
        <v>0</v>
      </c>
      <c r="O1360" s="147"/>
      <c r="P1360" s="460">
        <f t="shared" si="80"/>
        <v>0</v>
      </c>
      <c r="Q1360" s="451"/>
      <c r="R1360" s="144"/>
      <c r="S1360" s="143"/>
      <c r="T1360" s="144"/>
      <c r="U1360" s="145"/>
      <c r="W1360" s="365"/>
    </row>
    <row r="1361" spans="1:23">
      <c r="A1361" s="135">
        <v>10</v>
      </c>
      <c r="B1361" s="52" t="s">
        <v>2</v>
      </c>
      <c r="C1361" s="185" t="s">
        <v>312</v>
      </c>
      <c r="D1361" s="202">
        <v>2</v>
      </c>
      <c r="E1361" s="52" t="s">
        <v>100</v>
      </c>
      <c r="F1361" s="52">
        <v>5</v>
      </c>
      <c r="G1361" s="112" t="s">
        <v>96</v>
      </c>
      <c r="H1361" s="138">
        <v>20</v>
      </c>
      <c r="I1361" s="139">
        <v>738</v>
      </c>
      <c r="J1361" s="139">
        <v>356</v>
      </c>
      <c r="K1361" s="139">
        <f>I1361+J1361</f>
        <v>1094</v>
      </c>
      <c r="L1361" s="140">
        <f>K1361*D1361</f>
        <v>2188</v>
      </c>
      <c r="M1361" s="141">
        <f t="shared" si="82"/>
        <v>10940</v>
      </c>
      <c r="N1361" s="458">
        <f t="shared" si="79"/>
        <v>0</v>
      </c>
      <c r="O1361" s="147">
        <v>1</v>
      </c>
      <c r="P1361" s="460">
        <f t="shared" si="80"/>
        <v>0</v>
      </c>
      <c r="Q1361" s="451">
        <f>+'Work progress Summary'!V15</f>
        <v>1</v>
      </c>
      <c r="R1361" s="144">
        <v>10940</v>
      </c>
      <c r="S1361" s="143">
        <f t="shared" si="81"/>
        <v>0</v>
      </c>
      <c r="T1361" s="144">
        <f>Q1361*M1361</f>
        <v>10940</v>
      </c>
      <c r="U1361" s="145"/>
      <c r="W1361" s="365"/>
    </row>
    <row r="1362" spans="1:23">
      <c r="A1362" s="182"/>
      <c r="B1362" s="52"/>
      <c r="C1362" s="200"/>
      <c r="D1362" s="137"/>
      <c r="E1362" s="52"/>
      <c r="F1362" s="52"/>
      <c r="G1362" s="186"/>
      <c r="H1362" s="187"/>
      <c r="I1362" s="187"/>
      <c r="J1362" s="187"/>
      <c r="K1362" s="139"/>
      <c r="L1362" s="140"/>
      <c r="M1362" s="141"/>
      <c r="N1362" s="458">
        <f t="shared" si="79"/>
        <v>0</v>
      </c>
      <c r="O1362" s="147"/>
      <c r="P1362" s="460">
        <f t="shared" si="80"/>
        <v>0</v>
      </c>
      <c r="Q1362" s="451"/>
      <c r="R1362" s="144"/>
      <c r="S1362" s="143"/>
      <c r="T1362" s="144"/>
      <c r="U1362" s="145"/>
      <c r="W1362" s="365"/>
    </row>
    <row r="1363" spans="1:23" ht="26">
      <c r="A1363" s="135">
        <v>10</v>
      </c>
      <c r="B1363" s="52" t="s">
        <v>3</v>
      </c>
      <c r="C1363" s="136" t="s">
        <v>313</v>
      </c>
      <c r="D1363" s="137">
        <v>1</v>
      </c>
      <c r="E1363" s="52" t="s">
        <v>100</v>
      </c>
      <c r="F1363" s="52">
        <v>5</v>
      </c>
      <c r="G1363" s="112" t="s">
        <v>96</v>
      </c>
      <c r="H1363" s="138">
        <v>20</v>
      </c>
      <c r="I1363" s="139">
        <v>728</v>
      </c>
      <c r="J1363" s="139">
        <v>351</v>
      </c>
      <c r="K1363" s="139">
        <f>I1363+J1363</f>
        <v>1079</v>
      </c>
      <c r="L1363" s="140">
        <f>K1363*D1363</f>
        <v>1079</v>
      </c>
      <c r="M1363" s="141">
        <f t="shared" si="82"/>
        <v>5395</v>
      </c>
      <c r="N1363" s="458">
        <f t="shared" si="79"/>
        <v>0</v>
      </c>
      <c r="O1363" s="147">
        <v>1</v>
      </c>
      <c r="P1363" s="460">
        <f t="shared" si="80"/>
        <v>0</v>
      </c>
      <c r="Q1363" s="451">
        <f>+'Work progress Summary'!Y15</f>
        <v>1</v>
      </c>
      <c r="R1363" s="144">
        <v>5395</v>
      </c>
      <c r="S1363" s="143">
        <f t="shared" si="81"/>
        <v>0</v>
      </c>
      <c r="T1363" s="144">
        <f>Q1363*M1363</f>
        <v>5395</v>
      </c>
      <c r="U1363" s="145"/>
      <c r="W1363" s="365"/>
    </row>
    <row r="1364" spans="1:23">
      <c r="A1364" s="182"/>
      <c r="B1364" s="52"/>
      <c r="C1364" s="200"/>
      <c r="D1364" s="137"/>
      <c r="E1364" s="52"/>
      <c r="F1364" s="52"/>
      <c r="G1364" s="186"/>
      <c r="H1364" s="187"/>
      <c r="I1364" s="187"/>
      <c r="J1364" s="187"/>
      <c r="K1364" s="139"/>
      <c r="L1364" s="140"/>
      <c r="M1364" s="141"/>
      <c r="N1364" s="458">
        <f t="shared" si="79"/>
        <v>0</v>
      </c>
      <c r="O1364" s="147"/>
      <c r="P1364" s="460">
        <f t="shared" si="80"/>
        <v>0</v>
      </c>
      <c r="Q1364" s="451"/>
      <c r="R1364" s="144"/>
      <c r="S1364" s="143"/>
      <c r="T1364" s="144"/>
      <c r="U1364" s="145"/>
      <c r="W1364" s="365"/>
    </row>
    <row r="1365" spans="1:23">
      <c r="A1365" s="135">
        <v>10</v>
      </c>
      <c r="B1365" s="52" t="s">
        <v>4</v>
      </c>
      <c r="C1365" s="185" t="s">
        <v>314</v>
      </c>
      <c r="D1365" s="202">
        <v>1</v>
      </c>
      <c r="E1365" s="52" t="s">
        <v>100</v>
      </c>
      <c r="F1365" s="52">
        <v>5</v>
      </c>
      <c r="G1365" s="112" t="s">
        <v>96</v>
      </c>
      <c r="H1365" s="138">
        <v>20</v>
      </c>
      <c r="I1365" s="139">
        <v>724</v>
      </c>
      <c r="J1365" s="139">
        <v>350</v>
      </c>
      <c r="K1365" s="139">
        <f>I1365+J1365</f>
        <v>1074</v>
      </c>
      <c r="L1365" s="140">
        <f>K1365*D1365</f>
        <v>1074</v>
      </c>
      <c r="M1365" s="141">
        <f t="shared" si="82"/>
        <v>5370</v>
      </c>
      <c r="N1365" s="458">
        <f t="shared" si="79"/>
        <v>0</v>
      </c>
      <c r="O1365" s="147">
        <v>1</v>
      </c>
      <c r="P1365" s="460">
        <f t="shared" si="80"/>
        <v>0</v>
      </c>
      <c r="Q1365" s="451">
        <f>+'Work progress Summary'!W15</f>
        <v>1</v>
      </c>
      <c r="R1365" s="144">
        <v>5370</v>
      </c>
      <c r="S1365" s="143">
        <f t="shared" si="81"/>
        <v>0</v>
      </c>
      <c r="T1365" s="144">
        <f>Q1365*M1365</f>
        <v>5370</v>
      </c>
      <c r="U1365" s="145"/>
      <c r="W1365" s="365"/>
    </row>
    <row r="1366" spans="1:23">
      <c r="A1366" s="182"/>
      <c r="B1366" s="52"/>
      <c r="C1366" s="200"/>
      <c r="D1366" s="137"/>
      <c r="E1366" s="52"/>
      <c r="F1366" s="52"/>
      <c r="G1366" s="186"/>
      <c r="H1366" s="187"/>
      <c r="I1366" s="187"/>
      <c r="J1366" s="187"/>
      <c r="K1366" s="139"/>
      <c r="L1366" s="140"/>
      <c r="M1366" s="141"/>
      <c r="N1366" s="458">
        <f t="shared" si="79"/>
        <v>0</v>
      </c>
      <c r="O1366" s="147"/>
      <c r="P1366" s="460">
        <f t="shared" si="80"/>
        <v>0</v>
      </c>
      <c r="Q1366" s="451"/>
      <c r="R1366" s="144"/>
      <c r="S1366" s="143"/>
      <c r="T1366" s="144"/>
      <c r="U1366" s="145"/>
      <c r="W1366" s="365"/>
    </row>
    <row r="1367" spans="1:23">
      <c r="A1367" s="135">
        <v>10</v>
      </c>
      <c r="B1367" s="52" t="s">
        <v>5</v>
      </c>
      <c r="C1367" s="185" t="s">
        <v>138</v>
      </c>
      <c r="D1367" s="202">
        <v>2</v>
      </c>
      <c r="E1367" s="52" t="s">
        <v>100</v>
      </c>
      <c r="F1367" s="52">
        <v>5</v>
      </c>
      <c r="G1367" s="112" t="s">
        <v>96</v>
      </c>
      <c r="H1367" s="138">
        <v>20</v>
      </c>
      <c r="I1367" s="139">
        <v>660</v>
      </c>
      <c r="J1367" s="139">
        <v>304</v>
      </c>
      <c r="K1367" s="139">
        <f>I1367+J1367</f>
        <v>964</v>
      </c>
      <c r="L1367" s="140">
        <f>K1367*D1367</f>
        <v>1928</v>
      </c>
      <c r="M1367" s="141">
        <f t="shared" si="82"/>
        <v>9640</v>
      </c>
      <c r="N1367" s="458">
        <f t="shared" si="79"/>
        <v>0</v>
      </c>
      <c r="O1367" s="147">
        <v>1</v>
      </c>
      <c r="P1367" s="460">
        <f t="shared" si="80"/>
        <v>0</v>
      </c>
      <c r="Q1367" s="451">
        <f>+'Work progress Summary'!X15</f>
        <v>1</v>
      </c>
      <c r="R1367" s="144">
        <v>9640</v>
      </c>
      <c r="S1367" s="143">
        <f t="shared" si="81"/>
        <v>0</v>
      </c>
      <c r="T1367" s="144">
        <f>Q1367*M1367</f>
        <v>9640</v>
      </c>
      <c r="U1367" s="145"/>
      <c r="W1367" s="365"/>
    </row>
    <row r="1368" spans="1:23">
      <c r="A1368" s="182"/>
      <c r="B1368" s="52"/>
      <c r="C1368" s="200"/>
      <c r="D1368" s="137"/>
      <c r="E1368" s="52"/>
      <c r="F1368" s="52"/>
      <c r="G1368" s="186"/>
      <c r="H1368" s="187"/>
      <c r="I1368" s="187"/>
      <c r="J1368" s="187"/>
      <c r="K1368" s="139"/>
      <c r="L1368" s="140"/>
      <c r="M1368" s="141"/>
      <c r="N1368" s="458">
        <f t="shared" si="79"/>
        <v>0</v>
      </c>
      <c r="O1368" s="147"/>
      <c r="P1368" s="460">
        <f t="shared" si="80"/>
        <v>0</v>
      </c>
      <c r="Q1368" s="451"/>
      <c r="R1368" s="144"/>
      <c r="S1368" s="143"/>
      <c r="T1368" s="144"/>
      <c r="U1368" s="145"/>
      <c r="W1368" s="365"/>
    </row>
    <row r="1369" spans="1:23">
      <c r="A1369" s="135"/>
      <c r="B1369" s="183" t="s">
        <v>83</v>
      </c>
      <c r="C1369" s="200" t="s">
        <v>139</v>
      </c>
      <c r="D1369" s="137"/>
      <c r="E1369" s="52"/>
      <c r="F1369" s="52"/>
      <c r="G1369" s="186"/>
      <c r="H1369" s="187"/>
      <c r="I1369" s="187"/>
      <c r="J1369" s="187"/>
      <c r="K1369" s="139"/>
      <c r="L1369" s="140"/>
      <c r="M1369" s="141"/>
      <c r="N1369" s="458">
        <f t="shared" si="79"/>
        <v>0</v>
      </c>
      <c r="O1369" s="147"/>
      <c r="P1369" s="460">
        <f t="shared" si="80"/>
        <v>0</v>
      </c>
      <c r="Q1369" s="451"/>
      <c r="R1369" s="144"/>
      <c r="S1369" s="143"/>
      <c r="T1369" s="144"/>
      <c r="U1369" s="145"/>
      <c r="W1369" s="365"/>
    </row>
    <row r="1370" spans="1:23">
      <c r="A1370" s="182"/>
      <c r="B1370" s="52"/>
      <c r="C1370" s="200"/>
      <c r="D1370" s="137"/>
      <c r="E1370" s="52"/>
      <c r="F1370" s="52"/>
      <c r="G1370" s="186"/>
      <c r="H1370" s="187"/>
      <c r="I1370" s="187"/>
      <c r="J1370" s="187"/>
      <c r="K1370" s="139"/>
      <c r="L1370" s="140"/>
      <c r="M1370" s="141"/>
      <c r="N1370" s="458">
        <f t="shared" si="79"/>
        <v>0</v>
      </c>
      <c r="O1370" s="147"/>
      <c r="P1370" s="460">
        <f t="shared" si="80"/>
        <v>0</v>
      </c>
      <c r="Q1370" s="451"/>
      <c r="R1370" s="144"/>
      <c r="S1370" s="143"/>
      <c r="T1370" s="144"/>
      <c r="U1370" s="145"/>
      <c r="W1370" s="365"/>
    </row>
    <row r="1371" spans="1:23">
      <c r="A1371" s="135"/>
      <c r="B1371" s="183" t="s">
        <v>83</v>
      </c>
      <c r="C1371" s="200" t="s">
        <v>213</v>
      </c>
      <c r="D1371" s="202"/>
      <c r="E1371" s="52"/>
      <c r="F1371" s="52"/>
      <c r="G1371" s="186"/>
      <c r="H1371" s="187"/>
      <c r="I1371" s="139"/>
      <c r="J1371" s="139"/>
      <c r="K1371" s="139"/>
      <c r="L1371" s="140"/>
      <c r="M1371" s="141"/>
      <c r="N1371" s="458">
        <f t="shared" si="79"/>
        <v>0</v>
      </c>
      <c r="O1371" s="147"/>
      <c r="P1371" s="460">
        <f t="shared" si="80"/>
        <v>0</v>
      </c>
      <c r="Q1371" s="451"/>
      <c r="R1371" s="144"/>
      <c r="S1371" s="143"/>
      <c r="T1371" s="144"/>
      <c r="U1371" s="145"/>
      <c r="W1371" s="365"/>
    </row>
    <row r="1372" spans="1:23">
      <c r="A1372" s="182"/>
      <c r="B1372" s="52"/>
      <c r="C1372" s="200"/>
      <c r="D1372" s="137"/>
      <c r="E1372" s="52"/>
      <c r="F1372" s="52"/>
      <c r="G1372" s="186"/>
      <c r="H1372" s="187"/>
      <c r="I1372" s="187"/>
      <c r="J1372" s="187"/>
      <c r="K1372" s="139"/>
      <c r="L1372" s="140"/>
      <c r="M1372" s="141"/>
      <c r="N1372" s="458">
        <f t="shared" si="79"/>
        <v>0</v>
      </c>
      <c r="O1372" s="147"/>
      <c r="P1372" s="460">
        <f t="shared" si="80"/>
        <v>0</v>
      </c>
      <c r="Q1372" s="451"/>
      <c r="R1372" s="144"/>
      <c r="S1372" s="143"/>
      <c r="T1372" s="144"/>
      <c r="U1372" s="145"/>
      <c r="W1372" s="365"/>
    </row>
    <row r="1373" spans="1:23" ht="39">
      <c r="A1373" s="135">
        <v>10</v>
      </c>
      <c r="B1373" s="52" t="s">
        <v>103</v>
      </c>
      <c r="C1373" s="136" t="s">
        <v>292</v>
      </c>
      <c r="D1373" s="202">
        <v>1</v>
      </c>
      <c r="E1373" s="52" t="s">
        <v>100</v>
      </c>
      <c r="F1373" s="52">
        <v>5</v>
      </c>
      <c r="G1373" s="112" t="s">
        <v>96</v>
      </c>
      <c r="H1373" s="138">
        <v>20</v>
      </c>
      <c r="I1373" s="139">
        <v>286</v>
      </c>
      <c r="J1373" s="139">
        <v>149</v>
      </c>
      <c r="K1373" s="139">
        <f>I1373+J1373</f>
        <v>435</v>
      </c>
      <c r="L1373" s="140">
        <f>K1373*D1373</f>
        <v>435</v>
      </c>
      <c r="M1373" s="141">
        <f t="shared" si="82"/>
        <v>2175</v>
      </c>
      <c r="N1373" s="458">
        <f t="shared" si="79"/>
        <v>0</v>
      </c>
      <c r="O1373" s="147">
        <v>1</v>
      </c>
      <c r="P1373" s="460">
        <f t="shared" si="80"/>
        <v>0</v>
      </c>
      <c r="Q1373" s="451">
        <f>'Work progress Summary'!Z15</f>
        <v>1</v>
      </c>
      <c r="R1373" s="144">
        <v>2175</v>
      </c>
      <c r="S1373" s="143">
        <f t="shared" si="81"/>
        <v>0</v>
      </c>
      <c r="T1373" s="144">
        <f>Q1373*M1373</f>
        <v>2175</v>
      </c>
      <c r="U1373" s="145"/>
      <c r="W1373" s="365"/>
    </row>
    <row r="1374" spans="1:23">
      <c r="A1374" s="182"/>
      <c r="B1374" s="52"/>
      <c r="C1374" s="200"/>
      <c r="D1374" s="137"/>
      <c r="E1374" s="52"/>
      <c r="F1374" s="52"/>
      <c r="G1374" s="186"/>
      <c r="H1374" s="187"/>
      <c r="I1374" s="187"/>
      <c r="J1374" s="187"/>
      <c r="K1374" s="139"/>
      <c r="L1374" s="140"/>
      <c r="M1374" s="141"/>
      <c r="N1374" s="458">
        <f t="shared" ref="N1374:N1437" si="83">P1374*D1374*F1374</f>
        <v>0</v>
      </c>
      <c r="O1374" s="147"/>
      <c r="P1374" s="460">
        <f t="shared" ref="P1374:P1437" si="84">Q1374-O1374</f>
        <v>0</v>
      </c>
      <c r="Q1374" s="451"/>
      <c r="R1374" s="144"/>
      <c r="S1374" s="143"/>
      <c r="T1374" s="144"/>
      <c r="U1374" s="145"/>
      <c r="W1374" s="365"/>
    </row>
    <row r="1375" spans="1:23">
      <c r="A1375" s="135"/>
      <c r="B1375" s="183" t="s">
        <v>83</v>
      </c>
      <c r="C1375" s="200" t="s">
        <v>111</v>
      </c>
      <c r="D1375" s="137"/>
      <c r="E1375" s="52"/>
      <c r="F1375" s="52"/>
      <c r="G1375" s="186"/>
      <c r="H1375" s="187"/>
      <c r="I1375" s="187"/>
      <c r="J1375" s="187"/>
      <c r="K1375" s="139"/>
      <c r="L1375" s="140"/>
      <c r="M1375" s="141"/>
      <c r="N1375" s="458">
        <f t="shared" si="83"/>
        <v>0</v>
      </c>
      <c r="O1375" s="147"/>
      <c r="P1375" s="460">
        <f t="shared" si="84"/>
        <v>0</v>
      </c>
      <c r="Q1375" s="451"/>
      <c r="R1375" s="144"/>
      <c r="S1375" s="143"/>
      <c r="T1375" s="144"/>
      <c r="U1375" s="145"/>
      <c r="W1375" s="365"/>
    </row>
    <row r="1376" spans="1:23">
      <c r="A1376" s="182"/>
      <c r="B1376" s="52"/>
      <c r="C1376" s="200"/>
      <c r="D1376" s="137"/>
      <c r="E1376" s="52"/>
      <c r="F1376" s="52"/>
      <c r="G1376" s="186"/>
      <c r="H1376" s="187"/>
      <c r="I1376" s="187"/>
      <c r="J1376" s="187"/>
      <c r="K1376" s="139"/>
      <c r="L1376" s="140"/>
      <c r="M1376" s="141"/>
      <c r="N1376" s="458">
        <f t="shared" si="83"/>
        <v>0</v>
      </c>
      <c r="O1376" s="147"/>
      <c r="P1376" s="460">
        <f t="shared" si="84"/>
        <v>0</v>
      </c>
      <c r="Q1376" s="451"/>
      <c r="R1376" s="144"/>
      <c r="S1376" s="143"/>
      <c r="T1376" s="144"/>
      <c r="U1376" s="145"/>
      <c r="W1376" s="365"/>
    </row>
    <row r="1377" spans="1:23" ht="78">
      <c r="A1377" s="135">
        <v>10</v>
      </c>
      <c r="B1377" s="52" t="s">
        <v>105</v>
      </c>
      <c r="C1377" s="136" t="s">
        <v>255</v>
      </c>
      <c r="D1377" s="202">
        <v>1</v>
      </c>
      <c r="E1377" s="52" t="s">
        <v>100</v>
      </c>
      <c r="F1377" s="52">
        <v>5</v>
      </c>
      <c r="G1377" s="112" t="s">
        <v>131</v>
      </c>
      <c r="H1377" s="138">
        <v>20</v>
      </c>
      <c r="I1377" s="139">
        <v>1437</v>
      </c>
      <c r="J1377" s="139">
        <v>642</v>
      </c>
      <c r="K1377" s="139">
        <f>I1377+J1377</f>
        <v>2079</v>
      </c>
      <c r="L1377" s="140">
        <f>K1377*D1377</f>
        <v>2079</v>
      </c>
      <c r="M1377" s="141">
        <f t="shared" si="82"/>
        <v>10395</v>
      </c>
      <c r="N1377" s="458">
        <f t="shared" si="83"/>
        <v>0</v>
      </c>
      <c r="O1377" s="147">
        <v>1</v>
      </c>
      <c r="P1377" s="460">
        <f t="shared" si="84"/>
        <v>0</v>
      </c>
      <c r="Q1377" s="451">
        <f>+'Work progress Summary'!AB15</f>
        <v>1</v>
      </c>
      <c r="R1377" s="144">
        <v>10395</v>
      </c>
      <c r="S1377" s="143">
        <f t="shared" ref="S1377:S1437" si="85">T1377-R1377</f>
        <v>0</v>
      </c>
      <c r="T1377" s="144">
        <f>Q1377*M1377</f>
        <v>10395</v>
      </c>
      <c r="U1377" s="145"/>
      <c r="W1377" s="365"/>
    </row>
    <row r="1378" spans="1:23">
      <c r="A1378" s="182"/>
      <c r="B1378" s="52"/>
      <c r="C1378" s="200"/>
      <c r="D1378" s="137"/>
      <c r="E1378" s="52"/>
      <c r="F1378" s="52"/>
      <c r="G1378" s="186"/>
      <c r="H1378" s="187"/>
      <c r="I1378" s="187"/>
      <c r="J1378" s="187"/>
      <c r="K1378" s="139"/>
      <c r="L1378" s="140"/>
      <c r="M1378" s="141"/>
      <c r="N1378" s="458">
        <f t="shared" si="83"/>
        <v>0</v>
      </c>
      <c r="O1378" s="147"/>
      <c r="P1378" s="460">
        <f t="shared" si="84"/>
        <v>0</v>
      </c>
      <c r="Q1378" s="451"/>
      <c r="R1378" s="144"/>
      <c r="S1378" s="143"/>
      <c r="T1378" s="144"/>
      <c r="U1378" s="145"/>
      <c r="W1378" s="365"/>
    </row>
    <row r="1379" spans="1:23" ht="52">
      <c r="A1379" s="135">
        <v>10</v>
      </c>
      <c r="B1379" s="52" t="s">
        <v>107</v>
      </c>
      <c r="C1379" s="136" t="s">
        <v>239</v>
      </c>
      <c r="D1379" s="202">
        <v>2</v>
      </c>
      <c r="E1379" s="52" t="s">
        <v>100</v>
      </c>
      <c r="F1379" s="52">
        <v>5</v>
      </c>
      <c r="G1379" s="112" t="s">
        <v>131</v>
      </c>
      <c r="H1379" s="138">
        <v>20</v>
      </c>
      <c r="I1379" s="139">
        <v>372</v>
      </c>
      <c r="J1379" s="139">
        <v>182</v>
      </c>
      <c r="K1379" s="139">
        <f>I1379+J1379</f>
        <v>554</v>
      </c>
      <c r="L1379" s="140">
        <f>K1379*D1379</f>
        <v>1108</v>
      </c>
      <c r="M1379" s="141">
        <f t="shared" si="82"/>
        <v>5540</v>
      </c>
      <c r="N1379" s="458">
        <f t="shared" si="83"/>
        <v>0</v>
      </c>
      <c r="O1379" s="147">
        <v>1</v>
      </c>
      <c r="P1379" s="460">
        <f t="shared" si="84"/>
        <v>0</v>
      </c>
      <c r="Q1379" s="451">
        <f>+'Work progress Summary'!AC15</f>
        <v>1</v>
      </c>
      <c r="R1379" s="144">
        <v>5540</v>
      </c>
      <c r="S1379" s="143">
        <f t="shared" si="85"/>
        <v>0</v>
      </c>
      <c r="T1379" s="144">
        <f>Q1379*M1379</f>
        <v>5540</v>
      </c>
      <c r="U1379" s="145"/>
      <c r="W1379" s="365"/>
    </row>
    <row r="1380" spans="1:23">
      <c r="A1380" s="182"/>
      <c r="B1380" s="52"/>
      <c r="C1380" s="200"/>
      <c r="D1380" s="137"/>
      <c r="E1380" s="52"/>
      <c r="F1380" s="52"/>
      <c r="G1380" s="186"/>
      <c r="H1380" s="187"/>
      <c r="I1380" s="187"/>
      <c r="J1380" s="187"/>
      <c r="K1380" s="139"/>
      <c r="L1380" s="140"/>
      <c r="M1380" s="141"/>
      <c r="N1380" s="458">
        <f t="shared" si="83"/>
        <v>0</v>
      </c>
      <c r="O1380" s="147"/>
      <c r="P1380" s="460">
        <f t="shared" si="84"/>
        <v>0</v>
      </c>
      <c r="Q1380" s="451"/>
      <c r="R1380" s="144"/>
      <c r="S1380" s="143"/>
      <c r="T1380" s="144"/>
      <c r="U1380" s="145"/>
      <c r="W1380" s="365"/>
    </row>
    <row r="1381" spans="1:23" ht="52">
      <c r="A1381" s="135">
        <v>10</v>
      </c>
      <c r="B1381" s="52" t="s">
        <v>108</v>
      </c>
      <c r="C1381" s="136" t="s">
        <v>256</v>
      </c>
      <c r="D1381" s="137">
        <v>2</v>
      </c>
      <c r="E1381" s="52" t="s">
        <v>100</v>
      </c>
      <c r="F1381" s="52">
        <v>5</v>
      </c>
      <c r="G1381" s="112" t="s">
        <v>131</v>
      </c>
      <c r="H1381" s="138">
        <v>20</v>
      </c>
      <c r="I1381" s="139">
        <v>43</v>
      </c>
      <c r="J1381" s="139">
        <v>19</v>
      </c>
      <c r="K1381" s="139">
        <f>I1381+J1381</f>
        <v>62</v>
      </c>
      <c r="L1381" s="140">
        <f>K1381*D1381</f>
        <v>124</v>
      </c>
      <c r="M1381" s="141">
        <f t="shared" si="82"/>
        <v>620</v>
      </c>
      <c r="N1381" s="458">
        <f t="shared" si="83"/>
        <v>0</v>
      </c>
      <c r="O1381" s="147">
        <v>1</v>
      </c>
      <c r="P1381" s="460">
        <f t="shared" si="84"/>
        <v>0</v>
      </c>
      <c r="Q1381" s="451">
        <f>+'Work progress Summary'!AD15</f>
        <v>1</v>
      </c>
      <c r="R1381" s="144">
        <v>620</v>
      </c>
      <c r="S1381" s="143">
        <f t="shared" si="85"/>
        <v>0</v>
      </c>
      <c r="T1381" s="144">
        <f>Q1381*M1381</f>
        <v>620</v>
      </c>
      <c r="U1381" s="145"/>
      <c r="W1381" s="365"/>
    </row>
    <row r="1382" spans="1:23">
      <c r="A1382" s="182"/>
      <c r="B1382" s="52"/>
      <c r="C1382" s="200"/>
      <c r="D1382" s="137"/>
      <c r="E1382" s="52"/>
      <c r="F1382" s="52"/>
      <c r="G1382" s="186"/>
      <c r="H1382" s="187"/>
      <c r="I1382" s="187"/>
      <c r="J1382" s="187"/>
      <c r="K1382" s="139"/>
      <c r="L1382" s="140"/>
      <c r="M1382" s="141"/>
      <c r="N1382" s="458">
        <f t="shared" si="83"/>
        <v>0</v>
      </c>
      <c r="O1382" s="147"/>
      <c r="P1382" s="460">
        <f t="shared" si="84"/>
        <v>0</v>
      </c>
      <c r="Q1382" s="451"/>
      <c r="R1382" s="144"/>
      <c r="S1382" s="143"/>
      <c r="T1382" s="144"/>
      <c r="U1382" s="145"/>
      <c r="W1382" s="365"/>
    </row>
    <row r="1383" spans="1:23">
      <c r="A1383" s="135"/>
      <c r="B1383" s="183" t="s">
        <v>83</v>
      </c>
      <c r="C1383" s="200" t="s">
        <v>257</v>
      </c>
      <c r="D1383" s="137"/>
      <c r="E1383" s="52"/>
      <c r="F1383" s="52"/>
      <c r="G1383" s="186"/>
      <c r="H1383" s="187"/>
      <c r="I1383" s="139"/>
      <c r="J1383" s="139"/>
      <c r="K1383" s="139"/>
      <c r="L1383" s="140"/>
      <c r="M1383" s="141"/>
      <c r="N1383" s="458">
        <f t="shared" si="83"/>
        <v>0</v>
      </c>
      <c r="O1383" s="147"/>
      <c r="P1383" s="460">
        <f t="shared" si="84"/>
        <v>0</v>
      </c>
      <c r="Q1383" s="451"/>
      <c r="R1383" s="144"/>
      <c r="S1383" s="143"/>
      <c r="T1383" s="144"/>
      <c r="U1383" s="145"/>
      <c r="W1383" s="365"/>
    </row>
    <row r="1384" spans="1:23">
      <c r="A1384" s="182"/>
      <c r="B1384" s="52"/>
      <c r="C1384" s="200"/>
      <c r="D1384" s="137"/>
      <c r="E1384" s="52"/>
      <c r="F1384" s="52"/>
      <c r="G1384" s="186"/>
      <c r="H1384" s="187"/>
      <c r="I1384" s="187"/>
      <c r="J1384" s="187"/>
      <c r="K1384" s="139"/>
      <c r="L1384" s="140"/>
      <c r="M1384" s="141"/>
      <c r="N1384" s="458">
        <f t="shared" si="83"/>
        <v>0</v>
      </c>
      <c r="O1384" s="147"/>
      <c r="P1384" s="460">
        <f t="shared" si="84"/>
        <v>0</v>
      </c>
      <c r="Q1384" s="451"/>
      <c r="R1384" s="144"/>
      <c r="S1384" s="143"/>
      <c r="T1384" s="144"/>
      <c r="U1384" s="145"/>
      <c r="W1384" s="365"/>
    </row>
    <row r="1385" spans="1:23" ht="39">
      <c r="A1385" s="135">
        <v>10</v>
      </c>
      <c r="B1385" s="52" t="s">
        <v>1</v>
      </c>
      <c r="C1385" s="136" t="s">
        <v>220</v>
      </c>
      <c r="D1385" s="137">
        <v>1</v>
      </c>
      <c r="E1385" s="52" t="s">
        <v>100</v>
      </c>
      <c r="F1385" s="52">
        <v>5</v>
      </c>
      <c r="G1385" s="112" t="s">
        <v>94</v>
      </c>
      <c r="H1385" s="138">
        <v>20</v>
      </c>
      <c r="I1385" s="139">
        <v>730</v>
      </c>
      <c r="J1385" s="139">
        <v>214</v>
      </c>
      <c r="K1385" s="139">
        <f>I1385+J1385</f>
        <v>944</v>
      </c>
      <c r="L1385" s="140">
        <f>K1385*D1385</f>
        <v>944</v>
      </c>
      <c r="M1385" s="141">
        <f t="shared" si="82"/>
        <v>4720</v>
      </c>
      <c r="N1385" s="458">
        <f>P1385*D1385*F1385*1.495*0.47*4</f>
        <v>0</v>
      </c>
      <c r="O1385" s="147">
        <v>1</v>
      </c>
      <c r="P1385" s="460">
        <f t="shared" si="84"/>
        <v>0</v>
      </c>
      <c r="Q1385" s="451">
        <f>+'Work progress Summary'!AE15</f>
        <v>1</v>
      </c>
      <c r="R1385" s="144">
        <v>4720</v>
      </c>
      <c r="S1385" s="143">
        <f t="shared" si="85"/>
        <v>0</v>
      </c>
      <c r="T1385" s="144">
        <f>Q1385*M1385</f>
        <v>4720</v>
      </c>
      <c r="U1385" s="145"/>
      <c r="W1385" s="365"/>
    </row>
    <row r="1386" spans="1:23">
      <c r="A1386" s="182"/>
      <c r="B1386" s="52"/>
      <c r="C1386" s="200"/>
      <c r="D1386" s="137"/>
      <c r="E1386" s="52"/>
      <c r="F1386" s="52"/>
      <c r="G1386" s="186"/>
      <c r="H1386" s="187"/>
      <c r="I1386" s="187"/>
      <c r="J1386" s="187"/>
      <c r="K1386" s="139"/>
      <c r="L1386" s="140"/>
      <c r="M1386" s="141"/>
      <c r="N1386" s="458">
        <f t="shared" si="83"/>
        <v>0</v>
      </c>
      <c r="O1386" s="147"/>
      <c r="P1386" s="460">
        <f t="shared" si="84"/>
        <v>0</v>
      </c>
      <c r="Q1386" s="451"/>
      <c r="R1386" s="144"/>
      <c r="S1386" s="143"/>
      <c r="T1386" s="144"/>
      <c r="U1386" s="145"/>
      <c r="W1386" s="365"/>
    </row>
    <row r="1387" spans="1:23">
      <c r="A1387" s="135"/>
      <c r="B1387" s="183" t="s">
        <v>83</v>
      </c>
      <c r="C1387" s="200" t="s">
        <v>118</v>
      </c>
      <c r="D1387" s="137"/>
      <c r="E1387" s="52"/>
      <c r="F1387" s="52"/>
      <c r="G1387" s="186"/>
      <c r="H1387" s="187"/>
      <c r="I1387" s="139"/>
      <c r="J1387" s="139"/>
      <c r="K1387" s="139"/>
      <c r="L1387" s="140"/>
      <c r="M1387" s="141"/>
      <c r="N1387" s="458">
        <f t="shared" si="83"/>
        <v>0</v>
      </c>
      <c r="O1387" s="147"/>
      <c r="P1387" s="460">
        <f t="shared" si="84"/>
        <v>0</v>
      </c>
      <c r="Q1387" s="451"/>
      <c r="R1387" s="144"/>
      <c r="S1387" s="143"/>
      <c r="T1387" s="144"/>
      <c r="U1387" s="145"/>
      <c r="W1387" s="365"/>
    </row>
    <row r="1388" spans="1:23">
      <c r="A1388" s="182"/>
      <c r="B1388" s="52"/>
      <c r="C1388" s="200"/>
      <c r="D1388" s="137"/>
      <c r="E1388" s="52"/>
      <c r="F1388" s="52"/>
      <c r="G1388" s="186"/>
      <c r="H1388" s="187"/>
      <c r="I1388" s="187"/>
      <c r="J1388" s="187"/>
      <c r="K1388" s="139"/>
      <c r="L1388" s="140"/>
      <c r="M1388" s="141"/>
      <c r="N1388" s="458">
        <f t="shared" si="83"/>
        <v>0</v>
      </c>
      <c r="O1388" s="147"/>
      <c r="P1388" s="460">
        <f t="shared" si="84"/>
        <v>0</v>
      </c>
      <c r="Q1388" s="451"/>
      <c r="R1388" s="144"/>
      <c r="S1388" s="143"/>
      <c r="T1388" s="144"/>
      <c r="U1388" s="145"/>
      <c r="W1388" s="365"/>
    </row>
    <row r="1389" spans="1:23" ht="52">
      <c r="A1389" s="135">
        <v>10</v>
      </c>
      <c r="B1389" s="52" t="s">
        <v>2</v>
      </c>
      <c r="C1389" s="136" t="s">
        <v>315</v>
      </c>
      <c r="D1389" s="202">
        <v>1</v>
      </c>
      <c r="E1389" s="52" t="s">
        <v>100</v>
      </c>
      <c r="F1389" s="52">
        <v>5</v>
      </c>
      <c r="G1389" s="112" t="s">
        <v>131</v>
      </c>
      <c r="H1389" s="138">
        <v>20</v>
      </c>
      <c r="I1389" s="139">
        <v>588</v>
      </c>
      <c r="J1389" s="139">
        <v>287</v>
      </c>
      <c r="K1389" s="139">
        <f>I1389+J1389</f>
        <v>875</v>
      </c>
      <c r="L1389" s="140">
        <f>K1389*D1389</f>
        <v>875</v>
      </c>
      <c r="M1389" s="141">
        <f t="shared" si="82"/>
        <v>4375</v>
      </c>
      <c r="N1389" s="458">
        <f t="shared" si="83"/>
        <v>0</v>
      </c>
      <c r="O1389" s="147">
        <v>1</v>
      </c>
      <c r="P1389" s="460">
        <f t="shared" si="84"/>
        <v>0</v>
      </c>
      <c r="Q1389" s="451">
        <f>+'Work progress Summary'!AC15</f>
        <v>1</v>
      </c>
      <c r="R1389" s="144">
        <v>4375</v>
      </c>
      <c r="S1389" s="143">
        <f t="shared" si="85"/>
        <v>0</v>
      </c>
      <c r="T1389" s="144">
        <f>Q1389*M1389</f>
        <v>4375</v>
      </c>
      <c r="U1389" s="145"/>
      <c r="W1389" s="365"/>
    </row>
    <row r="1390" spans="1:23">
      <c r="A1390" s="182"/>
      <c r="B1390" s="52"/>
      <c r="C1390" s="200"/>
      <c r="D1390" s="137"/>
      <c r="E1390" s="52"/>
      <c r="F1390" s="52"/>
      <c r="G1390" s="186"/>
      <c r="H1390" s="187"/>
      <c r="I1390" s="187"/>
      <c r="J1390" s="187"/>
      <c r="K1390" s="139"/>
      <c r="L1390" s="140"/>
      <c r="M1390" s="141"/>
      <c r="N1390" s="458">
        <f t="shared" si="83"/>
        <v>0</v>
      </c>
      <c r="O1390" s="147"/>
      <c r="P1390" s="460">
        <f t="shared" si="84"/>
        <v>0</v>
      </c>
      <c r="Q1390" s="451"/>
      <c r="R1390" s="144"/>
      <c r="S1390" s="143"/>
      <c r="T1390" s="144"/>
      <c r="U1390" s="145"/>
      <c r="W1390" s="365"/>
    </row>
    <row r="1391" spans="1:23" ht="39">
      <c r="A1391" s="135">
        <v>10</v>
      </c>
      <c r="B1391" s="52" t="s">
        <v>3</v>
      </c>
      <c r="C1391" s="136" t="s">
        <v>193</v>
      </c>
      <c r="D1391" s="202">
        <v>1</v>
      </c>
      <c r="E1391" s="52" t="s">
        <v>100</v>
      </c>
      <c r="F1391" s="52">
        <v>5</v>
      </c>
      <c r="G1391" s="112" t="s">
        <v>131</v>
      </c>
      <c r="H1391" s="138">
        <v>20</v>
      </c>
      <c r="I1391" s="139">
        <v>256</v>
      </c>
      <c r="J1391" s="139">
        <v>107</v>
      </c>
      <c r="K1391" s="139">
        <f>I1391+J1391</f>
        <v>363</v>
      </c>
      <c r="L1391" s="140">
        <f>K1391*D1391</f>
        <v>363</v>
      </c>
      <c r="M1391" s="141">
        <f t="shared" si="82"/>
        <v>1815</v>
      </c>
      <c r="N1391" s="458">
        <f t="shared" si="83"/>
        <v>0</v>
      </c>
      <c r="O1391" s="147">
        <v>1</v>
      </c>
      <c r="P1391" s="460">
        <f t="shared" si="84"/>
        <v>0</v>
      </c>
      <c r="Q1391" s="451">
        <f>+'Work progress Summary'!AF15</f>
        <v>1</v>
      </c>
      <c r="R1391" s="144">
        <v>1815</v>
      </c>
      <c r="S1391" s="143">
        <f t="shared" si="85"/>
        <v>0</v>
      </c>
      <c r="T1391" s="144">
        <f>Q1391*M1391</f>
        <v>1815</v>
      </c>
      <c r="U1391" s="145"/>
      <c r="W1391" s="365"/>
    </row>
    <row r="1392" spans="1:23">
      <c r="A1392" s="182"/>
      <c r="B1392" s="52"/>
      <c r="C1392" s="200"/>
      <c r="D1392" s="137"/>
      <c r="E1392" s="52"/>
      <c r="F1392" s="52"/>
      <c r="G1392" s="186"/>
      <c r="H1392" s="187"/>
      <c r="I1392" s="187"/>
      <c r="J1392" s="187"/>
      <c r="K1392" s="139"/>
      <c r="L1392" s="140"/>
      <c r="M1392" s="141"/>
      <c r="N1392" s="458">
        <f t="shared" si="83"/>
        <v>0</v>
      </c>
      <c r="O1392" s="147"/>
      <c r="P1392" s="460">
        <f t="shared" si="84"/>
        <v>0</v>
      </c>
      <c r="Q1392" s="451"/>
      <c r="R1392" s="144"/>
      <c r="S1392" s="143"/>
      <c r="T1392" s="144"/>
      <c r="U1392" s="145"/>
      <c r="W1392" s="365"/>
    </row>
    <row r="1393" spans="1:23" ht="52">
      <c r="A1393" s="135">
        <v>10</v>
      </c>
      <c r="B1393" s="52" t="s">
        <v>4</v>
      </c>
      <c r="C1393" s="136" t="s">
        <v>144</v>
      </c>
      <c r="D1393" s="202">
        <v>2</v>
      </c>
      <c r="E1393" s="52" t="s">
        <v>100</v>
      </c>
      <c r="F1393" s="52">
        <v>5</v>
      </c>
      <c r="G1393" s="112" t="s">
        <v>131</v>
      </c>
      <c r="H1393" s="138">
        <v>20</v>
      </c>
      <c r="I1393" s="139">
        <v>44</v>
      </c>
      <c r="J1393" s="139">
        <v>12</v>
      </c>
      <c r="K1393" s="139">
        <f>I1393+J1393</f>
        <v>56</v>
      </c>
      <c r="L1393" s="140">
        <f>K1393*D1393</f>
        <v>112</v>
      </c>
      <c r="M1393" s="141">
        <f t="shared" si="82"/>
        <v>560</v>
      </c>
      <c r="N1393" s="458">
        <f t="shared" si="83"/>
        <v>0</v>
      </c>
      <c r="O1393" s="147">
        <v>1</v>
      </c>
      <c r="P1393" s="460">
        <f t="shared" si="84"/>
        <v>0</v>
      </c>
      <c r="Q1393" s="451">
        <f>+'Work progress Summary'!AF15</f>
        <v>1</v>
      </c>
      <c r="R1393" s="144">
        <v>560</v>
      </c>
      <c r="S1393" s="143">
        <f t="shared" si="85"/>
        <v>0</v>
      </c>
      <c r="T1393" s="144">
        <f>Q1393*M1393</f>
        <v>560</v>
      </c>
      <c r="U1393" s="145"/>
      <c r="W1393" s="365"/>
    </row>
    <row r="1394" spans="1:23">
      <c r="A1394" s="182"/>
      <c r="B1394" s="52"/>
      <c r="C1394" s="200"/>
      <c r="D1394" s="137"/>
      <c r="E1394" s="52"/>
      <c r="F1394" s="52"/>
      <c r="G1394" s="186"/>
      <c r="H1394" s="187"/>
      <c r="I1394" s="187"/>
      <c r="J1394" s="187"/>
      <c r="K1394" s="139"/>
      <c r="L1394" s="140"/>
      <c r="M1394" s="141"/>
      <c r="N1394" s="458">
        <f t="shared" si="83"/>
        <v>0</v>
      </c>
      <c r="O1394" s="147"/>
      <c r="P1394" s="460">
        <f t="shared" si="84"/>
        <v>0</v>
      </c>
      <c r="Q1394" s="451"/>
      <c r="R1394" s="144"/>
      <c r="S1394" s="143"/>
      <c r="T1394" s="144"/>
      <c r="U1394" s="145"/>
      <c r="W1394" s="365"/>
    </row>
    <row r="1395" spans="1:23">
      <c r="A1395" s="135"/>
      <c r="B1395" s="183" t="s">
        <v>83</v>
      </c>
      <c r="C1395" s="200" t="s">
        <v>121</v>
      </c>
      <c r="D1395" s="202"/>
      <c r="E1395" s="52"/>
      <c r="F1395" s="52"/>
      <c r="G1395" s="186"/>
      <c r="H1395" s="187"/>
      <c r="I1395" s="139"/>
      <c r="J1395" s="139"/>
      <c r="K1395" s="139"/>
      <c r="L1395" s="140"/>
      <c r="M1395" s="141"/>
      <c r="N1395" s="458">
        <f t="shared" si="83"/>
        <v>0</v>
      </c>
      <c r="O1395" s="147"/>
      <c r="P1395" s="460">
        <f t="shared" si="84"/>
        <v>0</v>
      </c>
      <c r="Q1395" s="451"/>
      <c r="R1395" s="144"/>
      <c r="S1395" s="143"/>
      <c r="T1395" s="144"/>
      <c r="U1395" s="145"/>
      <c r="W1395" s="365"/>
    </row>
    <row r="1396" spans="1:23">
      <c r="A1396" s="182"/>
      <c r="B1396" s="52"/>
      <c r="C1396" s="200"/>
      <c r="D1396" s="137"/>
      <c r="E1396" s="52"/>
      <c r="F1396" s="52"/>
      <c r="G1396" s="186"/>
      <c r="H1396" s="187"/>
      <c r="I1396" s="187"/>
      <c r="J1396" s="187"/>
      <c r="K1396" s="139"/>
      <c r="L1396" s="140"/>
      <c r="M1396" s="141"/>
      <c r="N1396" s="458">
        <f t="shared" si="83"/>
        <v>0</v>
      </c>
      <c r="O1396" s="147"/>
      <c r="P1396" s="460">
        <f t="shared" si="84"/>
        <v>0</v>
      </c>
      <c r="Q1396" s="451"/>
      <c r="R1396" s="144"/>
      <c r="S1396" s="143"/>
      <c r="T1396" s="144"/>
      <c r="U1396" s="145"/>
      <c r="W1396" s="365"/>
    </row>
    <row r="1397" spans="1:23" ht="26">
      <c r="A1397" s="135">
        <v>10</v>
      </c>
      <c r="B1397" s="52" t="s">
        <v>5</v>
      </c>
      <c r="C1397" s="136" t="s">
        <v>316</v>
      </c>
      <c r="D1397" s="202">
        <v>1</v>
      </c>
      <c r="E1397" s="52" t="s">
        <v>100</v>
      </c>
      <c r="F1397" s="52">
        <v>5</v>
      </c>
      <c r="G1397" s="112" t="s">
        <v>131</v>
      </c>
      <c r="H1397" s="138">
        <v>20</v>
      </c>
      <c r="I1397" s="139">
        <v>112</v>
      </c>
      <c r="J1397" s="139">
        <v>55</v>
      </c>
      <c r="K1397" s="139">
        <f>I1397+J1397</f>
        <v>167</v>
      </c>
      <c r="L1397" s="140">
        <f>K1397*D1397</f>
        <v>167</v>
      </c>
      <c r="M1397" s="141">
        <f t="shared" si="82"/>
        <v>835</v>
      </c>
      <c r="N1397" s="458">
        <f t="shared" si="83"/>
        <v>0</v>
      </c>
      <c r="O1397" s="147">
        <v>1</v>
      </c>
      <c r="P1397" s="460">
        <f t="shared" si="84"/>
        <v>0</v>
      </c>
      <c r="Q1397" s="451">
        <f>+'Work progress Summary'!AG15</f>
        <v>1</v>
      </c>
      <c r="R1397" s="144">
        <v>835</v>
      </c>
      <c r="S1397" s="143">
        <f t="shared" si="85"/>
        <v>0</v>
      </c>
      <c r="T1397" s="144">
        <f>Q1397*M1397</f>
        <v>835</v>
      </c>
      <c r="U1397" s="145"/>
      <c r="W1397" s="365"/>
    </row>
    <row r="1398" spans="1:23">
      <c r="A1398" s="182"/>
      <c r="B1398" s="52"/>
      <c r="C1398" s="200"/>
      <c r="D1398" s="137"/>
      <c r="E1398" s="52"/>
      <c r="F1398" s="52"/>
      <c r="G1398" s="186"/>
      <c r="H1398" s="187"/>
      <c r="I1398" s="187"/>
      <c r="J1398" s="187"/>
      <c r="K1398" s="139"/>
      <c r="L1398" s="140"/>
      <c r="M1398" s="141"/>
      <c r="N1398" s="458">
        <f t="shared" si="83"/>
        <v>0</v>
      </c>
      <c r="O1398" s="147"/>
      <c r="P1398" s="460">
        <f t="shared" si="84"/>
        <v>0</v>
      </c>
      <c r="Q1398" s="451"/>
      <c r="R1398" s="144"/>
      <c r="S1398" s="143"/>
      <c r="T1398" s="144"/>
      <c r="U1398" s="145"/>
      <c r="W1398" s="365"/>
    </row>
    <row r="1399" spans="1:23" ht="26">
      <c r="A1399" s="135">
        <v>10</v>
      </c>
      <c r="B1399" s="52" t="s">
        <v>103</v>
      </c>
      <c r="C1399" s="136" t="s">
        <v>146</v>
      </c>
      <c r="D1399" s="137">
        <v>1</v>
      </c>
      <c r="E1399" s="52" t="s">
        <v>100</v>
      </c>
      <c r="F1399" s="52">
        <v>5</v>
      </c>
      <c r="G1399" s="112" t="s">
        <v>131</v>
      </c>
      <c r="H1399" s="138">
        <v>20</v>
      </c>
      <c r="I1399" s="139">
        <v>25</v>
      </c>
      <c r="J1399" s="139">
        <v>5</v>
      </c>
      <c r="K1399" s="139">
        <f>I1399+J1399</f>
        <v>30</v>
      </c>
      <c r="L1399" s="140">
        <f>K1399*D1399</f>
        <v>30</v>
      </c>
      <c r="M1399" s="141">
        <f t="shared" si="82"/>
        <v>150</v>
      </c>
      <c r="N1399" s="458">
        <f t="shared" si="83"/>
        <v>0</v>
      </c>
      <c r="O1399" s="147">
        <v>1</v>
      </c>
      <c r="P1399" s="460">
        <f t="shared" si="84"/>
        <v>0</v>
      </c>
      <c r="Q1399" s="451">
        <f>+'Work progress Summary'!AD15</f>
        <v>1</v>
      </c>
      <c r="R1399" s="144">
        <v>150</v>
      </c>
      <c r="S1399" s="143">
        <f t="shared" si="85"/>
        <v>0</v>
      </c>
      <c r="T1399" s="144">
        <f>Q1399*M1399</f>
        <v>150</v>
      </c>
      <c r="U1399" s="145"/>
      <c r="W1399" s="365"/>
    </row>
    <row r="1400" spans="1:23">
      <c r="A1400" s="182"/>
      <c r="B1400" s="52"/>
      <c r="C1400" s="200"/>
      <c r="D1400" s="137"/>
      <c r="E1400" s="52"/>
      <c r="F1400" s="52"/>
      <c r="G1400" s="186"/>
      <c r="H1400" s="187"/>
      <c r="I1400" s="187"/>
      <c r="J1400" s="187"/>
      <c r="K1400" s="139"/>
      <c r="L1400" s="140"/>
      <c r="M1400" s="141"/>
      <c r="N1400" s="458">
        <f t="shared" si="83"/>
        <v>0</v>
      </c>
      <c r="O1400" s="147"/>
      <c r="P1400" s="460">
        <f t="shared" si="84"/>
        <v>0</v>
      </c>
      <c r="Q1400" s="451"/>
      <c r="R1400" s="144"/>
      <c r="S1400" s="143"/>
      <c r="T1400" s="144"/>
      <c r="U1400" s="145"/>
      <c r="W1400" s="365"/>
    </row>
    <row r="1401" spans="1:23">
      <c r="A1401" s="135"/>
      <c r="B1401" s="183" t="s">
        <v>83</v>
      </c>
      <c r="C1401" s="200" t="s">
        <v>300</v>
      </c>
      <c r="D1401" s="202"/>
      <c r="E1401" s="52"/>
      <c r="F1401" s="52"/>
      <c r="G1401" s="186"/>
      <c r="H1401" s="187"/>
      <c r="I1401" s="139"/>
      <c r="J1401" s="139"/>
      <c r="K1401" s="139"/>
      <c r="L1401" s="140"/>
      <c r="M1401" s="141"/>
      <c r="N1401" s="458">
        <f t="shared" si="83"/>
        <v>0</v>
      </c>
      <c r="O1401" s="147"/>
      <c r="P1401" s="460">
        <f t="shared" si="84"/>
        <v>0</v>
      </c>
      <c r="Q1401" s="451"/>
      <c r="R1401" s="144"/>
      <c r="S1401" s="143"/>
      <c r="T1401" s="144"/>
      <c r="U1401" s="145"/>
      <c r="W1401" s="365"/>
    </row>
    <row r="1402" spans="1:23">
      <c r="A1402" s="182"/>
      <c r="B1402" s="52"/>
      <c r="C1402" s="200"/>
      <c r="D1402" s="137"/>
      <c r="E1402" s="52"/>
      <c r="F1402" s="52"/>
      <c r="G1402" s="186"/>
      <c r="H1402" s="187"/>
      <c r="I1402" s="187"/>
      <c r="J1402" s="187"/>
      <c r="K1402" s="139"/>
      <c r="L1402" s="140"/>
      <c r="M1402" s="141"/>
      <c r="N1402" s="458">
        <f t="shared" si="83"/>
        <v>0</v>
      </c>
      <c r="O1402" s="147"/>
      <c r="P1402" s="460">
        <f t="shared" si="84"/>
        <v>0</v>
      </c>
      <c r="Q1402" s="451"/>
      <c r="R1402" s="144"/>
      <c r="S1402" s="143"/>
      <c r="T1402" s="144"/>
      <c r="U1402" s="145"/>
      <c r="W1402" s="365"/>
    </row>
    <row r="1403" spans="1:23" ht="26">
      <c r="A1403" s="135">
        <v>10</v>
      </c>
      <c r="B1403" s="52" t="s">
        <v>105</v>
      </c>
      <c r="C1403" s="136" t="s">
        <v>317</v>
      </c>
      <c r="D1403" s="202">
        <v>1</v>
      </c>
      <c r="E1403" s="52" t="s">
        <v>100</v>
      </c>
      <c r="F1403" s="52">
        <v>5</v>
      </c>
      <c r="G1403" s="112" t="s">
        <v>131</v>
      </c>
      <c r="H1403" s="138">
        <v>20</v>
      </c>
      <c r="I1403" s="139">
        <v>150</v>
      </c>
      <c r="J1403" s="139">
        <v>74</v>
      </c>
      <c r="K1403" s="139">
        <f>I1403+J1403</f>
        <v>224</v>
      </c>
      <c r="L1403" s="140">
        <f>K1403*D1403</f>
        <v>224</v>
      </c>
      <c r="M1403" s="141">
        <f t="shared" si="82"/>
        <v>1120</v>
      </c>
      <c r="N1403" s="458">
        <f t="shared" si="83"/>
        <v>0</v>
      </c>
      <c r="O1403" s="147">
        <v>1</v>
      </c>
      <c r="P1403" s="460">
        <f t="shared" si="84"/>
        <v>0</v>
      </c>
      <c r="Q1403" s="451">
        <f>+'Work progress Summary'!AG15</f>
        <v>1</v>
      </c>
      <c r="R1403" s="144">
        <v>1120</v>
      </c>
      <c r="S1403" s="143">
        <f t="shared" si="85"/>
        <v>0</v>
      </c>
      <c r="T1403" s="144">
        <f>Q1403*M1403</f>
        <v>1120</v>
      </c>
      <c r="U1403" s="145"/>
      <c r="W1403" s="365"/>
    </row>
    <row r="1404" spans="1:23">
      <c r="A1404" s="182"/>
      <c r="B1404" s="52"/>
      <c r="C1404" s="200"/>
      <c r="D1404" s="137"/>
      <c r="E1404" s="52"/>
      <c r="F1404" s="52"/>
      <c r="G1404" s="186"/>
      <c r="H1404" s="187"/>
      <c r="I1404" s="187"/>
      <c r="J1404" s="187"/>
      <c r="K1404" s="139"/>
      <c r="L1404" s="140"/>
      <c r="M1404" s="141"/>
      <c r="N1404" s="458">
        <f t="shared" si="83"/>
        <v>0</v>
      </c>
      <c r="O1404" s="147"/>
      <c r="P1404" s="460">
        <f t="shared" si="84"/>
        <v>0</v>
      </c>
      <c r="Q1404" s="451"/>
      <c r="R1404" s="144"/>
      <c r="S1404" s="143"/>
      <c r="T1404" s="144"/>
      <c r="U1404" s="145"/>
      <c r="W1404" s="365"/>
    </row>
    <row r="1405" spans="1:23" ht="39">
      <c r="A1405" s="135">
        <v>10</v>
      </c>
      <c r="B1405" s="52" t="s">
        <v>107</v>
      </c>
      <c r="C1405" s="136" t="s">
        <v>318</v>
      </c>
      <c r="D1405" s="202">
        <v>1</v>
      </c>
      <c r="E1405" s="52" t="s">
        <v>100</v>
      </c>
      <c r="F1405" s="52">
        <v>5</v>
      </c>
      <c r="G1405" s="112" t="s">
        <v>131</v>
      </c>
      <c r="H1405" s="138">
        <v>20</v>
      </c>
      <c r="I1405" s="139">
        <v>738</v>
      </c>
      <c r="J1405" s="139">
        <v>331</v>
      </c>
      <c r="K1405" s="139">
        <f>I1405+J1405</f>
        <v>1069</v>
      </c>
      <c r="L1405" s="140">
        <f>K1405*D1405</f>
        <v>1069</v>
      </c>
      <c r="M1405" s="141">
        <f t="shared" si="82"/>
        <v>5345</v>
      </c>
      <c r="N1405" s="458">
        <f t="shared" si="83"/>
        <v>0</v>
      </c>
      <c r="O1405" s="147">
        <v>1</v>
      </c>
      <c r="P1405" s="460">
        <f t="shared" si="84"/>
        <v>0</v>
      </c>
      <c r="Q1405" s="451">
        <f>+'Work progress Summary'!AB15</f>
        <v>1</v>
      </c>
      <c r="R1405" s="144">
        <v>5345</v>
      </c>
      <c r="S1405" s="143">
        <f t="shared" si="85"/>
        <v>0</v>
      </c>
      <c r="T1405" s="144">
        <f>Q1405*M1405</f>
        <v>5345</v>
      </c>
      <c r="U1405" s="145"/>
      <c r="W1405" s="365"/>
    </row>
    <row r="1406" spans="1:23">
      <c r="A1406" s="182"/>
      <c r="B1406" s="52"/>
      <c r="C1406" s="200"/>
      <c r="D1406" s="137"/>
      <c r="E1406" s="52"/>
      <c r="F1406" s="52"/>
      <c r="G1406" s="186"/>
      <c r="H1406" s="187"/>
      <c r="I1406" s="187"/>
      <c r="J1406" s="187"/>
      <c r="K1406" s="139"/>
      <c r="L1406" s="140"/>
      <c r="M1406" s="141"/>
      <c r="N1406" s="458">
        <f t="shared" si="83"/>
        <v>0</v>
      </c>
      <c r="O1406" s="147"/>
      <c r="P1406" s="460">
        <f t="shared" si="84"/>
        <v>0</v>
      </c>
      <c r="Q1406" s="451"/>
      <c r="R1406" s="144"/>
      <c r="S1406" s="143"/>
      <c r="T1406" s="144"/>
      <c r="U1406" s="145"/>
      <c r="W1406" s="365"/>
    </row>
    <row r="1407" spans="1:23" ht="26">
      <c r="A1407" s="135">
        <v>10</v>
      </c>
      <c r="B1407" s="52" t="s">
        <v>108</v>
      </c>
      <c r="C1407" s="136" t="s">
        <v>146</v>
      </c>
      <c r="D1407" s="202">
        <v>1</v>
      </c>
      <c r="E1407" s="52" t="s">
        <v>100</v>
      </c>
      <c r="F1407" s="52">
        <v>5</v>
      </c>
      <c r="G1407" s="112" t="s">
        <v>131</v>
      </c>
      <c r="H1407" s="138">
        <v>20</v>
      </c>
      <c r="I1407" s="139">
        <v>25</v>
      </c>
      <c r="J1407" s="139">
        <v>5</v>
      </c>
      <c r="K1407" s="139">
        <f>I1407+J1407</f>
        <v>30</v>
      </c>
      <c r="L1407" s="140">
        <f>K1407*D1407</f>
        <v>30</v>
      </c>
      <c r="M1407" s="141">
        <f t="shared" si="82"/>
        <v>150</v>
      </c>
      <c r="N1407" s="458">
        <f t="shared" si="83"/>
        <v>0</v>
      </c>
      <c r="O1407" s="147">
        <v>1</v>
      </c>
      <c r="P1407" s="460">
        <f t="shared" si="84"/>
        <v>0</v>
      </c>
      <c r="Q1407" s="451">
        <f>+'Work progress Summary'!AD15</f>
        <v>1</v>
      </c>
      <c r="R1407" s="144">
        <v>150</v>
      </c>
      <c r="S1407" s="143">
        <f t="shared" si="85"/>
        <v>0</v>
      </c>
      <c r="T1407" s="144">
        <f>Q1407*M1407</f>
        <v>150</v>
      </c>
      <c r="U1407" s="145"/>
      <c r="W1407" s="365"/>
    </row>
    <row r="1408" spans="1:23">
      <c r="A1408" s="182"/>
      <c r="B1408" s="52"/>
      <c r="C1408" s="200"/>
      <c r="D1408" s="137"/>
      <c r="E1408" s="52"/>
      <c r="F1408" s="52"/>
      <c r="G1408" s="186"/>
      <c r="H1408" s="187"/>
      <c r="I1408" s="187"/>
      <c r="J1408" s="187"/>
      <c r="K1408" s="139"/>
      <c r="L1408" s="140"/>
      <c r="M1408" s="141"/>
      <c r="N1408" s="458">
        <f t="shared" si="83"/>
        <v>0</v>
      </c>
      <c r="O1408" s="147"/>
      <c r="P1408" s="460">
        <f t="shared" si="84"/>
        <v>0</v>
      </c>
      <c r="Q1408" s="451"/>
      <c r="R1408" s="144"/>
      <c r="S1408" s="143"/>
      <c r="T1408" s="144"/>
      <c r="U1408" s="145"/>
      <c r="W1408" s="365"/>
    </row>
    <row r="1409" spans="1:23">
      <c r="A1409" s="135"/>
      <c r="B1409" s="183" t="s">
        <v>83</v>
      </c>
      <c r="C1409" s="200" t="s">
        <v>148</v>
      </c>
      <c r="D1409" s="202"/>
      <c r="E1409" s="52"/>
      <c r="F1409" s="52"/>
      <c r="G1409" s="186"/>
      <c r="H1409" s="187"/>
      <c r="I1409" s="139"/>
      <c r="J1409" s="139"/>
      <c r="K1409" s="139"/>
      <c r="L1409" s="140"/>
      <c r="M1409" s="141"/>
      <c r="N1409" s="458">
        <f t="shared" si="83"/>
        <v>0</v>
      </c>
      <c r="O1409" s="147"/>
      <c r="P1409" s="460">
        <f t="shared" si="84"/>
        <v>0</v>
      </c>
      <c r="Q1409" s="451"/>
      <c r="R1409" s="144"/>
      <c r="S1409" s="143"/>
      <c r="T1409" s="144"/>
      <c r="U1409" s="145"/>
      <c r="W1409" s="365"/>
    </row>
    <row r="1410" spans="1:23">
      <c r="A1410" s="182"/>
      <c r="B1410" s="52"/>
      <c r="C1410" s="200"/>
      <c r="D1410" s="137"/>
      <c r="E1410" s="52"/>
      <c r="F1410" s="52"/>
      <c r="G1410" s="186"/>
      <c r="H1410" s="187"/>
      <c r="I1410" s="187"/>
      <c r="J1410" s="187"/>
      <c r="K1410" s="139"/>
      <c r="L1410" s="140"/>
      <c r="M1410" s="141"/>
      <c r="N1410" s="458">
        <f t="shared" si="83"/>
        <v>0</v>
      </c>
      <c r="O1410" s="147"/>
      <c r="P1410" s="460">
        <f t="shared" si="84"/>
        <v>0</v>
      </c>
      <c r="Q1410" s="451"/>
      <c r="R1410" s="144"/>
      <c r="S1410" s="143"/>
      <c r="T1410" s="144"/>
      <c r="U1410" s="145"/>
      <c r="W1410" s="365"/>
    </row>
    <row r="1411" spans="1:23" ht="26">
      <c r="A1411" s="135">
        <v>10</v>
      </c>
      <c r="B1411" s="52"/>
      <c r="C1411" s="136" t="s">
        <v>149</v>
      </c>
      <c r="D1411" s="202">
        <v>188</v>
      </c>
      <c r="E1411" s="52" t="s">
        <v>532</v>
      </c>
      <c r="F1411" s="52">
        <v>5</v>
      </c>
      <c r="G1411" s="112"/>
      <c r="H1411" s="138"/>
      <c r="I1411" s="139">
        <v>0</v>
      </c>
      <c r="J1411" s="139">
        <v>8</v>
      </c>
      <c r="K1411" s="139">
        <f>I1411+J1411</f>
        <v>8</v>
      </c>
      <c r="L1411" s="140">
        <f>K1411*D1411</f>
        <v>1504</v>
      </c>
      <c r="M1411" s="141">
        <f t="shared" si="82"/>
        <v>7520</v>
      </c>
      <c r="N1411" s="458"/>
      <c r="O1411" s="147">
        <v>0.99836160174055533</v>
      </c>
      <c r="P1411" s="460">
        <f t="shared" si="84"/>
        <v>0</v>
      </c>
      <c r="Q1411" s="451">
        <f>SUM(T1251:T1407)/SUM(M1251:M1407)</f>
        <v>0.99836160174055533</v>
      </c>
      <c r="R1411" s="144">
        <v>7507.6792450889761</v>
      </c>
      <c r="S1411" s="143">
        <f t="shared" si="85"/>
        <v>0</v>
      </c>
      <c r="T1411" s="144">
        <f>Q1411*M1411</f>
        <v>7507.6792450889761</v>
      </c>
      <c r="U1411" s="145"/>
      <c r="W1411" s="365"/>
    </row>
    <row r="1412" spans="1:23">
      <c r="A1412" s="182"/>
      <c r="B1412" s="52"/>
      <c r="C1412" s="200"/>
      <c r="D1412" s="137"/>
      <c r="E1412" s="52"/>
      <c r="F1412" s="52"/>
      <c r="G1412" s="186"/>
      <c r="H1412" s="187"/>
      <c r="I1412" s="187"/>
      <c r="J1412" s="187"/>
      <c r="K1412" s="139"/>
      <c r="L1412" s="140"/>
      <c r="M1412" s="141"/>
      <c r="N1412" s="458">
        <f t="shared" si="83"/>
        <v>0</v>
      </c>
      <c r="O1412" s="147"/>
      <c r="P1412" s="460">
        <f t="shared" si="84"/>
        <v>0</v>
      </c>
      <c r="Q1412" s="451"/>
      <c r="R1412" s="144"/>
      <c r="S1412" s="143"/>
      <c r="T1412" s="144"/>
      <c r="U1412" s="145"/>
      <c r="W1412" s="365"/>
    </row>
    <row r="1413" spans="1:23" ht="26">
      <c r="A1413" s="135">
        <v>10</v>
      </c>
      <c r="B1413" s="52"/>
      <c r="C1413" s="136" t="s">
        <v>150</v>
      </c>
      <c r="D1413" s="137">
        <v>121</v>
      </c>
      <c r="E1413" s="52" t="s">
        <v>532</v>
      </c>
      <c r="F1413" s="52">
        <v>5</v>
      </c>
      <c r="G1413" s="112"/>
      <c r="H1413" s="138"/>
      <c r="I1413" s="139">
        <v>0</v>
      </c>
      <c r="J1413" s="139">
        <v>8</v>
      </c>
      <c r="K1413" s="139">
        <f>I1413+J1413</f>
        <v>8</v>
      </c>
      <c r="L1413" s="140">
        <f>K1413*D1413</f>
        <v>968</v>
      </c>
      <c r="M1413" s="141">
        <f t="shared" si="82"/>
        <v>4840</v>
      </c>
      <c r="N1413" s="458"/>
      <c r="O1413" s="147">
        <v>0.99836160174055533</v>
      </c>
      <c r="P1413" s="460">
        <f t="shared" si="84"/>
        <v>0</v>
      </c>
      <c r="Q1413" s="451">
        <f>Q1411</f>
        <v>0.99836160174055533</v>
      </c>
      <c r="R1413" s="144">
        <v>4832.0701524242877</v>
      </c>
      <c r="S1413" s="143">
        <f t="shared" si="85"/>
        <v>0</v>
      </c>
      <c r="T1413" s="144">
        <f>Q1413*M1413</f>
        <v>4832.0701524242877</v>
      </c>
      <c r="U1413" s="145"/>
      <c r="W1413" s="365"/>
    </row>
    <row r="1414" spans="1:23" ht="13.5" thickBot="1">
      <c r="A1414" s="182"/>
      <c r="B1414" s="52"/>
      <c r="C1414" s="200"/>
      <c r="D1414" s="137"/>
      <c r="E1414" s="52"/>
      <c r="F1414" s="52"/>
      <c r="G1414" s="186"/>
      <c r="H1414" s="187"/>
      <c r="I1414" s="187"/>
      <c r="J1414" s="187"/>
      <c r="K1414" s="139"/>
      <c r="L1414" s="140"/>
      <c r="M1414" s="141"/>
      <c r="N1414" s="458">
        <f t="shared" si="83"/>
        <v>0</v>
      </c>
      <c r="O1414" s="147"/>
      <c r="P1414" s="460">
        <f t="shared" si="84"/>
        <v>0</v>
      </c>
      <c r="Q1414" s="452"/>
      <c r="R1414" s="213"/>
      <c r="S1414" s="212"/>
      <c r="T1414" s="213"/>
      <c r="U1414" s="214"/>
      <c r="W1414" s="365"/>
    </row>
    <row r="1415" spans="1:23" ht="20.149999999999999" customHeight="1" thickTop="1" thickBot="1">
      <c r="A1415" s="239">
        <v>10</v>
      </c>
      <c r="B1415" s="216"/>
      <c r="C1415" s="217" t="s">
        <v>319</v>
      </c>
      <c r="D1415" s="218"/>
      <c r="E1415" s="216"/>
      <c r="F1415" s="216"/>
      <c r="G1415" s="219"/>
      <c r="H1415" s="220"/>
      <c r="I1415" s="221"/>
      <c r="J1415" s="221"/>
      <c r="K1415" s="221"/>
      <c r="L1415" s="221"/>
      <c r="M1415" s="222"/>
      <c r="N1415" s="458">
        <f t="shared" si="83"/>
        <v>0</v>
      </c>
      <c r="O1415" s="461"/>
      <c r="P1415" s="460">
        <f t="shared" si="84"/>
        <v>0</v>
      </c>
      <c r="Q1415" s="223"/>
      <c r="R1415" s="238">
        <v>449184.3493975132</v>
      </c>
      <c r="S1415" s="238">
        <f>SUM(S1242:S1414)</f>
        <v>0</v>
      </c>
      <c r="T1415" s="238">
        <f>SUM(T1242:T1414)</f>
        <v>449184.3493975132</v>
      </c>
      <c r="U1415" s="225"/>
      <c r="W1415" s="365"/>
    </row>
    <row r="1416" spans="1:23" ht="13.5" thickTop="1">
      <c r="A1416" s="226"/>
      <c r="B1416" s="227"/>
      <c r="C1416" s="228"/>
      <c r="D1416" s="229"/>
      <c r="E1416" s="227"/>
      <c r="F1416" s="227"/>
      <c r="G1416" s="230"/>
      <c r="H1416" s="231"/>
      <c r="I1416" s="232"/>
      <c r="J1416" s="232"/>
      <c r="K1416" s="232"/>
      <c r="L1416" s="233"/>
      <c r="M1416" s="234"/>
      <c r="N1416" s="458">
        <f t="shared" si="83"/>
        <v>0</v>
      </c>
      <c r="O1416" s="147"/>
      <c r="P1416" s="460">
        <f t="shared" si="84"/>
        <v>0</v>
      </c>
      <c r="Q1416" s="453"/>
      <c r="R1416" s="236"/>
      <c r="S1416" s="235"/>
      <c r="T1416" s="236"/>
      <c r="U1416" s="237"/>
      <c r="W1416" s="365"/>
    </row>
    <row r="1417" spans="1:23">
      <c r="A1417" s="135">
        <v>11</v>
      </c>
      <c r="B1417" s="183" t="s">
        <v>83</v>
      </c>
      <c r="C1417" s="184" t="s">
        <v>320</v>
      </c>
      <c r="D1417" s="202"/>
      <c r="E1417" s="52"/>
      <c r="F1417" s="52"/>
      <c r="G1417" s="186"/>
      <c r="H1417" s="187"/>
      <c r="I1417" s="139"/>
      <c r="J1417" s="139"/>
      <c r="K1417" s="139"/>
      <c r="L1417" s="140"/>
      <c r="M1417" s="141"/>
      <c r="N1417" s="458">
        <f t="shared" si="83"/>
        <v>0</v>
      </c>
      <c r="O1417" s="147"/>
      <c r="P1417" s="460">
        <f t="shared" si="84"/>
        <v>0</v>
      </c>
      <c r="Q1417" s="451"/>
      <c r="R1417" s="144"/>
      <c r="S1417" s="143"/>
      <c r="T1417" s="144"/>
      <c r="U1417" s="145"/>
      <c r="W1417" s="365"/>
    </row>
    <row r="1418" spans="1:23">
      <c r="A1418" s="182"/>
      <c r="B1418" s="52"/>
      <c r="C1418" s="200"/>
      <c r="D1418" s="137"/>
      <c r="E1418" s="52"/>
      <c r="F1418" s="52"/>
      <c r="G1418" s="186"/>
      <c r="H1418" s="187"/>
      <c r="I1418" s="187"/>
      <c r="J1418" s="187"/>
      <c r="K1418" s="139"/>
      <c r="L1418" s="140"/>
      <c r="M1418" s="141"/>
      <c r="N1418" s="458">
        <f t="shared" si="83"/>
        <v>0</v>
      </c>
      <c r="O1418" s="147"/>
      <c r="P1418" s="460">
        <f t="shared" si="84"/>
        <v>0</v>
      </c>
      <c r="Q1418" s="451"/>
      <c r="R1418" s="144"/>
      <c r="S1418" s="143"/>
      <c r="T1418" s="144"/>
      <c r="U1418" s="145"/>
      <c r="W1418" s="365"/>
    </row>
    <row r="1419" spans="1:23" ht="26">
      <c r="A1419" s="135"/>
      <c r="B1419" s="52"/>
      <c r="C1419" s="136" t="s">
        <v>90</v>
      </c>
      <c r="D1419" s="202"/>
      <c r="E1419" s="52"/>
      <c r="F1419" s="52"/>
      <c r="G1419" s="186"/>
      <c r="H1419" s="187"/>
      <c r="I1419" s="139"/>
      <c r="J1419" s="139"/>
      <c r="K1419" s="139"/>
      <c r="L1419" s="140"/>
      <c r="M1419" s="141"/>
      <c r="N1419" s="458">
        <f t="shared" si="83"/>
        <v>0</v>
      </c>
      <c r="O1419" s="147"/>
      <c r="P1419" s="460">
        <f t="shared" si="84"/>
        <v>0</v>
      </c>
      <c r="Q1419" s="451"/>
      <c r="R1419" s="144"/>
      <c r="S1419" s="143"/>
      <c r="T1419" s="144"/>
      <c r="U1419" s="145"/>
      <c r="W1419" s="365"/>
    </row>
    <row r="1420" spans="1:23">
      <c r="A1420" s="182"/>
      <c r="B1420" s="52"/>
      <c r="C1420" s="200"/>
      <c r="D1420" s="137"/>
      <c r="E1420" s="52"/>
      <c r="F1420" s="52"/>
      <c r="G1420" s="186"/>
      <c r="H1420" s="187"/>
      <c r="I1420" s="187"/>
      <c r="J1420" s="187"/>
      <c r="K1420" s="139"/>
      <c r="L1420" s="140"/>
      <c r="M1420" s="141"/>
      <c r="N1420" s="458">
        <f t="shared" si="83"/>
        <v>0</v>
      </c>
      <c r="O1420" s="147"/>
      <c r="P1420" s="460">
        <f t="shared" si="84"/>
        <v>0</v>
      </c>
      <c r="Q1420" s="451"/>
      <c r="R1420" s="144"/>
      <c r="S1420" s="143"/>
      <c r="T1420" s="144"/>
      <c r="U1420" s="145"/>
      <c r="W1420" s="365"/>
    </row>
    <row r="1421" spans="1:23">
      <c r="A1421" s="135"/>
      <c r="B1421" s="52"/>
      <c r="C1421" s="185" t="s">
        <v>91</v>
      </c>
      <c r="D1421" s="202"/>
      <c r="E1421" s="52"/>
      <c r="F1421" s="52"/>
      <c r="G1421" s="186"/>
      <c r="H1421" s="187"/>
      <c r="I1421" s="139"/>
      <c r="J1421" s="139"/>
      <c r="K1421" s="139"/>
      <c r="L1421" s="140"/>
      <c r="M1421" s="141"/>
      <c r="N1421" s="458">
        <f t="shared" si="83"/>
        <v>0</v>
      </c>
      <c r="O1421" s="147"/>
      <c r="P1421" s="460">
        <f t="shared" si="84"/>
        <v>0</v>
      </c>
      <c r="Q1421" s="451"/>
      <c r="R1421" s="144"/>
      <c r="S1421" s="143"/>
      <c r="T1421" s="144"/>
      <c r="U1421" s="145"/>
      <c r="W1421" s="365"/>
    </row>
    <row r="1422" spans="1:23">
      <c r="A1422" s="182"/>
      <c r="B1422" s="52"/>
      <c r="C1422" s="200"/>
      <c r="D1422" s="137"/>
      <c r="E1422" s="52"/>
      <c r="F1422" s="52"/>
      <c r="G1422" s="186"/>
      <c r="H1422" s="187"/>
      <c r="I1422" s="187"/>
      <c r="J1422" s="187"/>
      <c r="K1422" s="139"/>
      <c r="L1422" s="140"/>
      <c r="M1422" s="141"/>
      <c r="N1422" s="458">
        <f t="shared" si="83"/>
        <v>0</v>
      </c>
      <c r="O1422" s="147"/>
      <c r="P1422" s="460">
        <f t="shared" si="84"/>
        <v>0</v>
      </c>
      <c r="Q1422" s="451"/>
      <c r="R1422" s="144"/>
      <c r="S1422" s="143"/>
      <c r="T1422" s="144"/>
      <c r="U1422" s="145"/>
      <c r="W1422" s="365"/>
    </row>
    <row r="1423" spans="1:23">
      <c r="A1423" s="135"/>
      <c r="B1423" s="52"/>
      <c r="C1423" s="185" t="s">
        <v>92</v>
      </c>
      <c r="D1423" s="202"/>
      <c r="E1423" s="52"/>
      <c r="F1423" s="52"/>
      <c r="G1423" s="186"/>
      <c r="H1423" s="187"/>
      <c r="I1423" s="139"/>
      <c r="J1423" s="139"/>
      <c r="K1423" s="139"/>
      <c r="L1423" s="140"/>
      <c r="M1423" s="141"/>
      <c r="N1423" s="458">
        <f t="shared" si="83"/>
        <v>0</v>
      </c>
      <c r="O1423" s="147"/>
      <c r="P1423" s="460">
        <f t="shared" si="84"/>
        <v>0</v>
      </c>
      <c r="Q1423" s="451"/>
      <c r="R1423" s="144"/>
      <c r="S1423" s="143"/>
      <c r="T1423" s="144"/>
      <c r="U1423" s="145"/>
      <c r="W1423" s="365"/>
    </row>
    <row r="1424" spans="1:23">
      <c r="A1424" s="182"/>
      <c r="B1424" s="52"/>
      <c r="C1424" s="200"/>
      <c r="D1424" s="137"/>
      <c r="E1424" s="52"/>
      <c r="F1424" s="52"/>
      <c r="G1424" s="186"/>
      <c r="H1424" s="187"/>
      <c r="I1424" s="187"/>
      <c r="J1424" s="187"/>
      <c r="K1424" s="139"/>
      <c r="L1424" s="140"/>
      <c r="M1424" s="141"/>
      <c r="N1424" s="458">
        <f t="shared" si="83"/>
        <v>0</v>
      </c>
      <c r="O1424" s="147"/>
      <c r="P1424" s="460">
        <f t="shared" si="84"/>
        <v>0</v>
      </c>
      <c r="Q1424" s="451"/>
      <c r="R1424" s="144"/>
      <c r="S1424" s="143"/>
      <c r="T1424" s="144"/>
      <c r="U1424" s="145"/>
      <c r="W1424" s="365"/>
    </row>
    <row r="1425" spans="1:23" ht="26">
      <c r="A1425" s="135">
        <v>11</v>
      </c>
      <c r="B1425" s="52" t="s">
        <v>1</v>
      </c>
      <c r="C1425" s="136" t="s">
        <v>93</v>
      </c>
      <c r="D1425" s="137">
        <v>1.8</v>
      </c>
      <c r="E1425" s="52" t="s">
        <v>532</v>
      </c>
      <c r="F1425" s="52">
        <v>2</v>
      </c>
      <c r="G1425" s="112" t="s">
        <v>94</v>
      </c>
      <c r="H1425" s="138">
        <v>20</v>
      </c>
      <c r="I1425" s="139">
        <v>255</v>
      </c>
      <c r="J1425" s="139">
        <v>145</v>
      </c>
      <c r="K1425" s="139">
        <f>I1425+J1425</f>
        <v>400</v>
      </c>
      <c r="L1425" s="140">
        <f>K1425*D1425</f>
        <v>720</v>
      </c>
      <c r="M1425" s="141">
        <f t="shared" ref="M1425:M1483" si="86">D1425*K1425*F1425</f>
        <v>1440</v>
      </c>
      <c r="N1425" s="458">
        <f t="shared" si="83"/>
        <v>0</v>
      </c>
      <c r="O1425" s="147">
        <v>1</v>
      </c>
      <c r="P1425" s="460">
        <f t="shared" si="84"/>
        <v>0</v>
      </c>
      <c r="Q1425" s="451">
        <f>+'Work progress Summary'!$C$16</f>
        <v>1</v>
      </c>
      <c r="R1425" s="144">
        <v>1440</v>
      </c>
      <c r="S1425" s="143">
        <f t="shared" si="85"/>
        <v>0</v>
      </c>
      <c r="T1425" s="144">
        <f>Q1425*M1425</f>
        <v>1440</v>
      </c>
      <c r="U1425" s="145"/>
      <c r="W1425" s="365"/>
    </row>
    <row r="1426" spans="1:23">
      <c r="A1426" s="182"/>
      <c r="B1426" s="52"/>
      <c r="C1426" s="200"/>
      <c r="D1426" s="137"/>
      <c r="E1426" s="52"/>
      <c r="F1426" s="52"/>
      <c r="G1426" s="186"/>
      <c r="H1426" s="187"/>
      <c r="I1426" s="187"/>
      <c r="J1426" s="187"/>
      <c r="K1426" s="139"/>
      <c r="L1426" s="140"/>
      <c r="M1426" s="141"/>
      <c r="N1426" s="458">
        <f t="shared" si="83"/>
        <v>0</v>
      </c>
      <c r="O1426" s="147"/>
      <c r="P1426" s="460">
        <f t="shared" si="84"/>
        <v>0</v>
      </c>
      <c r="Q1426" s="451"/>
      <c r="R1426" s="144"/>
      <c r="S1426" s="143"/>
      <c r="T1426" s="144"/>
      <c r="U1426" s="145"/>
      <c r="W1426" s="365"/>
    </row>
    <row r="1427" spans="1:23" ht="14.5">
      <c r="A1427" s="135">
        <v>11</v>
      </c>
      <c r="B1427" s="52" t="s">
        <v>2</v>
      </c>
      <c r="C1427" s="185" t="s">
        <v>166</v>
      </c>
      <c r="D1427" s="202">
        <v>1.8</v>
      </c>
      <c r="E1427" s="52" t="s">
        <v>532</v>
      </c>
      <c r="F1427" s="52">
        <v>2</v>
      </c>
      <c r="G1427" s="112" t="s">
        <v>96</v>
      </c>
      <c r="H1427" s="138">
        <v>20</v>
      </c>
      <c r="I1427" s="139">
        <v>282</v>
      </c>
      <c r="J1427" s="139">
        <v>206</v>
      </c>
      <c r="K1427" s="139">
        <f>I1427+J1427</f>
        <v>488</v>
      </c>
      <c r="L1427" s="140">
        <f>K1427*D1427</f>
        <v>878.4</v>
      </c>
      <c r="M1427" s="141">
        <f t="shared" si="86"/>
        <v>1756.8</v>
      </c>
      <c r="N1427" s="458">
        <f t="shared" si="83"/>
        <v>0</v>
      </c>
      <c r="O1427" s="147">
        <v>1</v>
      </c>
      <c r="P1427" s="460">
        <f t="shared" si="84"/>
        <v>0</v>
      </c>
      <c r="Q1427" s="451">
        <f>+'Work progress Summary'!$C$16</f>
        <v>1</v>
      </c>
      <c r="R1427" s="144">
        <v>1756.8</v>
      </c>
      <c r="S1427" s="143">
        <f t="shared" si="85"/>
        <v>0</v>
      </c>
      <c r="T1427" s="144">
        <f>Q1427*M1427</f>
        <v>1756.8</v>
      </c>
      <c r="U1427" s="145"/>
      <c r="W1427" s="365"/>
    </row>
    <row r="1428" spans="1:23">
      <c r="A1428" s="182"/>
      <c r="B1428" s="52"/>
      <c r="C1428" s="200"/>
      <c r="D1428" s="137"/>
      <c r="E1428" s="52"/>
      <c r="F1428" s="52"/>
      <c r="G1428" s="186"/>
      <c r="H1428" s="187"/>
      <c r="I1428" s="187"/>
      <c r="J1428" s="187"/>
      <c r="K1428" s="139"/>
      <c r="L1428" s="140"/>
      <c r="M1428" s="141"/>
      <c r="N1428" s="458">
        <f t="shared" si="83"/>
        <v>0</v>
      </c>
      <c r="O1428" s="147"/>
      <c r="P1428" s="460">
        <f t="shared" si="84"/>
        <v>0</v>
      </c>
      <c r="Q1428" s="451"/>
      <c r="R1428" s="144"/>
      <c r="S1428" s="143"/>
      <c r="T1428" s="144"/>
      <c r="U1428" s="145"/>
      <c r="W1428" s="365"/>
    </row>
    <row r="1429" spans="1:23" ht="14.5">
      <c r="A1429" s="135">
        <v>11</v>
      </c>
      <c r="B1429" s="52" t="s">
        <v>3</v>
      </c>
      <c r="C1429" s="185" t="s">
        <v>321</v>
      </c>
      <c r="D1429" s="202">
        <v>1.4</v>
      </c>
      <c r="E1429" s="52" t="s">
        <v>532</v>
      </c>
      <c r="F1429" s="52">
        <v>2</v>
      </c>
      <c r="G1429" s="112" t="s">
        <v>96</v>
      </c>
      <c r="H1429" s="138">
        <v>20</v>
      </c>
      <c r="I1429" s="139">
        <v>282</v>
      </c>
      <c r="J1429" s="139">
        <v>206</v>
      </c>
      <c r="K1429" s="139">
        <f>I1429+J1429</f>
        <v>488</v>
      </c>
      <c r="L1429" s="140">
        <f>K1429*D1429</f>
        <v>683.19999999999993</v>
      </c>
      <c r="M1429" s="141">
        <f t="shared" si="86"/>
        <v>1366.3999999999999</v>
      </c>
      <c r="N1429" s="458">
        <f t="shared" si="83"/>
        <v>0</v>
      </c>
      <c r="O1429" s="147">
        <v>1</v>
      </c>
      <c r="P1429" s="460">
        <f t="shared" si="84"/>
        <v>0</v>
      </c>
      <c r="Q1429" s="451">
        <f>+'Work progress Summary'!$C$16</f>
        <v>1</v>
      </c>
      <c r="R1429" s="144">
        <v>1366.3999999999999</v>
      </c>
      <c r="S1429" s="143">
        <f t="shared" si="85"/>
        <v>0</v>
      </c>
      <c r="T1429" s="144">
        <f>Q1429*M1429</f>
        <v>1366.3999999999999</v>
      </c>
      <c r="U1429" s="145"/>
      <c r="W1429" s="365"/>
    </row>
    <row r="1430" spans="1:23">
      <c r="A1430" s="182"/>
      <c r="B1430" s="52"/>
      <c r="C1430" s="200"/>
      <c r="D1430" s="137"/>
      <c r="E1430" s="52"/>
      <c r="F1430" s="52"/>
      <c r="G1430" s="186"/>
      <c r="H1430" s="187"/>
      <c r="I1430" s="187"/>
      <c r="J1430" s="187"/>
      <c r="K1430" s="139"/>
      <c r="L1430" s="140"/>
      <c r="M1430" s="141"/>
      <c r="N1430" s="458">
        <f t="shared" si="83"/>
        <v>0</v>
      </c>
      <c r="O1430" s="147"/>
      <c r="P1430" s="460">
        <f t="shared" si="84"/>
        <v>0</v>
      </c>
      <c r="Q1430" s="451"/>
      <c r="R1430" s="144"/>
      <c r="S1430" s="143"/>
      <c r="T1430" s="144"/>
      <c r="U1430" s="145"/>
      <c r="W1430" s="365"/>
    </row>
    <row r="1431" spans="1:23">
      <c r="A1431" s="135">
        <v>11</v>
      </c>
      <c r="B1431" s="52" t="s">
        <v>4</v>
      </c>
      <c r="C1431" s="185" t="s">
        <v>280</v>
      </c>
      <c r="D1431" s="137">
        <v>6.05</v>
      </c>
      <c r="E1431" s="52" t="s">
        <v>533</v>
      </c>
      <c r="F1431" s="52">
        <v>2</v>
      </c>
      <c r="G1431" s="112" t="s">
        <v>98</v>
      </c>
      <c r="H1431" s="138">
        <v>5</v>
      </c>
      <c r="I1431" s="139">
        <v>0</v>
      </c>
      <c r="J1431" s="139">
        <v>57</v>
      </c>
      <c r="K1431" s="139">
        <f>I1431+J1431</f>
        <v>57</v>
      </c>
      <c r="L1431" s="140">
        <f>K1431*D1431</f>
        <v>344.84999999999997</v>
      </c>
      <c r="M1431" s="141">
        <f t="shared" si="86"/>
        <v>689.69999999999993</v>
      </c>
      <c r="N1431" s="458"/>
      <c r="O1431" s="147">
        <v>1</v>
      </c>
      <c r="P1431" s="460">
        <f t="shared" si="84"/>
        <v>0</v>
      </c>
      <c r="Q1431" s="451">
        <f>'Work progress Summary'!J16</f>
        <v>1</v>
      </c>
      <c r="R1431" s="144">
        <v>689.69999999999993</v>
      </c>
      <c r="S1431" s="143">
        <f t="shared" si="85"/>
        <v>0</v>
      </c>
      <c r="T1431" s="144">
        <f>Q1431*M1431</f>
        <v>689.69999999999993</v>
      </c>
      <c r="U1431" s="145"/>
      <c r="W1431" s="365"/>
    </row>
    <row r="1432" spans="1:23">
      <c r="A1432" s="182"/>
      <c r="B1432" s="52"/>
      <c r="C1432" s="200"/>
      <c r="D1432" s="137"/>
      <c r="E1432" s="52"/>
      <c r="F1432" s="52"/>
      <c r="G1432" s="186"/>
      <c r="H1432" s="187"/>
      <c r="I1432" s="187"/>
      <c r="J1432" s="187"/>
      <c r="K1432" s="139"/>
      <c r="L1432" s="140"/>
      <c r="M1432" s="141"/>
      <c r="N1432" s="458">
        <f t="shared" si="83"/>
        <v>0</v>
      </c>
      <c r="O1432" s="147"/>
      <c r="P1432" s="460">
        <f t="shared" si="84"/>
        <v>0</v>
      </c>
      <c r="Q1432" s="451"/>
      <c r="R1432" s="144"/>
      <c r="S1432" s="143"/>
      <c r="T1432" s="144"/>
      <c r="U1432" s="145"/>
      <c r="W1432" s="365"/>
    </row>
    <row r="1433" spans="1:23">
      <c r="A1433" s="135">
        <v>11</v>
      </c>
      <c r="B1433" s="52" t="s">
        <v>129</v>
      </c>
      <c r="C1433" s="185" t="s">
        <v>153</v>
      </c>
      <c r="D1433" s="202">
        <v>1</v>
      </c>
      <c r="E1433" s="52" t="s">
        <v>100</v>
      </c>
      <c r="F1433" s="52">
        <v>2</v>
      </c>
      <c r="G1433" s="112" t="s">
        <v>96</v>
      </c>
      <c r="H1433" s="138">
        <v>20</v>
      </c>
      <c r="I1433" s="139">
        <v>123</v>
      </c>
      <c r="J1433" s="139">
        <v>48</v>
      </c>
      <c r="K1433" s="139">
        <f>I1433+J1433</f>
        <v>171</v>
      </c>
      <c r="L1433" s="140">
        <f>K1433*D1433</f>
        <v>171</v>
      </c>
      <c r="M1433" s="141">
        <f t="shared" si="86"/>
        <v>342</v>
      </c>
      <c r="N1433" s="458">
        <f t="shared" si="83"/>
        <v>0</v>
      </c>
      <c r="O1433" s="147">
        <v>1</v>
      </c>
      <c r="P1433" s="460">
        <f t="shared" si="84"/>
        <v>0</v>
      </c>
      <c r="Q1433" s="451">
        <f>+'Work progress Summary'!$C$16</f>
        <v>1</v>
      </c>
      <c r="R1433" s="144">
        <v>342</v>
      </c>
      <c r="S1433" s="143">
        <f t="shared" si="85"/>
        <v>0</v>
      </c>
      <c r="T1433" s="144">
        <f>Q1433*M1433</f>
        <v>342</v>
      </c>
      <c r="U1433" s="145"/>
      <c r="W1433" s="365"/>
    </row>
    <row r="1434" spans="1:23">
      <c r="A1434" s="182"/>
      <c r="B1434" s="52"/>
      <c r="C1434" s="200"/>
      <c r="D1434" s="137"/>
      <c r="E1434" s="52"/>
      <c r="F1434" s="52"/>
      <c r="G1434" s="186"/>
      <c r="H1434" s="187"/>
      <c r="I1434" s="187"/>
      <c r="J1434" s="187"/>
      <c r="K1434" s="139"/>
      <c r="L1434" s="140"/>
      <c r="M1434" s="141"/>
      <c r="N1434" s="458">
        <f t="shared" si="83"/>
        <v>0</v>
      </c>
      <c r="O1434" s="147"/>
      <c r="P1434" s="460">
        <f t="shared" si="84"/>
        <v>0</v>
      </c>
      <c r="Q1434" s="451"/>
      <c r="R1434" s="144"/>
      <c r="S1434" s="143"/>
      <c r="T1434" s="144"/>
      <c r="U1434" s="145"/>
      <c r="W1434" s="365"/>
    </row>
    <row r="1435" spans="1:23">
      <c r="A1435" s="135"/>
      <c r="B1435" s="52"/>
      <c r="C1435" s="185" t="s">
        <v>298</v>
      </c>
      <c r="D1435" s="202"/>
      <c r="E1435" s="52"/>
      <c r="F1435" s="52"/>
      <c r="G1435" s="186"/>
      <c r="H1435" s="187"/>
      <c r="I1435" s="139"/>
      <c r="J1435" s="139"/>
      <c r="K1435" s="139"/>
      <c r="L1435" s="140"/>
      <c r="M1435" s="141"/>
      <c r="N1435" s="458">
        <f t="shared" si="83"/>
        <v>0</v>
      </c>
      <c r="O1435" s="147"/>
      <c r="P1435" s="460">
        <f t="shared" si="84"/>
        <v>0</v>
      </c>
      <c r="Q1435" s="451"/>
      <c r="R1435" s="144"/>
      <c r="S1435" s="143"/>
      <c r="T1435" s="144"/>
      <c r="U1435" s="145"/>
      <c r="W1435" s="365"/>
    </row>
    <row r="1436" spans="1:23">
      <c r="A1436" s="182"/>
      <c r="B1436" s="52"/>
      <c r="C1436" s="200"/>
      <c r="D1436" s="137"/>
      <c r="E1436" s="52"/>
      <c r="F1436" s="52"/>
      <c r="G1436" s="186"/>
      <c r="H1436" s="187"/>
      <c r="I1436" s="187"/>
      <c r="J1436" s="187"/>
      <c r="K1436" s="139"/>
      <c r="L1436" s="140"/>
      <c r="M1436" s="141"/>
      <c r="N1436" s="458">
        <f t="shared" si="83"/>
        <v>0</v>
      </c>
      <c r="O1436" s="147"/>
      <c r="P1436" s="460">
        <f t="shared" si="84"/>
        <v>0</v>
      </c>
      <c r="Q1436" s="451"/>
      <c r="R1436" s="144"/>
      <c r="S1436" s="143"/>
      <c r="T1436" s="144"/>
      <c r="U1436" s="145"/>
      <c r="W1436" s="365"/>
    </row>
    <row r="1437" spans="1:23" ht="39">
      <c r="A1437" s="135">
        <v>11</v>
      </c>
      <c r="B1437" s="52" t="s">
        <v>5</v>
      </c>
      <c r="C1437" s="136" t="s">
        <v>102</v>
      </c>
      <c r="D1437" s="202">
        <v>7.35</v>
      </c>
      <c r="E1437" s="52" t="s">
        <v>532</v>
      </c>
      <c r="F1437" s="52">
        <v>2</v>
      </c>
      <c r="G1437" s="112" t="s">
        <v>94</v>
      </c>
      <c r="H1437" s="138">
        <v>20</v>
      </c>
      <c r="I1437" s="139">
        <v>255</v>
      </c>
      <c r="J1437" s="139">
        <v>145</v>
      </c>
      <c r="K1437" s="139">
        <f>I1437+J1437</f>
        <v>400</v>
      </c>
      <c r="L1437" s="140">
        <f>K1437*D1437</f>
        <v>2940</v>
      </c>
      <c r="M1437" s="141">
        <f t="shared" si="86"/>
        <v>5880</v>
      </c>
      <c r="N1437" s="458">
        <f t="shared" si="83"/>
        <v>0</v>
      </c>
      <c r="O1437" s="147">
        <v>1</v>
      </c>
      <c r="P1437" s="460">
        <f t="shared" si="84"/>
        <v>0</v>
      </c>
      <c r="Q1437" s="451">
        <f>+'Work progress Summary'!$D$16</f>
        <v>1</v>
      </c>
      <c r="R1437" s="144">
        <v>5880</v>
      </c>
      <c r="S1437" s="143">
        <f t="shared" si="85"/>
        <v>0</v>
      </c>
      <c r="T1437" s="144">
        <f>Q1437*M1437</f>
        <v>5880</v>
      </c>
      <c r="U1437" s="145"/>
      <c r="W1437" s="365"/>
    </row>
    <row r="1438" spans="1:23">
      <c r="A1438" s="182"/>
      <c r="B1438" s="52"/>
      <c r="C1438" s="200"/>
      <c r="D1438" s="137"/>
      <c r="E1438" s="52"/>
      <c r="F1438" s="52"/>
      <c r="G1438" s="186"/>
      <c r="H1438" s="187"/>
      <c r="I1438" s="187"/>
      <c r="J1438" s="187"/>
      <c r="K1438" s="139"/>
      <c r="L1438" s="140"/>
      <c r="M1438" s="141"/>
      <c r="N1438" s="458">
        <f t="shared" ref="N1438:N1501" si="87">P1438*D1438*F1438</f>
        <v>0</v>
      </c>
      <c r="O1438" s="147"/>
      <c r="P1438" s="460">
        <f t="shared" ref="P1438:P1501" si="88">Q1438-O1438</f>
        <v>0</v>
      </c>
      <c r="Q1438" s="451"/>
      <c r="R1438" s="144"/>
      <c r="S1438" s="143"/>
      <c r="T1438" s="144"/>
      <c r="U1438" s="145"/>
      <c r="W1438" s="365"/>
    </row>
    <row r="1439" spans="1:23" ht="14.5">
      <c r="A1439" s="135">
        <v>11</v>
      </c>
      <c r="B1439" s="52" t="s">
        <v>103</v>
      </c>
      <c r="C1439" s="185" t="s">
        <v>104</v>
      </c>
      <c r="D1439" s="202">
        <v>2.85</v>
      </c>
      <c r="E1439" s="52" t="s">
        <v>532</v>
      </c>
      <c r="F1439" s="52">
        <v>2</v>
      </c>
      <c r="G1439" s="112" t="s">
        <v>96</v>
      </c>
      <c r="H1439" s="138">
        <v>20</v>
      </c>
      <c r="I1439" s="139">
        <v>282</v>
      </c>
      <c r="J1439" s="139">
        <v>206</v>
      </c>
      <c r="K1439" s="139">
        <f>I1439+J1439</f>
        <v>488</v>
      </c>
      <c r="L1439" s="140">
        <f>K1439*D1439</f>
        <v>1390.8</v>
      </c>
      <c r="M1439" s="141">
        <f t="shared" si="86"/>
        <v>2781.6</v>
      </c>
      <c r="N1439" s="458">
        <f t="shared" si="87"/>
        <v>0</v>
      </c>
      <c r="O1439" s="147">
        <v>1</v>
      </c>
      <c r="P1439" s="460">
        <f t="shared" si="88"/>
        <v>0</v>
      </c>
      <c r="Q1439" s="451">
        <f>+'Work progress Summary'!$D$16</f>
        <v>1</v>
      </c>
      <c r="R1439" s="144">
        <v>2781.6</v>
      </c>
      <c r="S1439" s="143">
        <f t="shared" ref="S1439:S1501" si="89">T1439-R1439</f>
        <v>0</v>
      </c>
      <c r="T1439" s="144">
        <f>Q1439*M1439</f>
        <v>2781.6</v>
      </c>
      <c r="U1439" s="145"/>
      <c r="W1439" s="365"/>
    </row>
    <row r="1440" spans="1:23">
      <c r="A1440" s="182"/>
      <c r="B1440" s="52"/>
      <c r="C1440" s="200"/>
      <c r="D1440" s="137"/>
      <c r="E1440" s="52"/>
      <c r="F1440" s="52"/>
      <c r="G1440" s="186"/>
      <c r="H1440" s="187"/>
      <c r="I1440" s="187"/>
      <c r="J1440" s="187"/>
      <c r="K1440" s="139"/>
      <c r="L1440" s="140"/>
      <c r="M1440" s="141"/>
      <c r="N1440" s="458">
        <f t="shared" si="87"/>
        <v>0</v>
      </c>
      <c r="O1440" s="147"/>
      <c r="P1440" s="460">
        <f t="shared" si="88"/>
        <v>0</v>
      </c>
      <c r="Q1440" s="451"/>
      <c r="R1440" s="144"/>
      <c r="S1440" s="143"/>
      <c r="T1440" s="144"/>
      <c r="U1440" s="145"/>
      <c r="W1440" s="365"/>
    </row>
    <row r="1441" spans="1:23" ht="14.5">
      <c r="A1441" s="135">
        <v>11</v>
      </c>
      <c r="B1441" s="52" t="s">
        <v>105</v>
      </c>
      <c r="C1441" s="185" t="s">
        <v>322</v>
      </c>
      <c r="D1441" s="137">
        <v>3.05</v>
      </c>
      <c r="E1441" s="52" t="s">
        <v>532</v>
      </c>
      <c r="F1441" s="52">
        <v>2</v>
      </c>
      <c r="G1441" s="112" t="s">
        <v>96</v>
      </c>
      <c r="H1441" s="138">
        <v>20</v>
      </c>
      <c r="I1441" s="139">
        <v>282</v>
      </c>
      <c r="J1441" s="139">
        <v>206</v>
      </c>
      <c r="K1441" s="139">
        <f>I1441+J1441</f>
        <v>488</v>
      </c>
      <c r="L1441" s="140">
        <f>K1441*D1441</f>
        <v>1488.3999999999999</v>
      </c>
      <c r="M1441" s="141">
        <f t="shared" si="86"/>
        <v>2976.7999999999997</v>
      </c>
      <c r="N1441" s="458">
        <f t="shared" si="87"/>
        <v>0</v>
      </c>
      <c r="O1441" s="147">
        <v>1</v>
      </c>
      <c r="P1441" s="460">
        <f t="shared" si="88"/>
        <v>0</v>
      </c>
      <c r="Q1441" s="451">
        <f>+'Work progress Summary'!$D$16</f>
        <v>1</v>
      </c>
      <c r="R1441" s="144">
        <v>2976.7999999999997</v>
      </c>
      <c r="S1441" s="143">
        <f t="shared" si="89"/>
        <v>0</v>
      </c>
      <c r="T1441" s="144">
        <f>Q1441*M1441</f>
        <v>2976.7999999999997</v>
      </c>
      <c r="U1441" s="145"/>
      <c r="W1441" s="365"/>
    </row>
    <row r="1442" spans="1:23">
      <c r="A1442" s="182"/>
      <c r="B1442" s="52"/>
      <c r="C1442" s="200"/>
      <c r="D1442" s="137"/>
      <c r="E1442" s="52"/>
      <c r="F1442" s="52"/>
      <c r="G1442" s="186"/>
      <c r="H1442" s="187"/>
      <c r="I1442" s="187"/>
      <c r="J1442" s="187"/>
      <c r="K1442" s="139"/>
      <c r="L1442" s="140"/>
      <c r="M1442" s="141"/>
      <c r="N1442" s="458">
        <f t="shared" si="87"/>
        <v>0</v>
      </c>
      <c r="O1442" s="147"/>
      <c r="P1442" s="460">
        <f t="shared" si="88"/>
        <v>0</v>
      </c>
      <c r="Q1442" s="451"/>
      <c r="R1442" s="144"/>
      <c r="S1442" s="143"/>
      <c r="T1442" s="144"/>
      <c r="U1442" s="145"/>
      <c r="W1442" s="365"/>
    </row>
    <row r="1443" spans="1:23">
      <c r="A1443" s="135">
        <v>11</v>
      </c>
      <c r="B1443" s="52" t="s">
        <v>107</v>
      </c>
      <c r="C1443" s="185" t="s">
        <v>285</v>
      </c>
      <c r="D1443" s="202">
        <v>17.7</v>
      </c>
      <c r="E1443" s="52" t="s">
        <v>533</v>
      </c>
      <c r="F1443" s="52">
        <v>2</v>
      </c>
      <c r="G1443" s="112" t="s">
        <v>98</v>
      </c>
      <c r="H1443" s="138">
        <v>5</v>
      </c>
      <c r="I1443" s="139">
        <v>0</v>
      </c>
      <c r="J1443" s="139">
        <v>57</v>
      </c>
      <c r="K1443" s="139">
        <f>I1443+J1443</f>
        <v>57</v>
      </c>
      <c r="L1443" s="140">
        <f>K1443*D1443</f>
        <v>1008.9</v>
      </c>
      <c r="M1443" s="141">
        <f t="shared" si="86"/>
        <v>2017.8</v>
      </c>
      <c r="N1443" s="458"/>
      <c r="O1443" s="147">
        <v>1</v>
      </c>
      <c r="P1443" s="460">
        <f t="shared" si="88"/>
        <v>0</v>
      </c>
      <c r="Q1443" s="451">
        <f>'Work progress Summary'!K16</f>
        <v>1</v>
      </c>
      <c r="R1443" s="144">
        <v>2017.8</v>
      </c>
      <c r="S1443" s="143">
        <f t="shared" si="89"/>
        <v>0</v>
      </c>
      <c r="T1443" s="144">
        <f>Q1443*M1443</f>
        <v>2017.8</v>
      </c>
      <c r="U1443" s="145"/>
      <c r="W1443" s="365"/>
    </row>
    <row r="1444" spans="1:23">
      <c r="A1444" s="182"/>
      <c r="B1444" s="52"/>
      <c r="C1444" s="200"/>
      <c r="D1444" s="137"/>
      <c r="E1444" s="52"/>
      <c r="F1444" s="52"/>
      <c r="G1444" s="186"/>
      <c r="H1444" s="187"/>
      <c r="I1444" s="187"/>
      <c r="J1444" s="187"/>
      <c r="K1444" s="139"/>
      <c r="L1444" s="140"/>
      <c r="M1444" s="141"/>
      <c r="N1444" s="458">
        <f t="shared" si="87"/>
        <v>0</v>
      </c>
      <c r="O1444" s="147"/>
      <c r="P1444" s="460">
        <f t="shared" si="88"/>
        <v>0</v>
      </c>
      <c r="Q1444" s="451"/>
      <c r="R1444" s="144"/>
      <c r="S1444" s="143"/>
      <c r="T1444" s="144"/>
      <c r="U1444" s="145"/>
      <c r="W1444" s="365"/>
    </row>
    <row r="1445" spans="1:23">
      <c r="A1445" s="135">
        <v>11</v>
      </c>
      <c r="B1445" s="52" t="s">
        <v>108</v>
      </c>
      <c r="C1445" s="185" t="s">
        <v>285</v>
      </c>
      <c r="D1445" s="137">
        <v>11</v>
      </c>
      <c r="E1445" s="52" t="s">
        <v>533</v>
      </c>
      <c r="F1445" s="52">
        <v>2</v>
      </c>
      <c r="G1445" s="112" t="s">
        <v>98</v>
      </c>
      <c r="H1445" s="138">
        <v>5</v>
      </c>
      <c r="I1445" s="139">
        <v>0</v>
      </c>
      <c r="J1445" s="139">
        <v>57</v>
      </c>
      <c r="K1445" s="139">
        <f>I1445+J1445</f>
        <v>57</v>
      </c>
      <c r="L1445" s="140">
        <f>K1445*D1445</f>
        <v>627</v>
      </c>
      <c r="M1445" s="141">
        <f t="shared" si="86"/>
        <v>1254</v>
      </c>
      <c r="N1445" s="458"/>
      <c r="O1445" s="147">
        <v>1</v>
      </c>
      <c r="P1445" s="460">
        <f t="shared" si="88"/>
        <v>0</v>
      </c>
      <c r="Q1445" s="451">
        <f>'Work progress Summary'!K16</f>
        <v>1</v>
      </c>
      <c r="R1445" s="144">
        <v>1254</v>
      </c>
      <c r="S1445" s="143">
        <f t="shared" si="89"/>
        <v>0</v>
      </c>
      <c r="T1445" s="144">
        <f>Q1445*M1445</f>
        <v>1254</v>
      </c>
      <c r="U1445" s="145"/>
      <c r="W1445" s="365"/>
    </row>
    <row r="1446" spans="1:23">
      <c r="A1446" s="182"/>
      <c r="B1446" s="52"/>
      <c r="C1446" s="200"/>
      <c r="D1446" s="137"/>
      <c r="E1446" s="52"/>
      <c r="F1446" s="52"/>
      <c r="G1446" s="186"/>
      <c r="H1446" s="187"/>
      <c r="I1446" s="187"/>
      <c r="J1446" s="187"/>
      <c r="K1446" s="139"/>
      <c r="L1446" s="140"/>
      <c r="M1446" s="141"/>
      <c r="N1446" s="458">
        <f t="shared" si="87"/>
        <v>0</v>
      </c>
      <c r="O1446" s="147"/>
      <c r="P1446" s="460">
        <f t="shared" si="88"/>
        <v>0</v>
      </c>
      <c r="Q1446" s="451"/>
      <c r="R1446" s="144"/>
      <c r="S1446" s="143"/>
      <c r="T1446" s="144"/>
      <c r="U1446" s="145"/>
      <c r="W1446" s="365"/>
    </row>
    <row r="1447" spans="1:23" ht="26">
      <c r="A1447" s="135">
        <v>11</v>
      </c>
      <c r="B1447" s="52" t="s">
        <v>109</v>
      </c>
      <c r="C1447" s="136" t="s">
        <v>323</v>
      </c>
      <c r="D1447" s="137">
        <v>1</v>
      </c>
      <c r="E1447" s="52" t="s">
        <v>100</v>
      </c>
      <c r="F1447" s="52">
        <v>2</v>
      </c>
      <c r="G1447" s="112" t="s">
        <v>96</v>
      </c>
      <c r="H1447" s="138">
        <v>20</v>
      </c>
      <c r="I1447" s="139">
        <v>119</v>
      </c>
      <c r="J1447" s="139">
        <v>46</v>
      </c>
      <c r="K1447" s="139">
        <f>I1447+J1447</f>
        <v>165</v>
      </c>
      <c r="L1447" s="140">
        <f>K1447*D1447</f>
        <v>165</v>
      </c>
      <c r="M1447" s="141">
        <f t="shared" si="86"/>
        <v>330</v>
      </c>
      <c r="N1447" s="458">
        <f t="shared" si="87"/>
        <v>0</v>
      </c>
      <c r="O1447" s="147">
        <v>1</v>
      </c>
      <c r="P1447" s="460">
        <f t="shared" si="88"/>
        <v>0</v>
      </c>
      <c r="Q1447" s="451">
        <f>+'Work progress Summary'!$D$16</f>
        <v>1</v>
      </c>
      <c r="R1447" s="144">
        <v>330</v>
      </c>
      <c r="S1447" s="143">
        <f t="shared" si="89"/>
        <v>0</v>
      </c>
      <c r="T1447" s="144">
        <f>Q1447*M1447</f>
        <v>330</v>
      </c>
      <c r="U1447" s="145"/>
      <c r="W1447" s="365"/>
    </row>
    <row r="1448" spans="1:23">
      <c r="A1448" s="182"/>
      <c r="B1448" s="52"/>
      <c r="C1448" s="200"/>
      <c r="D1448" s="137"/>
      <c r="E1448" s="52"/>
      <c r="F1448" s="52"/>
      <c r="G1448" s="186"/>
      <c r="H1448" s="187"/>
      <c r="I1448" s="187"/>
      <c r="J1448" s="187"/>
      <c r="K1448" s="139"/>
      <c r="L1448" s="140"/>
      <c r="M1448" s="141"/>
      <c r="N1448" s="458">
        <f t="shared" si="87"/>
        <v>0</v>
      </c>
      <c r="O1448" s="147"/>
      <c r="P1448" s="460">
        <f t="shared" si="88"/>
        <v>0</v>
      </c>
      <c r="Q1448" s="451"/>
      <c r="R1448" s="144"/>
      <c r="S1448" s="143"/>
      <c r="T1448" s="144"/>
      <c r="U1448" s="145"/>
      <c r="W1448" s="365"/>
    </row>
    <row r="1449" spans="1:23">
      <c r="A1449" s="135"/>
      <c r="B1449" s="52"/>
      <c r="C1449" s="185" t="s">
        <v>121</v>
      </c>
      <c r="D1449" s="202"/>
      <c r="E1449" s="52"/>
      <c r="F1449" s="52"/>
      <c r="G1449" s="186"/>
      <c r="H1449" s="187"/>
      <c r="I1449" s="139"/>
      <c r="J1449" s="139"/>
      <c r="K1449" s="139"/>
      <c r="L1449" s="140"/>
      <c r="M1449" s="141"/>
      <c r="N1449" s="458">
        <f t="shared" si="87"/>
        <v>0</v>
      </c>
      <c r="O1449" s="147"/>
      <c r="P1449" s="460">
        <f t="shared" si="88"/>
        <v>0</v>
      </c>
      <c r="Q1449" s="451"/>
      <c r="R1449" s="144"/>
      <c r="S1449" s="143"/>
      <c r="T1449" s="144"/>
      <c r="U1449" s="145"/>
      <c r="W1449" s="365"/>
    </row>
    <row r="1450" spans="1:23">
      <c r="A1450" s="182"/>
      <c r="B1450" s="52"/>
      <c r="C1450" s="200"/>
      <c r="D1450" s="137"/>
      <c r="E1450" s="52"/>
      <c r="F1450" s="52"/>
      <c r="G1450" s="186"/>
      <c r="H1450" s="187"/>
      <c r="I1450" s="187"/>
      <c r="J1450" s="187"/>
      <c r="K1450" s="139"/>
      <c r="L1450" s="140"/>
      <c r="M1450" s="141"/>
      <c r="N1450" s="458">
        <f t="shared" si="87"/>
        <v>0</v>
      </c>
      <c r="O1450" s="147"/>
      <c r="P1450" s="460">
        <f t="shared" si="88"/>
        <v>0</v>
      </c>
      <c r="Q1450" s="451"/>
      <c r="R1450" s="144"/>
      <c r="S1450" s="143"/>
      <c r="T1450" s="144"/>
      <c r="U1450" s="145"/>
      <c r="W1450" s="365"/>
    </row>
    <row r="1451" spans="1:23" ht="26">
      <c r="A1451" s="135">
        <v>11</v>
      </c>
      <c r="B1451" s="52" t="s">
        <v>112</v>
      </c>
      <c r="C1451" s="136" t="s">
        <v>93</v>
      </c>
      <c r="D1451" s="202">
        <v>0.95</v>
      </c>
      <c r="E1451" s="52" t="s">
        <v>532</v>
      </c>
      <c r="F1451" s="52">
        <v>2</v>
      </c>
      <c r="G1451" s="112" t="s">
        <v>94</v>
      </c>
      <c r="H1451" s="138">
        <v>20</v>
      </c>
      <c r="I1451" s="139">
        <v>255</v>
      </c>
      <c r="J1451" s="139">
        <v>145</v>
      </c>
      <c r="K1451" s="139">
        <f>I1451+J1451</f>
        <v>400</v>
      </c>
      <c r="L1451" s="140">
        <f>K1451*D1451</f>
        <v>380</v>
      </c>
      <c r="M1451" s="141">
        <f t="shared" si="86"/>
        <v>760</v>
      </c>
      <c r="N1451" s="458">
        <f t="shared" si="87"/>
        <v>0</v>
      </c>
      <c r="O1451" s="147">
        <v>1</v>
      </c>
      <c r="P1451" s="460">
        <f t="shared" si="88"/>
        <v>0</v>
      </c>
      <c r="Q1451" s="451">
        <f>+'Work progress Summary'!$H$16</f>
        <v>1</v>
      </c>
      <c r="R1451" s="144">
        <v>760</v>
      </c>
      <c r="S1451" s="143">
        <f t="shared" si="89"/>
        <v>0</v>
      </c>
      <c r="T1451" s="144">
        <f>Q1451*M1451</f>
        <v>760</v>
      </c>
      <c r="U1451" s="145"/>
      <c r="W1451" s="365"/>
    </row>
    <row r="1452" spans="1:23">
      <c r="A1452" s="182"/>
      <c r="B1452" s="52"/>
      <c r="C1452" s="200"/>
      <c r="D1452" s="137"/>
      <c r="E1452" s="52"/>
      <c r="F1452" s="52"/>
      <c r="G1452" s="186"/>
      <c r="H1452" s="187"/>
      <c r="I1452" s="187"/>
      <c r="J1452" s="187"/>
      <c r="K1452" s="139"/>
      <c r="L1452" s="140"/>
      <c r="M1452" s="141"/>
      <c r="N1452" s="458">
        <f t="shared" si="87"/>
        <v>0</v>
      </c>
      <c r="O1452" s="147"/>
      <c r="P1452" s="460">
        <f t="shared" si="88"/>
        <v>0</v>
      </c>
      <c r="Q1452" s="451"/>
      <c r="R1452" s="144"/>
      <c r="S1452" s="143"/>
      <c r="T1452" s="144"/>
      <c r="U1452" s="145"/>
      <c r="W1452" s="365"/>
    </row>
    <row r="1453" spans="1:23" ht="14.5">
      <c r="A1453" s="135">
        <v>11</v>
      </c>
      <c r="B1453" s="52" t="s">
        <v>113</v>
      </c>
      <c r="C1453" s="185" t="s">
        <v>324</v>
      </c>
      <c r="D1453" s="137">
        <v>0.5</v>
      </c>
      <c r="E1453" s="52" t="s">
        <v>532</v>
      </c>
      <c r="F1453" s="52">
        <v>2</v>
      </c>
      <c r="G1453" s="112" t="s">
        <v>96</v>
      </c>
      <c r="H1453" s="138">
        <v>20</v>
      </c>
      <c r="I1453" s="139">
        <v>282</v>
      </c>
      <c r="J1453" s="139">
        <v>206</v>
      </c>
      <c r="K1453" s="139">
        <f>I1453+J1453</f>
        <v>488</v>
      </c>
      <c r="L1453" s="140">
        <f>K1453*D1453</f>
        <v>244</v>
      </c>
      <c r="M1453" s="141">
        <f t="shared" si="86"/>
        <v>488</v>
      </c>
      <c r="N1453" s="458">
        <f t="shared" si="87"/>
        <v>0</v>
      </c>
      <c r="O1453" s="147">
        <v>1</v>
      </c>
      <c r="P1453" s="460">
        <f t="shared" si="88"/>
        <v>0</v>
      </c>
      <c r="Q1453" s="451">
        <f>+'Work progress Summary'!$H$16</f>
        <v>1</v>
      </c>
      <c r="R1453" s="144">
        <v>488</v>
      </c>
      <c r="S1453" s="143">
        <f t="shared" si="89"/>
        <v>0</v>
      </c>
      <c r="T1453" s="144">
        <f>Q1453*M1453</f>
        <v>488</v>
      </c>
      <c r="U1453" s="145"/>
      <c r="W1453" s="365"/>
    </row>
    <row r="1454" spans="1:23">
      <c r="A1454" s="182"/>
      <c r="B1454" s="52"/>
      <c r="C1454" s="200"/>
      <c r="D1454" s="137"/>
      <c r="E1454" s="52"/>
      <c r="F1454" s="52"/>
      <c r="G1454" s="186"/>
      <c r="H1454" s="187"/>
      <c r="I1454" s="187"/>
      <c r="J1454" s="187"/>
      <c r="K1454" s="139"/>
      <c r="L1454" s="140"/>
      <c r="M1454" s="141"/>
      <c r="N1454" s="458">
        <f t="shared" si="87"/>
        <v>0</v>
      </c>
      <c r="O1454" s="147"/>
      <c r="P1454" s="460">
        <f t="shared" si="88"/>
        <v>0</v>
      </c>
      <c r="Q1454" s="451"/>
      <c r="R1454" s="144"/>
      <c r="S1454" s="143"/>
      <c r="T1454" s="144"/>
      <c r="U1454" s="145"/>
      <c r="W1454" s="365"/>
    </row>
    <row r="1455" spans="1:23">
      <c r="A1455" s="135">
        <v>11</v>
      </c>
      <c r="B1455" s="52" t="s">
        <v>115</v>
      </c>
      <c r="C1455" s="185" t="s">
        <v>280</v>
      </c>
      <c r="D1455" s="202">
        <v>4.0999999999999996</v>
      </c>
      <c r="E1455" s="52" t="s">
        <v>533</v>
      </c>
      <c r="F1455" s="52">
        <v>2</v>
      </c>
      <c r="G1455" s="112" t="s">
        <v>98</v>
      </c>
      <c r="H1455" s="138">
        <v>5</v>
      </c>
      <c r="I1455" s="139">
        <v>0</v>
      </c>
      <c r="J1455" s="139">
        <v>57</v>
      </c>
      <c r="K1455" s="139">
        <f>I1455+J1455</f>
        <v>57</v>
      </c>
      <c r="L1455" s="140">
        <f>K1455*D1455</f>
        <v>233.7</v>
      </c>
      <c r="M1455" s="141">
        <f t="shared" si="86"/>
        <v>467.4</v>
      </c>
      <c r="N1455" s="458"/>
      <c r="O1455" s="147">
        <v>1</v>
      </c>
      <c r="P1455" s="460">
        <f t="shared" si="88"/>
        <v>0</v>
      </c>
      <c r="Q1455" s="451">
        <f>'Work progress Summary'!N16</f>
        <v>1</v>
      </c>
      <c r="R1455" s="144">
        <v>467.4</v>
      </c>
      <c r="S1455" s="143">
        <f t="shared" si="89"/>
        <v>0</v>
      </c>
      <c r="T1455" s="144">
        <f>Q1455*M1455</f>
        <v>467.4</v>
      </c>
      <c r="U1455" s="145"/>
      <c r="W1455" s="365"/>
    </row>
    <row r="1456" spans="1:23">
      <c r="A1456" s="182"/>
      <c r="B1456" s="52"/>
      <c r="C1456" s="200"/>
      <c r="D1456" s="137"/>
      <c r="E1456" s="52"/>
      <c r="F1456" s="52"/>
      <c r="G1456" s="186"/>
      <c r="H1456" s="187"/>
      <c r="I1456" s="187"/>
      <c r="J1456" s="187"/>
      <c r="K1456" s="139"/>
      <c r="L1456" s="140"/>
      <c r="M1456" s="141"/>
      <c r="N1456" s="458">
        <f t="shared" si="87"/>
        <v>0</v>
      </c>
      <c r="O1456" s="147"/>
      <c r="P1456" s="460">
        <f t="shared" si="88"/>
        <v>0</v>
      </c>
      <c r="Q1456" s="451"/>
      <c r="R1456" s="144"/>
      <c r="S1456" s="143"/>
      <c r="T1456" s="144"/>
      <c r="U1456" s="145"/>
      <c r="W1456" s="365"/>
    </row>
    <row r="1457" spans="1:23" ht="26">
      <c r="A1457" s="135">
        <v>11</v>
      </c>
      <c r="B1457" s="52" t="s">
        <v>116</v>
      </c>
      <c r="C1457" s="136" t="s">
        <v>325</v>
      </c>
      <c r="D1457" s="202">
        <v>1</v>
      </c>
      <c r="E1457" s="52" t="s">
        <v>100</v>
      </c>
      <c r="F1457" s="52">
        <v>2</v>
      </c>
      <c r="G1457" s="112" t="s">
        <v>96</v>
      </c>
      <c r="H1457" s="138">
        <v>20</v>
      </c>
      <c r="I1457" s="139">
        <v>109</v>
      </c>
      <c r="J1457" s="139">
        <v>43</v>
      </c>
      <c r="K1457" s="139">
        <f>I1457+J1457</f>
        <v>152</v>
      </c>
      <c r="L1457" s="140">
        <f>K1457*D1457</f>
        <v>152</v>
      </c>
      <c r="M1457" s="141">
        <f t="shared" si="86"/>
        <v>304</v>
      </c>
      <c r="N1457" s="458">
        <f t="shared" si="87"/>
        <v>0</v>
      </c>
      <c r="O1457" s="147">
        <v>1</v>
      </c>
      <c r="P1457" s="460">
        <f t="shared" si="88"/>
        <v>0</v>
      </c>
      <c r="Q1457" s="451">
        <f>+'Work progress Summary'!$H$16</f>
        <v>1</v>
      </c>
      <c r="R1457" s="144">
        <v>304</v>
      </c>
      <c r="S1457" s="143">
        <f t="shared" si="89"/>
        <v>0</v>
      </c>
      <c r="T1457" s="144">
        <f>Q1457*M1457</f>
        <v>304</v>
      </c>
      <c r="U1457" s="145"/>
      <c r="W1457" s="365"/>
    </row>
    <row r="1458" spans="1:23">
      <c r="A1458" s="182"/>
      <c r="B1458" s="52"/>
      <c r="C1458" s="200"/>
      <c r="D1458" s="137"/>
      <c r="E1458" s="52"/>
      <c r="F1458" s="52"/>
      <c r="G1458" s="186"/>
      <c r="H1458" s="187"/>
      <c r="I1458" s="187"/>
      <c r="J1458" s="187"/>
      <c r="K1458" s="139"/>
      <c r="L1458" s="140"/>
      <c r="M1458" s="141"/>
      <c r="N1458" s="458">
        <f t="shared" si="87"/>
        <v>0</v>
      </c>
      <c r="O1458" s="147"/>
      <c r="P1458" s="460">
        <f t="shared" si="88"/>
        <v>0</v>
      </c>
      <c r="Q1458" s="451"/>
      <c r="R1458" s="144"/>
      <c r="S1458" s="143"/>
      <c r="T1458" s="144"/>
      <c r="U1458" s="145"/>
      <c r="W1458" s="365"/>
    </row>
    <row r="1459" spans="1:23">
      <c r="A1459" s="135"/>
      <c r="B1459" s="52"/>
      <c r="C1459" s="185" t="s">
        <v>101</v>
      </c>
      <c r="D1459" s="137"/>
      <c r="E1459" s="52"/>
      <c r="F1459" s="52"/>
      <c r="G1459" s="186"/>
      <c r="H1459" s="187"/>
      <c r="I1459" s="187"/>
      <c r="J1459" s="187"/>
      <c r="K1459" s="139"/>
      <c r="L1459" s="140"/>
      <c r="M1459" s="141"/>
      <c r="N1459" s="458">
        <f t="shared" si="87"/>
        <v>0</v>
      </c>
      <c r="O1459" s="147"/>
      <c r="P1459" s="460">
        <f t="shared" si="88"/>
        <v>0</v>
      </c>
      <c r="Q1459" s="451"/>
      <c r="R1459" s="144"/>
      <c r="S1459" s="143"/>
      <c r="T1459" s="144"/>
      <c r="U1459" s="145"/>
      <c r="W1459" s="365"/>
    </row>
    <row r="1460" spans="1:23">
      <c r="A1460" s="182"/>
      <c r="B1460" s="52"/>
      <c r="C1460" s="200"/>
      <c r="D1460" s="137"/>
      <c r="E1460" s="52"/>
      <c r="F1460" s="52"/>
      <c r="G1460" s="186"/>
      <c r="H1460" s="187"/>
      <c r="I1460" s="187"/>
      <c r="J1460" s="187"/>
      <c r="K1460" s="139"/>
      <c r="L1460" s="140"/>
      <c r="M1460" s="141"/>
      <c r="N1460" s="458">
        <f t="shared" si="87"/>
        <v>0</v>
      </c>
      <c r="O1460" s="147"/>
      <c r="P1460" s="460">
        <f t="shared" si="88"/>
        <v>0</v>
      </c>
      <c r="Q1460" s="451"/>
      <c r="R1460" s="144"/>
      <c r="S1460" s="143"/>
      <c r="T1460" s="144"/>
      <c r="U1460" s="145"/>
      <c r="W1460" s="365"/>
    </row>
    <row r="1461" spans="1:23" ht="39">
      <c r="A1461" s="135">
        <v>11</v>
      </c>
      <c r="B1461" s="52" t="s">
        <v>158</v>
      </c>
      <c r="C1461" s="136" t="s">
        <v>102</v>
      </c>
      <c r="D1461" s="202">
        <v>4.25</v>
      </c>
      <c r="E1461" s="52" t="s">
        <v>532</v>
      </c>
      <c r="F1461" s="52">
        <v>2</v>
      </c>
      <c r="G1461" s="112" t="s">
        <v>94</v>
      </c>
      <c r="H1461" s="138">
        <v>20</v>
      </c>
      <c r="I1461" s="139">
        <v>255</v>
      </c>
      <c r="J1461" s="139">
        <v>145</v>
      </c>
      <c r="K1461" s="139">
        <f>I1461+J1461</f>
        <v>400</v>
      </c>
      <c r="L1461" s="140">
        <f>K1461*D1461</f>
        <v>1700</v>
      </c>
      <c r="M1461" s="141">
        <f t="shared" si="86"/>
        <v>3400</v>
      </c>
      <c r="N1461" s="458">
        <f t="shared" si="87"/>
        <v>0</v>
      </c>
      <c r="O1461" s="147">
        <v>1</v>
      </c>
      <c r="P1461" s="460">
        <f t="shared" si="88"/>
        <v>0</v>
      </c>
      <c r="Q1461" s="451">
        <f>+'Work progress Summary'!$E$16</f>
        <v>1</v>
      </c>
      <c r="R1461" s="144">
        <v>3400</v>
      </c>
      <c r="S1461" s="143">
        <f t="shared" si="89"/>
        <v>0</v>
      </c>
      <c r="T1461" s="144">
        <f>Q1461*M1461</f>
        <v>3400</v>
      </c>
      <c r="U1461" s="145"/>
      <c r="W1461" s="365"/>
    </row>
    <row r="1462" spans="1:23">
      <c r="A1462" s="182"/>
      <c r="B1462" s="52"/>
      <c r="C1462" s="200"/>
      <c r="D1462" s="137"/>
      <c r="E1462" s="52"/>
      <c r="F1462" s="52"/>
      <c r="G1462" s="186"/>
      <c r="H1462" s="187"/>
      <c r="I1462" s="187"/>
      <c r="J1462" s="187"/>
      <c r="K1462" s="139"/>
      <c r="L1462" s="140"/>
      <c r="M1462" s="141"/>
      <c r="N1462" s="458">
        <f t="shared" si="87"/>
        <v>0</v>
      </c>
      <c r="O1462" s="147"/>
      <c r="P1462" s="460">
        <f t="shared" si="88"/>
        <v>0</v>
      </c>
      <c r="Q1462" s="451"/>
      <c r="R1462" s="144"/>
      <c r="S1462" s="143"/>
      <c r="T1462" s="144"/>
      <c r="U1462" s="145"/>
      <c r="W1462" s="365"/>
    </row>
    <row r="1463" spans="1:23" ht="14.5">
      <c r="A1463" s="135">
        <v>11</v>
      </c>
      <c r="B1463" s="52" t="s">
        <v>1</v>
      </c>
      <c r="C1463" s="185" t="s">
        <v>166</v>
      </c>
      <c r="D1463" s="202">
        <v>1.2</v>
      </c>
      <c r="E1463" s="52" t="s">
        <v>532</v>
      </c>
      <c r="F1463" s="52">
        <v>2</v>
      </c>
      <c r="G1463" s="112" t="s">
        <v>96</v>
      </c>
      <c r="H1463" s="138">
        <v>20</v>
      </c>
      <c r="I1463" s="139">
        <v>282</v>
      </c>
      <c r="J1463" s="139">
        <v>206</v>
      </c>
      <c r="K1463" s="139">
        <f>I1463+J1463</f>
        <v>488</v>
      </c>
      <c r="L1463" s="140">
        <f>K1463*D1463</f>
        <v>585.6</v>
      </c>
      <c r="M1463" s="141">
        <f t="shared" si="86"/>
        <v>1171.2</v>
      </c>
      <c r="N1463" s="458">
        <f t="shared" si="87"/>
        <v>0</v>
      </c>
      <c r="O1463" s="147">
        <v>1</v>
      </c>
      <c r="P1463" s="460">
        <f t="shared" si="88"/>
        <v>0</v>
      </c>
      <c r="Q1463" s="451">
        <f>+'Work progress Summary'!$E$16</f>
        <v>1</v>
      </c>
      <c r="R1463" s="144">
        <v>1171.2</v>
      </c>
      <c r="S1463" s="143">
        <f t="shared" si="89"/>
        <v>0</v>
      </c>
      <c r="T1463" s="144">
        <f>Q1463*M1463</f>
        <v>1171.2</v>
      </c>
      <c r="U1463" s="145"/>
      <c r="W1463" s="365"/>
    </row>
    <row r="1464" spans="1:23">
      <c r="A1464" s="182"/>
      <c r="B1464" s="52"/>
      <c r="C1464" s="200"/>
      <c r="D1464" s="137"/>
      <c r="E1464" s="52"/>
      <c r="F1464" s="52"/>
      <c r="G1464" s="186"/>
      <c r="H1464" s="187"/>
      <c r="I1464" s="187"/>
      <c r="J1464" s="187"/>
      <c r="K1464" s="139"/>
      <c r="L1464" s="140"/>
      <c r="M1464" s="141"/>
      <c r="N1464" s="458">
        <f t="shared" si="87"/>
        <v>0</v>
      </c>
      <c r="O1464" s="147"/>
      <c r="P1464" s="460">
        <f t="shared" si="88"/>
        <v>0</v>
      </c>
      <c r="Q1464" s="451"/>
      <c r="R1464" s="144"/>
      <c r="S1464" s="143"/>
      <c r="T1464" s="144"/>
      <c r="U1464" s="145"/>
      <c r="W1464" s="365"/>
    </row>
    <row r="1465" spans="1:23" ht="14.5">
      <c r="A1465" s="135">
        <v>11</v>
      </c>
      <c r="B1465" s="52" t="s">
        <v>2</v>
      </c>
      <c r="C1465" s="185" t="s">
        <v>326</v>
      </c>
      <c r="D1465" s="137">
        <v>2.1</v>
      </c>
      <c r="E1465" s="52" t="s">
        <v>532</v>
      </c>
      <c r="F1465" s="52">
        <v>2</v>
      </c>
      <c r="G1465" s="112" t="s">
        <v>96</v>
      </c>
      <c r="H1465" s="138">
        <v>20</v>
      </c>
      <c r="I1465" s="139">
        <v>282</v>
      </c>
      <c r="J1465" s="139">
        <v>206</v>
      </c>
      <c r="K1465" s="139">
        <f>I1465+J1465</f>
        <v>488</v>
      </c>
      <c r="L1465" s="140">
        <f>K1465*D1465</f>
        <v>1024.8</v>
      </c>
      <c r="M1465" s="141">
        <f t="shared" si="86"/>
        <v>2049.6</v>
      </c>
      <c r="N1465" s="458">
        <f t="shared" si="87"/>
        <v>0</v>
      </c>
      <c r="O1465" s="147">
        <v>1</v>
      </c>
      <c r="P1465" s="460">
        <f t="shared" si="88"/>
        <v>0</v>
      </c>
      <c r="Q1465" s="451">
        <f>+'Work progress Summary'!$E$16</f>
        <v>1</v>
      </c>
      <c r="R1465" s="144">
        <v>2049.6</v>
      </c>
      <c r="S1465" s="143">
        <f t="shared" si="89"/>
        <v>0</v>
      </c>
      <c r="T1465" s="144">
        <f>Q1465*M1465</f>
        <v>2049.6</v>
      </c>
      <c r="U1465" s="145"/>
      <c r="W1465" s="365"/>
    </row>
    <row r="1466" spans="1:23">
      <c r="A1466" s="182"/>
      <c r="B1466" s="52"/>
      <c r="C1466" s="200"/>
      <c r="D1466" s="137"/>
      <c r="E1466" s="52"/>
      <c r="F1466" s="52"/>
      <c r="G1466" s="186"/>
      <c r="H1466" s="187"/>
      <c r="I1466" s="187"/>
      <c r="J1466" s="187"/>
      <c r="K1466" s="139"/>
      <c r="L1466" s="140"/>
      <c r="M1466" s="141"/>
      <c r="N1466" s="458">
        <f t="shared" si="87"/>
        <v>0</v>
      </c>
      <c r="O1466" s="147"/>
      <c r="P1466" s="460">
        <f t="shared" si="88"/>
        <v>0</v>
      </c>
      <c r="Q1466" s="451"/>
      <c r="R1466" s="144"/>
      <c r="S1466" s="143"/>
      <c r="T1466" s="144"/>
      <c r="U1466" s="145"/>
      <c r="W1466" s="365"/>
    </row>
    <row r="1467" spans="1:23">
      <c r="A1467" s="135">
        <v>11</v>
      </c>
      <c r="B1467" s="52" t="s">
        <v>3</v>
      </c>
      <c r="C1467" s="185" t="s">
        <v>285</v>
      </c>
      <c r="D1467" s="202">
        <v>14</v>
      </c>
      <c r="E1467" s="52" t="s">
        <v>533</v>
      </c>
      <c r="F1467" s="52">
        <v>2</v>
      </c>
      <c r="G1467" s="112" t="s">
        <v>98</v>
      </c>
      <c r="H1467" s="138">
        <v>5</v>
      </c>
      <c r="I1467" s="139">
        <v>0</v>
      </c>
      <c r="J1467" s="139">
        <v>57</v>
      </c>
      <c r="K1467" s="139">
        <f>I1467+J1467</f>
        <v>57</v>
      </c>
      <c r="L1467" s="140">
        <f>K1467*D1467</f>
        <v>798</v>
      </c>
      <c r="M1467" s="141">
        <f t="shared" si="86"/>
        <v>1596</v>
      </c>
      <c r="N1467" s="458"/>
      <c r="O1467" s="147">
        <v>1</v>
      </c>
      <c r="P1467" s="460">
        <f t="shared" si="88"/>
        <v>0</v>
      </c>
      <c r="Q1467" s="451">
        <f>'Work progress Summary'!L16</f>
        <v>1</v>
      </c>
      <c r="R1467" s="144">
        <v>1596</v>
      </c>
      <c r="S1467" s="143">
        <f t="shared" si="89"/>
        <v>0</v>
      </c>
      <c r="T1467" s="144">
        <f>Q1467*M1467</f>
        <v>1596</v>
      </c>
      <c r="U1467" s="145"/>
      <c r="W1467" s="365"/>
    </row>
    <row r="1468" spans="1:23">
      <c r="A1468" s="182"/>
      <c r="B1468" s="52"/>
      <c r="C1468" s="200"/>
      <c r="D1468" s="137"/>
      <c r="E1468" s="52"/>
      <c r="F1468" s="52"/>
      <c r="G1468" s="186"/>
      <c r="H1468" s="187"/>
      <c r="I1468" s="187"/>
      <c r="J1468" s="187"/>
      <c r="K1468" s="139"/>
      <c r="L1468" s="140"/>
      <c r="M1468" s="141"/>
      <c r="N1468" s="458">
        <f t="shared" si="87"/>
        <v>0</v>
      </c>
      <c r="O1468" s="147"/>
      <c r="P1468" s="460">
        <f t="shared" si="88"/>
        <v>0</v>
      </c>
      <c r="Q1468" s="451"/>
      <c r="R1468" s="144"/>
      <c r="S1468" s="143"/>
      <c r="T1468" s="144"/>
      <c r="U1468" s="145"/>
      <c r="W1468" s="365"/>
    </row>
    <row r="1469" spans="1:23">
      <c r="A1469" s="135">
        <v>11</v>
      </c>
      <c r="B1469" s="52" t="s">
        <v>4</v>
      </c>
      <c r="C1469" s="185" t="s">
        <v>285</v>
      </c>
      <c r="D1469" s="137">
        <v>11</v>
      </c>
      <c r="E1469" s="52" t="s">
        <v>533</v>
      </c>
      <c r="F1469" s="52">
        <v>2</v>
      </c>
      <c r="G1469" s="112" t="s">
        <v>98</v>
      </c>
      <c r="H1469" s="138">
        <v>5</v>
      </c>
      <c r="I1469" s="139">
        <v>0</v>
      </c>
      <c r="J1469" s="139">
        <v>57</v>
      </c>
      <c r="K1469" s="139">
        <f>I1469+J1469</f>
        <v>57</v>
      </c>
      <c r="L1469" s="140">
        <f>K1469*D1469</f>
        <v>627</v>
      </c>
      <c r="M1469" s="141">
        <f t="shared" si="86"/>
        <v>1254</v>
      </c>
      <c r="N1469" s="458"/>
      <c r="O1469" s="147">
        <v>1</v>
      </c>
      <c r="P1469" s="460">
        <f t="shared" si="88"/>
        <v>0</v>
      </c>
      <c r="Q1469" s="451">
        <f>'Work progress Summary'!L16</f>
        <v>1</v>
      </c>
      <c r="R1469" s="144">
        <v>1254</v>
      </c>
      <c r="S1469" s="143">
        <f t="shared" si="89"/>
        <v>0</v>
      </c>
      <c r="T1469" s="144">
        <f>Q1469*M1469</f>
        <v>1254</v>
      </c>
      <c r="U1469" s="145"/>
      <c r="W1469" s="365"/>
    </row>
    <row r="1470" spans="1:23">
      <c r="A1470" s="182"/>
      <c r="B1470" s="52"/>
      <c r="C1470" s="200"/>
      <c r="D1470" s="137"/>
      <c r="E1470" s="52"/>
      <c r="F1470" s="52"/>
      <c r="G1470" s="186"/>
      <c r="H1470" s="187"/>
      <c r="I1470" s="187"/>
      <c r="J1470" s="187"/>
      <c r="K1470" s="139"/>
      <c r="L1470" s="140"/>
      <c r="M1470" s="141"/>
      <c r="N1470" s="458">
        <f t="shared" si="87"/>
        <v>0</v>
      </c>
      <c r="O1470" s="147"/>
      <c r="P1470" s="460">
        <f t="shared" si="88"/>
        <v>0</v>
      </c>
      <c r="Q1470" s="451"/>
      <c r="R1470" s="144"/>
      <c r="S1470" s="143"/>
      <c r="T1470" s="144"/>
      <c r="U1470" s="145"/>
      <c r="W1470" s="365"/>
    </row>
    <row r="1471" spans="1:23" ht="26">
      <c r="A1471" s="135">
        <v>11</v>
      </c>
      <c r="B1471" s="52" t="s">
        <v>5</v>
      </c>
      <c r="C1471" s="136" t="s">
        <v>286</v>
      </c>
      <c r="D1471" s="202">
        <v>1</v>
      </c>
      <c r="E1471" s="52" t="s">
        <v>100</v>
      </c>
      <c r="F1471" s="52">
        <v>2</v>
      </c>
      <c r="G1471" s="112" t="s">
        <v>96</v>
      </c>
      <c r="H1471" s="138">
        <v>20</v>
      </c>
      <c r="I1471" s="139">
        <v>155</v>
      </c>
      <c r="J1471" s="139">
        <v>62</v>
      </c>
      <c r="K1471" s="139">
        <f>I1471+J1471</f>
        <v>217</v>
      </c>
      <c r="L1471" s="140">
        <f>K1471*D1471</f>
        <v>217</v>
      </c>
      <c r="M1471" s="141">
        <f t="shared" si="86"/>
        <v>434</v>
      </c>
      <c r="N1471" s="458">
        <f t="shared" si="87"/>
        <v>0</v>
      </c>
      <c r="O1471" s="147">
        <v>1</v>
      </c>
      <c r="P1471" s="460">
        <f t="shared" si="88"/>
        <v>0</v>
      </c>
      <c r="Q1471" s="451">
        <f>+'Work progress Summary'!$E$16</f>
        <v>1</v>
      </c>
      <c r="R1471" s="144">
        <v>434</v>
      </c>
      <c r="S1471" s="143">
        <f t="shared" si="89"/>
        <v>0</v>
      </c>
      <c r="T1471" s="144">
        <f>Q1471*M1471</f>
        <v>434</v>
      </c>
      <c r="U1471" s="145"/>
      <c r="W1471" s="365"/>
    </row>
    <row r="1472" spans="1:23">
      <c r="A1472" s="182"/>
      <c r="B1472" s="52"/>
      <c r="C1472" s="200"/>
      <c r="D1472" s="137"/>
      <c r="E1472" s="52"/>
      <c r="F1472" s="52"/>
      <c r="G1472" s="186"/>
      <c r="H1472" s="187"/>
      <c r="I1472" s="187"/>
      <c r="J1472" s="187"/>
      <c r="K1472" s="139"/>
      <c r="L1472" s="140"/>
      <c r="M1472" s="141"/>
      <c r="N1472" s="458">
        <f t="shared" si="87"/>
        <v>0</v>
      </c>
      <c r="O1472" s="147"/>
      <c r="P1472" s="460">
        <f t="shared" si="88"/>
        <v>0</v>
      </c>
      <c r="Q1472" s="451"/>
      <c r="R1472" s="144"/>
      <c r="S1472" s="143"/>
      <c r="T1472" s="144"/>
      <c r="U1472" s="145"/>
      <c r="W1472" s="365"/>
    </row>
    <row r="1473" spans="1:23" ht="26">
      <c r="A1473" s="135">
        <v>11</v>
      </c>
      <c r="B1473" s="52" t="s">
        <v>103</v>
      </c>
      <c r="C1473" s="136" t="s">
        <v>327</v>
      </c>
      <c r="D1473" s="137">
        <v>1</v>
      </c>
      <c r="E1473" s="52" t="s">
        <v>100</v>
      </c>
      <c r="F1473" s="52">
        <v>2</v>
      </c>
      <c r="G1473" s="112" t="s">
        <v>96</v>
      </c>
      <c r="H1473" s="138">
        <v>20</v>
      </c>
      <c r="I1473" s="139">
        <v>108</v>
      </c>
      <c r="J1473" s="139">
        <v>44</v>
      </c>
      <c r="K1473" s="139">
        <f>I1473+J1473</f>
        <v>152</v>
      </c>
      <c r="L1473" s="140">
        <f>K1473*D1473</f>
        <v>152</v>
      </c>
      <c r="M1473" s="141">
        <f t="shared" si="86"/>
        <v>304</v>
      </c>
      <c r="N1473" s="458">
        <f t="shared" si="87"/>
        <v>0</v>
      </c>
      <c r="O1473" s="147">
        <v>1</v>
      </c>
      <c r="P1473" s="460">
        <f t="shared" si="88"/>
        <v>0</v>
      </c>
      <c r="Q1473" s="451">
        <f>+'Work progress Summary'!$E$16</f>
        <v>1</v>
      </c>
      <c r="R1473" s="144">
        <v>304</v>
      </c>
      <c r="S1473" s="143">
        <f t="shared" si="89"/>
        <v>0</v>
      </c>
      <c r="T1473" s="144">
        <f>Q1473*M1473</f>
        <v>304</v>
      </c>
      <c r="U1473" s="145"/>
      <c r="W1473" s="365"/>
    </row>
    <row r="1474" spans="1:23">
      <c r="A1474" s="182"/>
      <c r="B1474" s="52"/>
      <c r="C1474" s="200"/>
      <c r="D1474" s="137"/>
      <c r="E1474" s="52"/>
      <c r="F1474" s="52"/>
      <c r="G1474" s="186"/>
      <c r="H1474" s="187"/>
      <c r="I1474" s="187"/>
      <c r="J1474" s="187"/>
      <c r="K1474" s="139"/>
      <c r="L1474" s="140"/>
      <c r="M1474" s="141"/>
      <c r="N1474" s="458">
        <f t="shared" si="87"/>
        <v>0</v>
      </c>
      <c r="O1474" s="147"/>
      <c r="P1474" s="460">
        <f t="shared" si="88"/>
        <v>0</v>
      </c>
      <c r="Q1474" s="451"/>
      <c r="R1474" s="144"/>
      <c r="S1474" s="143"/>
      <c r="T1474" s="144"/>
      <c r="U1474" s="145"/>
      <c r="W1474" s="365"/>
    </row>
    <row r="1475" spans="1:23" ht="27.65" customHeight="1">
      <c r="A1475" s="135">
        <v>11</v>
      </c>
      <c r="B1475" s="52" t="s">
        <v>105</v>
      </c>
      <c r="C1475" s="136" t="s">
        <v>328</v>
      </c>
      <c r="D1475" s="202">
        <v>1.5</v>
      </c>
      <c r="E1475" s="52" t="s">
        <v>533</v>
      </c>
      <c r="F1475" s="52">
        <v>2</v>
      </c>
      <c r="G1475" s="112" t="s">
        <v>98</v>
      </c>
      <c r="H1475" s="138">
        <v>5</v>
      </c>
      <c r="I1475" s="139">
        <v>0</v>
      </c>
      <c r="J1475" s="139">
        <v>57</v>
      </c>
      <c r="K1475" s="139">
        <f>I1475+J1475</f>
        <v>57</v>
      </c>
      <c r="L1475" s="140">
        <f>K1475*D1475</f>
        <v>85.5</v>
      </c>
      <c r="M1475" s="141">
        <f t="shared" si="86"/>
        <v>171</v>
      </c>
      <c r="N1475" s="458"/>
      <c r="O1475" s="147">
        <v>1</v>
      </c>
      <c r="P1475" s="460">
        <f t="shared" si="88"/>
        <v>0</v>
      </c>
      <c r="Q1475" s="451">
        <f>'Work progress Summary'!L16</f>
        <v>1</v>
      </c>
      <c r="R1475" s="144">
        <v>171</v>
      </c>
      <c r="S1475" s="143">
        <f t="shared" si="89"/>
        <v>0</v>
      </c>
      <c r="T1475" s="144">
        <f>Q1475*M1475</f>
        <v>171</v>
      </c>
      <c r="U1475" s="145"/>
      <c r="W1475" s="365"/>
    </row>
    <row r="1476" spans="1:23">
      <c r="A1476" s="182"/>
      <c r="B1476" s="52"/>
      <c r="C1476" s="200"/>
      <c r="D1476" s="137"/>
      <c r="E1476" s="52"/>
      <c r="F1476" s="52"/>
      <c r="G1476" s="186"/>
      <c r="H1476" s="187"/>
      <c r="I1476" s="187"/>
      <c r="J1476" s="187"/>
      <c r="K1476" s="139"/>
      <c r="L1476" s="140"/>
      <c r="M1476" s="141"/>
      <c r="N1476" s="458">
        <f t="shared" si="87"/>
        <v>0</v>
      </c>
      <c r="O1476" s="147"/>
      <c r="P1476" s="460">
        <f t="shared" si="88"/>
        <v>0</v>
      </c>
      <c r="Q1476" s="451"/>
      <c r="R1476" s="144"/>
      <c r="S1476" s="143"/>
      <c r="T1476" s="144"/>
      <c r="U1476" s="145"/>
      <c r="W1476" s="365"/>
    </row>
    <row r="1477" spans="1:23">
      <c r="A1477" s="135"/>
      <c r="B1477" s="52"/>
      <c r="C1477" s="185" t="s">
        <v>111</v>
      </c>
      <c r="D1477" s="137"/>
      <c r="E1477" s="52"/>
      <c r="F1477" s="52"/>
      <c r="G1477" s="186"/>
      <c r="H1477" s="187"/>
      <c r="I1477" s="139"/>
      <c r="J1477" s="139"/>
      <c r="K1477" s="139"/>
      <c r="L1477" s="140"/>
      <c r="M1477" s="141"/>
      <c r="N1477" s="458">
        <f t="shared" si="87"/>
        <v>0</v>
      </c>
      <c r="O1477" s="147"/>
      <c r="P1477" s="460">
        <f t="shared" si="88"/>
        <v>0</v>
      </c>
      <c r="Q1477" s="451"/>
      <c r="R1477" s="144"/>
      <c r="S1477" s="143"/>
      <c r="T1477" s="144"/>
      <c r="U1477" s="145"/>
      <c r="W1477" s="365"/>
    </row>
    <row r="1478" spans="1:23">
      <c r="A1478" s="182"/>
      <c r="B1478" s="52"/>
      <c r="C1478" s="200"/>
      <c r="D1478" s="137"/>
      <c r="E1478" s="52"/>
      <c r="F1478" s="52"/>
      <c r="G1478" s="186"/>
      <c r="H1478" s="187"/>
      <c r="I1478" s="187"/>
      <c r="J1478" s="187"/>
      <c r="K1478" s="139"/>
      <c r="L1478" s="140"/>
      <c r="M1478" s="141"/>
      <c r="N1478" s="458">
        <f t="shared" si="87"/>
        <v>0</v>
      </c>
      <c r="O1478" s="147"/>
      <c r="P1478" s="460">
        <f t="shared" si="88"/>
        <v>0</v>
      </c>
      <c r="Q1478" s="451"/>
      <c r="R1478" s="144"/>
      <c r="S1478" s="143"/>
      <c r="T1478" s="144"/>
      <c r="U1478" s="145"/>
      <c r="W1478" s="365"/>
    </row>
    <row r="1479" spans="1:23" ht="26">
      <c r="A1479" s="135">
        <v>11</v>
      </c>
      <c r="B1479" s="52" t="s">
        <v>107</v>
      </c>
      <c r="C1479" s="136" t="s">
        <v>93</v>
      </c>
      <c r="D1479" s="202">
        <v>4.3499999999999996</v>
      </c>
      <c r="E1479" s="52" t="s">
        <v>532</v>
      </c>
      <c r="F1479" s="52">
        <v>2</v>
      </c>
      <c r="G1479" s="112" t="s">
        <v>94</v>
      </c>
      <c r="H1479" s="138">
        <v>20</v>
      </c>
      <c r="I1479" s="139">
        <v>255</v>
      </c>
      <c r="J1479" s="139">
        <v>145</v>
      </c>
      <c r="K1479" s="139">
        <f>I1479+J1479</f>
        <v>400</v>
      </c>
      <c r="L1479" s="140">
        <f>K1479*D1479</f>
        <v>1739.9999999999998</v>
      </c>
      <c r="M1479" s="141">
        <f t="shared" si="86"/>
        <v>3479.9999999999995</v>
      </c>
      <c r="N1479" s="458">
        <f t="shared" si="87"/>
        <v>0</v>
      </c>
      <c r="O1479" s="147">
        <v>1</v>
      </c>
      <c r="P1479" s="460">
        <f t="shared" si="88"/>
        <v>0</v>
      </c>
      <c r="Q1479" s="451">
        <f>+'Work progress Summary'!$F$16</f>
        <v>1</v>
      </c>
      <c r="R1479" s="144">
        <v>3479.9999999999995</v>
      </c>
      <c r="S1479" s="143">
        <f t="shared" si="89"/>
        <v>0</v>
      </c>
      <c r="T1479" s="144">
        <f>Q1479*M1479</f>
        <v>3479.9999999999995</v>
      </c>
      <c r="U1479" s="145"/>
      <c r="W1479" s="365"/>
    </row>
    <row r="1480" spans="1:23">
      <c r="A1480" s="182"/>
      <c r="B1480" s="52"/>
      <c r="C1480" s="200"/>
      <c r="D1480" s="137"/>
      <c r="E1480" s="52"/>
      <c r="F1480" s="52"/>
      <c r="G1480" s="186"/>
      <c r="H1480" s="187"/>
      <c r="I1480" s="187"/>
      <c r="J1480" s="187"/>
      <c r="K1480" s="139"/>
      <c r="L1480" s="140"/>
      <c r="M1480" s="141"/>
      <c r="N1480" s="458">
        <f t="shared" si="87"/>
        <v>0</v>
      </c>
      <c r="O1480" s="147"/>
      <c r="P1480" s="460">
        <f t="shared" si="88"/>
        <v>0</v>
      </c>
      <c r="Q1480" s="451"/>
      <c r="R1480" s="144"/>
      <c r="S1480" s="143"/>
      <c r="T1480" s="144"/>
      <c r="U1480" s="145"/>
      <c r="W1480" s="365"/>
    </row>
    <row r="1481" spans="1:23" ht="14.5">
      <c r="A1481" s="135">
        <v>11</v>
      </c>
      <c r="B1481" s="52" t="s">
        <v>108</v>
      </c>
      <c r="C1481" s="185" t="s">
        <v>329</v>
      </c>
      <c r="D1481" s="137">
        <v>1.5</v>
      </c>
      <c r="E1481" s="52" t="s">
        <v>532</v>
      </c>
      <c r="F1481" s="52">
        <v>2</v>
      </c>
      <c r="G1481" s="112" t="s">
        <v>96</v>
      </c>
      <c r="H1481" s="138">
        <v>20</v>
      </c>
      <c r="I1481" s="139">
        <v>282</v>
      </c>
      <c r="J1481" s="139">
        <v>206</v>
      </c>
      <c r="K1481" s="139">
        <f>I1481+J1481</f>
        <v>488</v>
      </c>
      <c r="L1481" s="140">
        <f>K1481*D1481</f>
        <v>732</v>
      </c>
      <c r="M1481" s="141">
        <f t="shared" si="86"/>
        <v>1464</v>
      </c>
      <c r="N1481" s="458">
        <f t="shared" si="87"/>
        <v>0</v>
      </c>
      <c r="O1481" s="147">
        <v>1</v>
      </c>
      <c r="P1481" s="460">
        <f t="shared" si="88"/>
        <v>0</v>
      </c>
      <c r="Q1481" s="451">
        <f>+'Work progress Summary'!$F$16</f>
        <v>1</v>
      </c>
      <c r="R1481" s="144">
        <v>1464</v>
      </c>
      <c r="S1481" s="143">
        <f t="shared" si="89"/>
        <v>0</v>
      </c>
      <c r="T1481" s="144">
        <f>Q1481*M1481</f>
        <v>1464</v>
      </c>
      <c r="U1481" s="145"/>
      <c r="W1481" s="365"/>
    </row>
    <row r="1482" spans="1:23">
      <c r="A1482" s="182"/>
      <c r="B1482" s="52"/>
      <c r="C1482" s="200"/>
      <c r="D1482" s="137"/>
      <c r="E1482" s="52"/>
      <c r="F1482" s="52"/>
      <c r="G1482" s="186"/>
      <c r="H1482" s="187"/>
      <c r="I1482" s="187"/>
      <c r="J1482" s="187"/>
      <c r="K1482" s="139"/>
      <c r="L1482" s="140"/>
      <c r="M1482" s="141"/>
      <c r="N1482" s="458">
        <f t="shared" si="87"/>
        <v>0</v>
      </c>
      <c r="O1482" s="147"/>
      <c r="P1482" s="460">
        <f t="shared" si="88"/>
        <v>0</v>
      </c>
      <c r="Q1482" s="451"/>
      <c r="R1482" s="144"/>
      <c r="S1482" s="143"/>
      <c r="T1482" s="144"/>
      <c r="U1482" s="145"/>
      <c r="W1482" s="365"/>
    </row>
    <row r="1483" spans="1:23">
      <c r="A1483" s="135">
        <v>11</v>
      </c>
      <c r="B1483" s="52" t="s">
        <v>109</v>
      </c>
      <c r="C1483" s="185" t="s">
        <v>285</v>
      </c>
      <c r="D1483" s="202">
        <v>10.199999999999999</v>
      </c>
      <c r="E1483" s="52" t="s">
        <v>533</v>
      </c>
      <c r="F1483" s="52">
        <v>2</v>
      </c>
      <c r="G1483" s="112" t="s">
        <v>98</v>
      </c>
      <c r="H1483" s="138">
        <v>5</v>
      </c>
      <c r="I1483" s="139">
        <v>0</v>
      </c>
      <c r="J1483" s="139">
        <v>57</v>
      </c>
      <c r="K1483" s="139">
        <f>I1483+J1483</f>
        <v>57</v>
      </c>
      <c r="L1483" s="140">
        <f>K1483*D1483</f>
        <v>581.4</v>
      </c>
      <c r="M1483" s="141">
        <f t="shared" si="86"/>
        <v>1162.8</v>
      </c>
      <c r="N1483" s="458"/>
      <c r="O1483" s="147">
        <v>1</v>
      </c>
      <c r="P1483" s="460">
        <f t="shared" si="88"/>
        <v>0</v>
      </c>
      <c r="Q1483" s="451">
        <f>'Work progress Summary'!M16</f>
        <v>1</v>
      </c>
      <c r="R1483" s="144">
        <v>1162.8</v>
      </c>
      <c r="S1483" s="143">
        <f t="shared" si="89"/>
        <v>0</v>
      </c>
      <c r="T1483" s="144">
        <f>Q1483*M1483</f>
        <v>1162.8</v>
      </c>
      <c r="U1483" s="145"/>
      <c r="W1483" s="365"/>
    </row>
    <row r="1484" spans="1:23">
      <c r="A1484" s="182"/>
      <c r="B1484" s="52"/>
      <c r="C1484" s="200"/>
      <c r="D1484" s="137"/>
      <c r="E1484" s="52"/>
      <c r="F1484" s="52"/>
      <c r="G1484" s="186"/>
      <c r="H1484" s="187"/>
      <c r="I1484" s="187"/>
      <c r="J1484" s="187"/>
      <c r="K1484" s="139"/>
      <c r="L1484" s="140"/>
      <c r="M1484" s="141"/>
      <c r="N1484" s="458">
        <f t="shared" si="87"/>
        <v>0</v>
      </c>
      <c r="O1484" s="147"/>
      <c r="P1484" s="460">
        <f t="shared" si="88"/>
        <v>0</v>
      </c>
      <c r="Q1484" s="451"/>
      <c r="R1484" s="144"/>
      <c r="S1484" s="143"/>
      <c r="T1484" s="144"/>
      <c r="U1484" s="145"/>
      <c r="W1484" s="365"/>
    </row>
    <row r="1485" spans="1:23" ht="26">
      <c r="A1485" s="135">
        <v>11</v>
      </c>
      <c r="B1485" s="52" t="s">
        <v>112</v>
      </c>
      <c r="C1485" s="136" t="s">
        <v>330</v>
      </c>
      <c r="D1485" s="137">
        <v>1</v>
      </c>
      <c r="E1485" s="52" t="s">
        <v>100</v>
      </c>
      <c r="F1485" s="52">
        <v>2</v>
      </c>
      <c r="G1485" s="112" t="s">
        <v>96</v>
      </c>
      <c r="H1485" s="138">
        <v>20</v>
      </c>
      <c r="I1485" s="139">
        <v>108</v>
      </c>
      <c r="J1485" s="139">
        <v>44</v>
      </c>
      <c r="K1485" s="139">
        <f>I1485+J1485</f>
        <v>152</v>
      </c>
      <c r="L1485" s="140">
        <f>K1485*D1485</f>
        <v>152</v>
      </c>
      <c r="M1485" s="141">
        <f t="shared" ref="M1485:M1545" si="90">D1485*K1485*F1485</f>
        <v>304</v>
      </c>
      <c r="N1485" s="458">
        <f t="shared" si="87"/>
        <v>0</v>
      </c>
      <c r="O1485" s="147">
        <v>1</v>
      </c>
      <c r="P1485" s="460">
        <f t="shared" si="88"/>
        <v>0</v>
      </c>
      <c r="Q1485" s="451">
        <f>+'Work progress Summary'!$F$16</f>
        <v>1</v>
      </c>
      <c r="R1485" s="144">
        <v>304</v>
      </c>
      <c r="S1485" s="143">
        <f t="shared" si="89"/>
        <v>0</v>
      </c>
      <c r="T1485" s="144">
        <f>Q1485*M1485</f>
        <v>304</v>
      </c>
      <c r="U1485" s="145"/>
      <c r="W1485" s="365"/>
    </row>
    <row r="1486" spans="1:23">
      <c r="A1486" s="182"/>
      <c r="B1486" s="52"/>
      <c r="C1486" s="200"/>
      <c r="D1486" s="137"/>
      <c r="E1486" s="52"/>
      <c r="F1486" s="52"/>
      <c r="G1486" s="186"/>
      <c r="H1486" s="187"/>
      <c r="I1486" s="187"/>
      <c r="J1486" s="187"/>
      <c r="K1486" s="139"/>
      <c r="L1486" s="140"/>
      <c r="M1486" s="141"/>
      <c r="N1486" s="458">
        <f t="shared" si="87"/>
        <v>0</v>
      </c>
      <c r="O1486" s="147"/>
      <c r="P1486" s="460">
        <f t="shared" si="88"/>
        <v>0</v>
      </c>
      <c r="Q1486" s="451"/>
      <c r="R1486" s="144"/>
      <c r="S1486" s="143"/>
      <c r="T1486" s="144"/>
      <c r="U1486" s="145"/>
      <c r="W1486" s="365"/>
    </row>
    <row r="1487" spans="1:23">
      <c r="A1487" s="135"/>
      <c r="B1487" s="52"/>
      <c r="C1487" s="185" t="s">
        <v>118</v>
      </c>
      <c r="D1487" s="202"/>
      <c r="E1487" s="52"/>
      <c r="F1487" s="52"/>
      <c r="G1487" s="186"/>
      <c r="H1487" s="187"/>
      <c r="I1487" s="139"/>
      <c r="J1487" s="139"/>
      <c r="K1487" s="139"/>
      <c r="L1487" s="140"/>
      <c r="M1487" s="141"/>
      <c r="N1487" s="458">
        <f t="shared" si="87"/>
        <v>0</v>
      </c>
      <c r="O1487" s="147"/>
      <c r="P1487" s="460">
        <f t="shared" si="88"/>
        <v>0</v>
      </c>
      <c r="Q1487" s="451"/>
      <c r="R1487" s="144"/>
      <c r="S1487" s="143"/>
      <c r="T1487" s="144"/>
      <c r="U1487" s="145"/>
      <c r="W1487" s="365"/>
    </row>
    <row r="1488" spans="1:23">
      <c r="A1488" s="182"/>
      <c r="B1488" s="52"/>
      <c r="C1488" s="200"/>
      <c r="D1488" s="137"/>
      <c r="E1488" s="52"/>
      <c r="F1488" s="52"/>
      <c r="G1488" s="186"/>
      <c r="H1488" s="187"/>
      <c r="I1488" s="187"/>
      <c r="J1488" s="187"/>
      <c r="K1488" s="139"/>
      <c r="L1488" s="140"/>
      <c r="M1488" s="141"/>
      <c r="N1488" s="458">
        <f t="shared" si="87"/>
        <v>0</v>
      </c>
      <c r="O1488" s="147"/>
      <c r="P1488" s="460">
        <f t="shared" si="88"/>
        <v>0</v>
      </c>
      <c r="Q1488" s="451"/>
      <c r="R1488" s="144"/>
      <c r="S1488" s="143"/>
      <c r="T1488" s="144"/>
      <c r="U1488" s="145"/>
      <c r="W1488" s="365"/>
    </row>
    <row r="1489" spans="1:23" ht="26">
      <c r="A1489" s="135">
        <v>11</v>
      </c>
      <c r="B1489" s="52" t="s">
        <v>113</v>
      </c>
      <c r="C1489" s="185" t="s">
        <v>119</v>
      </c>
      <c r="D1489" s="202">
        <v>1.6</v>
      </c>
      <c r="E1489" s="52" t="s">
        <v>532</v>
      </c>
      <c r="F1489" s="52">
        <v>2</v>
      </c>
      <c r="G1489" s="112" t="s">
        <v>94</v>
      </c>
      <c r="H1489" s="138">
        <v>20</v>
      </c>
      <c r="I1489" s="139">
        <v>255</v>
      </c>
      <c r="J1489" s="139">
        <v>145</v>
      </c>
      <c r="K1489" s="139">
        <f>I1489+J1489</f>
        <v>400</v>
      </c>
      <c r="L1489" s="140">
        <f>K1489*D1489</f>
        <v>640</v>
      </c>
      <c r="M1489" s="141">
        <f t="shared" si="90"/>
        <v>1280</v>
      </c>
      <c r="N1489" s="458">
        <f t="shared" si="87"/>
        <v>0</v>
      </c>
      <c r="O1489" s="147">
        <v>1</v>
      </c>
      <c r="P1489" s="460">
        <f t="shared" si="88"/>
        <v>0</v>
      </c>
      <c r="Q1489" s="451">
        <f>+'Work progress Summary'!$G$16</f>
        <v>1</v>
      </c>
      <c r="R1489" s="144">
        <v>1280</v>
      </c>
      <c r="S1489" s="143">
        <f t="shared" si="89"/>
        <v>0</v>
      </c>
      <c r="T1489" s="144">
        <f>Q1489*M1489</f>
        <v>1280</v>
      </c>
      <c r="U1489" s="145"/>
      <c r="W1489" s="365"/>
    </row>
    <row r="1490" spans="1:23">
      <c r="A1490" s="182"/>
      <c r="B1490" s="52"/>
      <c r="C1490" s="200"/>
      <c r="D1490" s="137"/>
      <c r="E1490" s="52"/>
      <c r="F1490" s="52"/>
      <c r="G1490" s="186"/>
      <c r="H1490" s="187"/>
      <c r="I1490" s="187"/>
      <c r="J1490" s="187"/>
      <c r="K1490" s="139"/>
      <c r="L1490" s="140"/>
      <c r="M1490" s="141"/>
      <c r="N1490" s="458">
        <f t="shared" si="87"/>
        <v>0</v>
      </c>
      <c r="O1490" s="147"/>
      <c r="P1490" s="460">
        <f t="shared" si="88"/>
        <v>0</v>
      </c>
      <c r="Q1490" s="451"/>
      <c r="R1490" s="144"/>
      <c r="S1490" s="143"/>
      <c r="T1490" s="144"/>
      <c r="U1490" s="145"/>
      <c r="W1490" s="365"/>
    </row>
    <row r="1491" spans="1:23" ht="26">
      <c r="A1491" s="135">
        <v>11</v>
      </c>
      <c r="B1491" s="52" t="s">
        <v>116</v>
      </c>
      <c r="C1491" s="136" t="s">
        <v>123</v>
      </c>
      <c r="D1491" s="202">
        <v>1</v>
      </c>
      <c r="E1491" s="52" t="s">
        <v>100</v>
      </c>
      <c r="F1491" s="52">
        <v>2</v>
      </c>
      <c r="G1491" s="112" t="s">
        <v>96</v>
      </c>
      <c r="H1491" s="138">
        <v>20</v>
      </c>
      <c r="I1491" s="139">
        <v>99</v>
      </c>
      <c r="J1491" s="139">
        <v>37</v>
      </c>
      <c r="K1491" s="139">
        <f>I1491+J1491</f>
        <v>136</v>
      </c>
      <c r="L1491" s="140">
        <f>K1491*D1491</f>
        <v>136</v>
      </c>
      <c r="M1491" s="141">
        <f t="shared" si="90"/>
        <v>272</v>
      </c>
      <c r="N1491" s="458">
        <f t="shared" si="87"/>
        <v>0</v>
      </c>
      <c r="O1491" s="147">
        <v>1</v>
      </c>
      <c r="P1491" s="460">
        <f t="shared" si="88"/>
        <v>0</v>
      </c>
      <c r="Q1491" s="451">
        <f>+'Work progress Summary'!$G$16</f>
        <v>1</v>
      </c>
      <c r="R1491" s="144">
        <v>272</v>
      </c>
      <c r="S1491" s="143">
        <f t="shared" si="89"/>
        <v>0</v>
      </c>
      <c r="T1491" s="144">
        <f>Q1491*M1491</f>
        <v>272</v>
      </c>
      <c r="U1491" s="145"/>
      <c r="W1491" s="365"/>
    </row>
    <row r="1492" spans="1:23">
      <c r="A1492" s="182"/>
      <c r="B1492" s="52"/>
      <c r="C1492" s="200"/>
      <c r="D1492" s="137"/>
      <c r="E1492" s="52"/>
      <c r="F1492" s="52"/>
      <c r="G1492" s="186"/>
      <c r="H1492" s="187"/>
      <c r="I1492" s="187"/>
      <c r="J1492" s="187"/>
      <c r="K1492" s="139"/>
      <c r="L1492" s="140"/>
      <c r="M1492" s="141"/>
      <c r="N1492" s="458">
        <f t="shared" si="87"/>
        <v>0</v>
      </c>
      <c r="O1492" s="147"/>
      <c r="P1492" s="460">
        <f t="shared" si="88"/>
        <v>0</v>
      </c>
      <c r="Q1492" s="451"/>
      <c r="R1492" s="144"/>
      <c r="S1492" s="143"/>
      <c r="T1492" s="144"/>
      <c r="U1492" s="145"/>
      <c r="W1492" s="365"/>
    </row>
    <row r="1493" spans="1:23">
      <c r="A1493" s="135"/>
      <c r="B1493" s="52"/>
      <c r="C1493" s="185" t="s">
        <v>121</v>
      </c>
      <c r="D1493" s="202"/>
      <c r="E1493" s="52"/>
      <c r="F1493" s="52"/>
      <c r="G1493" s="186"/>
      <c r="H1493" s="187"/>
      <c r="I1493" s="139"/>
      <c r="J1493" s="139"/>
      <c r="K1493" s="139"/>
      <c r="L1493" s="140"/>
      <c r="M1493" s="141"/>
      <c r="N1493" s="458">
        <f t="shared" si="87"/>
        <v>0</v>
      </c>
      <c r="O1493" s="147"/>
      <c r="P1493" s="460">
        <f t="shared" si="88"/>
        <v>0</v>
      </c>
      <c r="Q1493" s="451"/>
      <c r="R1493" s="144"/>
      <c r="S1493" s="143"/>
      <c r="T1493" s="144"/>
      <c r="U1493" s="145"/>
      <c r="W1493" s="365"/>
    </row>
    <row r="1494" spans="1:23">
      <c r="A1494" s="182"/>
      <c r="B1494" s="52"/>
      <c r="C1494" s="200"/>
      <c r="D1494" s="137"/>
      <c r="E1494" s="52"/>
      <c r="F1494" s="52"/>
      <c r="G1494" s="186"/>
      <c r="H1494" s="187"/>
      <c r="I1494" s="187"/>
      <c r="J1494" s="187"/>
      <c r="K1494" s="139"/>
      <c r="L1494" s="140"/>
      <c r="M1494" s="141"/>
      <c r="N1494" s="458">
        <f t="shared" si="87"/>
        <v>0</v>
      </c>
      <c r="O1494" s="147"/>
      <c r="P1494" s="460">
        <f t="shared" si="88"/>
        <v>0</v>
      </c>
      <c r="Q1494" s="451"/>
      <c r="R1494" s="144"/>
      <c r="S1494" s="143"/>
      <c r="T1494" s="144"/>
      <c r="U1494" s="145"/>
      <c r="W1494" s="365"/>
    </row>
    <row r="1495" spans="1:23" ht="26">
      <c r="A1495" s="135">
        <v>11</v>
      </c>
      <c r="B1495" s="52" t="s">
        <v>158</v>
      </c>
      <c r="C1495" s="136" t="s">
        <v>93</v>
      </c>
      <c r="D1495" s="202">
        <v>0.95</v>
      </c>
      <c r="E1495" s="52" t="s">
        <v>532</v>
      </c>
      <c r="F1495" s="52">
        <v>2</v>
      </c>
      <c r="G1495" s="112" t="s">
        <v>94</v>
      </c>
      <c r="H1495" s="138">
        <v>20</v>
      </c>
      <c r="I1495" s="139">
        <v>255</v>
      </c>
      <c r="J1495" s="139">
        <v>145</v>
      </c>
      <c r="K1495" s="139">
        <f>I1495+J1495</f>
        <v>400</v>
      </c>
      <c r="L1495" s="140">
        <f>K1495*D1495</f>
        <v>380</v>
      </c>
      <c r="M1495" s="141">
        <f t="shared" si="90"/>
        <v>760</v>
      </c>
      <c r="N1495" s="458">
        <f t="shared" si="87"/>
        <v>0</v>
      </c>
      <c r="O1495" s="147">
        <v>1</v>
      </c>
      <c r="P1495" s="460">
        <f t="shared" si="88"/>
        <v>0</v>
      </c>
      <c r="Q1495" s="451">
        <f>+'Work progress Summary'!$H$16</f>
        <v>1</v>
      </c>
      <c r="R1495" s="144">
        <v>760</v>
      </c>
      <c r="S1495" s="143">
        <f t="shared" si="89"/>
        <v>0</v>
      </c>
      <c r="T1495" s="144">
        <f>Q1495*M1495</f>
        <v>760</v>
      </c>
      <c r="U1495" s="145"/>
      <c r="W1495" s="365"/>
    </row>
    <row r="1496" spans="1:23">
      <c r="A1496" s="182"/>
      <c r="B1496" s="52"/>
      <c r="C1496" s="200"/>
      <c r="D1496" s="137"/>
      <c r="E1496" s="52"/>
      <c r="F1496" s="52"/>
      <c r="G1496" s="186"/>
      <c r="H1496" s="187"/>
      <c r="I1496" s="187"/>
      <c r="J1496" s="187"/>
      <c r="K1496" s="139"/>
      <c r="L1496" s="140"/>
      <c r="M1496" s="141"/>
      <c r="N1496" s="458">
        <f t="shared" si="87"/>
        <v>0</v>
      </c>
      <c r="O1496" s="147"/>
      <c r="P1496" s="460">
        <f t="shared" si="88"/>
        <v>0</v>
      </c>
      <c r="Q1496" s="451"/>
      <c r="R1496" s="144"/>
      <c r="S1496" s="143"/>
      <c r="T1496" s="144"/>
      <c r="U1496" s="145"/>
      <c r="W1496" s="365"/>
    </row>
    <row r="1497" spans="1:23" ht="14.5">
      <c r="A1497" s="135">
        <v>11</v>
      </c>
      <c r="B1497" s="52" t="s">
        <v>309</v>
      </c>
      <c r="C1497" s="185" t="s">
        <v>331</v>
      </c>
      <c r="D1497" s="137">
        <v>0.6</v>
      </c>
      <c r="E1497" s="52" t="s">
        <v>532</v>
      </c>
      <c r="F1497" s="52">
        <v>2</v>
      </c>
      <c r="G1497" s="112" t="s">
        <v>96</v>
      </c>
      <c r="H1497" s="138">
        <v>20</v>
      </c>
      <c r="I1497" s="139">
        <v>282</v>
      </c>
      <c r="J1497" s="139">
        <v>206</v>
      </c>
      <c r="K1497" s="139">
        <f>I1497+J1497</f>
        <v>488</v>
      </c>
      <c r="L1497" s="140">
        <f>K1497*D1497</f>
        <v>292.8</v>
      </c>
      <c r="M1497" s="141">
        <f t="shared" si="90"/>
        <v>585.6</v>
      </c>
      <c r="N1497" s="458">
        <f t="shared" si="87"/>
        <v>0</v>
      </c>
      <c r="O1497" s="147">
        <v>1</v>
      </c>
      <c r="P1497" s="460">
        <f t="shared" si="88"/>
        <v>0</v>
      </c>
      <c r="Q1497" s="451">
        <f>+'Work progress Summary'!$H$16</f>
        <v>1</v>
      </c>
      <c r="R1497" s="144">
        <v>585.6</v>
      </c>
      <c r="S1497" s="143">
        <f t="shared" si="89"/>
        <v>0</v>
      </c>
      <c r="T1497" s="144">
        <f>Q1497*M1497</f>
        <v>585.6</v>
      </c>
      <c r="U1497" s="145"/>
      <c r="W1497" s="365"/>
    </row>
    <row r="1498" spans="1:23">
      <c r="A1498" s="182"/>
      <c r="B1498" s="52"/>
      <c r="C1498" s="200"/>
      <c r="D1498" s="137"/>
      <c r="E1498" s="52"/>
      <c r="F1498" s="52"/>
      <c r="G1498" s="186"/>
      <c r="H1498" s="187"/>
      <c r="I1498" s="187"/>
      <c r="J1498" s="187"/>
      <c r="K1498" s="139"/>
      <c r="L1498" s="140"/>
      <c r="M1498" s="141"/>
      <c r="N1498" s="458">
        <f t="shared" si="87"/>
        <v>0</v>
      </c>
      <c r="O1498" s="147"/>
      <c r="P1498" s="460">
        <f t="shared" si="88"/>
        <v>0</v>
      </c>
      <c r="Q1498" s="451"/>
      <c r="R1498" s="144"/>
      <c r="S1498" s="143"/>
      <c r="T1498" s="144"/>
      <c r="U1498" s="145"/>
      <c r="W1498" s="365"/>
    </row>
    <row r="1499" spans="1:23">
      <c r="A1499" s="135">
        <v>11</v>
      </c>
      <c r="B1499" s="52" t="s">
        <v>1</v>
      </c>
      <c r="C1499" s="185" t="s">
        <v>285</v>
      </c>
      <c r="D1499" s="202">
        <v>4.0999999999999996</v>
      </c>
      <c r="E1499" s="52" t="s">
        <v>533</v>
      </c>
      <c r="F1499" s="52">
        <v>2</v>
      </c>
      <c r="G1499" s="112" t="s">
        <v>98</v>
      </c>
      <c r="H1499" s="138">
        <v>5</v>
      </c>
      <c r="I1499" s="139">
        <v>0</v>
      </c>
      <c r="J1499" s="139">
        <v>57</v>
      </c>
      <c r="K1499" s="139">
        <f>I1499+J1499</f>
        <v>57</v>
      </c>
      <c r="L1499" s="140">
        <f>K1499*D1499</f>
        <v>233.7</v>
      </c>
      <c r="M1499" s="141">
        <f t="shared" si="90"/>
        <v>467.4</v>
      </c>
      <c r="N1499" s="458"/>
      <c r="O1499" s="147">
        <v>1</v>
      </c>
      <c r="P1499" s="460">
        <f t="shared" si="88"/>
        <v>0</v>
      </c>
      <c r="Q1499" s="451">
        <f>'Work progress Summary'!N16</f>
        <v>1</v>
      </c>
      <c r="R1499" s="144">
        <v>467.4</v>
      </c>
      <c r="S1499" s="143">
        <f t="shared" si="89"/>
        <v>0</v>
      </c>
      <c r="T1499" s="144">
        <f>Q1499*M1499</f>
        <v>467.4</v>
      </c>
      <c r="U1499" s="145"/>
      <c r="W1499" s="365"/>
    </row>
    <row r="1500" spans="1:23">
      <c r="A1500" s="182"/>
      <c r="B1500" s="52"/>
      <c r="C1500" s="200"/>
      <c r="D1500" s="137"/>
      <c r="E1500" s="52"/>
      <c r="F1500" s="52"/>
      <c r="G1500" s="186"/>
      <c r="H1500" s="187"/>
      <c r="I1500" s="187"/>
      <c r="J1500" s="187"/>
      <c r="K1500" s="139"/>
      <c r="L1500" s="140"/>
      <c r="M1500" s="141"/>
      <c r="N1500" s="458">
        <f t="shared" si="87"/>
        <v>0</v>
      </c>
      <c r="O1500" s="147"/>
      <c r="P1500" s="460">
        <f t="shared" si="88"/>
        <v>0</v>
      </c>
      <c r="Q1500" s="451"/>
      <c r="R1500" s="144"/>
      <c r="S1500" s="143"/>
      <c r="T1500" s="144"/>
      <c r="U1500" s="145"/>
      <c r="W1500" s="365"/>
    </row>
    <row r="1501" spans="1:23" ht="26">
      <c r="A1501" s="135">
        <v>11</v>
      </c>
      <c r="B1501" s="52" t="s">
        <v>2</v>
      </c>
      <c r="C1501" s="136" t="s">
        <v>120</v>
      </c>
      <c r="D1501" s="202">
        <v>1</v>
      </c>
      <c r="E1501" s="52" t="s">
        <v>100</v>
      </c>
      <c r="F1501" s="52">
        <v>2</v>
      </c>
      <c r="G1501" s="112" t="s">
        <v>96</v>
      </c>
      <c r="H1501" s="138">
        <v>20</v>
      </c>
      <c r="I1501" s="139">
        <v>99</v>
      </c>
      <c r="J1501" s="139">
        <v>37</v>
      </c>
      <c r="K1501" s="139">
        <f>I1501+J1501</f>
        <v>136</v>
      </c>
      <c r="L1501" s="140">
        <f>K1501*D1501</f>
        <v>136</v>
      </c>
      <c r="M1501" s="141">
        <f t="shared" si="90"/>
        <v>272</v>
      </c>
      <c r="N1501" s="458">
        <f t="shared" si="87"/>
        <v>0</v>
      </c>
      <c r="O1501" s="147">
        <v>1</v>
      </c>
      <c r="P1501" s="460">
        <f t="shared" si="88"/>
        <v>0</v>
      </c>
      <c r="Q1501" s="451">
        <f>+'Work progress Summary'!$H$16</f>
        <v>1</v>
      </c>
      <c r="R1501" s="144">
        <v>272</v>
      </c>
      <c r="S1501" s="143">
        <f t="shared" si="89"/>
        <v>0</v>
      </c>
      <c r="T1501" s="144">
        <f>Q1501*M1501</f>
        <v>272</v>
      </c>
      <c r="U1501" s="145"/>
      <c r="W1501" s="365"/>
    </row>
    <row r="1502" spans="1:23">
      <c r="A1502" s="182"/>
      <c r="B1502" s="52"/>
      <c r="C1502" s="200"/>
      <c r="D1502" s="137"/>
      <c r="E1502" s="52"/>
      <c r="F1502" s="52"/>
      <c r="G1502" s="186"/>
      <c r="H1502" s="187"/>
      <c r="I1502" s="187"/>
      <c r="J1502" s="187"/>
      <c r="K1502" s="139"/>
      <c r="L1502" s="140"/>
      <c r="M1502" s="141"/>
      <c r="N1502" s="458">
        <f t="shared" ref="N1502:N1565" si="91">P1502*D1502*F1502</f>
        <v>0</v>
      </c>
      <c r="O1502" s="147"/>
      <c r="P1502" s="460">
        <f t="shared" ref="P1502:P1565" si="92">Q1502-O1502</f>
        <v>0</v>
      </c>
      <c r="Q1502" s="451"/>
      <c r="R1502" s="144"/>
      <c r="S1502" s="143"/>
      <c r="T1502" s="144"/>
      <c r="U1502" s="145"/>
      <c r="W1502" s="365"/>
    </row>
    <row r="1503" spans="1:23">
      <c r="A1503" s="135"/>
      <c r="B1503" s="52"/>
      <c r="C1503" s="185" t="s">
        <v>124</v>
      </c>
      <c r="D1503" s="202"/>
      <c r="E1503" s="52"/>
      <c r="F1503" s="52"/>
      <c r="G1503" s="186"/>
      <c r="H1503" s="187"/>
      <c r="I1503" s="139"/>
      <c r="J1503" s="139"/>
      <c r="K1503" s="139"/>
      <c r="L1503" s="140"/>
      <c r="M1503" s="141"/>
      <c r="N1503" s="458">
        <f t="shared" si="91"/>
        <v>0</v>
      </c>
      <c r="O1503" s="147"/>
      <c r="P1503" s="460">
        <f t="shared" si="92"/>
        <v>0</v>
      </c>
      <c r="Q1503" s="451"/>
      <c r="R1503" s="144"/>
      <c r="S1503" s="143"/>
      <c r="T1503" s="144"/>
      <c r="U1503" s="145"/>
      <c r="W1503" s="365"/>
    </row>
    <row r="1504" spans="1:23">
      <c r="A1504" s="182"/>
      <c r="B1504" s="52"/>
      <c r="C1504" s="200"/>
      <c r="D1504" s="137"/>
      <c r="E1504" s="52"/>
      <c r="F1504" s="52"/>
      <c r="G1504" s="186"/>
      <c r="H1504" s="187"/>
      <c r="I1504" s="187"/>
      <c r="J1504" s="187"/>
      <c r="K1504" s="139"/>
      <c r="L1504" s="140"/>
      <c r="M1504" s="141"/>
      <c r="N1504" s="458">
        <f t="shared" si="91"/>
        <v>0</v>
      </c>
      <c r="O1504" s="147"/>
      <c r="P1504" s="460">
        <f t="shared" si="92"/>
        <v>0</v>
      </c>
      <c r="Q1504" s="451"/>
      <c r="R1504" s="144"/>
      <c r="S1504" s="143"/>
      <c r="T1504" s="144"/>
      <c r="U1504" s="145"/>
      <c r="W1504" s="365"/>
    </row>
    <row r="1505" spans="1:23" ht="26">
      <c r="A1505" s="135">
        <v>11</v>
      </c>
      <c r="B1505" s="52" t="s">
        <v>3</v>
      </c>
      <c r="C1505" s="136" t="s">
        <v>125</v>
      </c>
      <c r="D1505" s="202">
        <v>38</v>
      </c>
      <c r="E1505" s="52" t="s">
        <v>532</v>
      </c>
      <c r="F1505" s="52">
        <v>2</v>
      </c>
      <c r="G1505" s="112" t="s">
        <v>126</v>
      </c>
      <c r="H1505" s="138">
        <v>20</v>
      </c>
      <c r="I1505" s="139">
        <v>50</v>
      </c>
      <c r="J1505" s="139">
        <v>100</v>
      </c>
      <c r="K1505" s="139">
        <f>I1505+J1505</f>
        <v>150</v>
      </c>
      <c r="L1505" s="140">
        <f>K1505*D1505</f>
        <v>5700</v>
      </c>
      <c r="M1505" s="141">
        <f t="shared" si="90"/>
        <v>11400</v>
      </c>
      <c r="N1505" s="458">
        <f t="shared" si="91"/>
        <v>0</v>
      </c>
      <c r="O1505" s="147">
        <v>1</v>
      </c>
      <c r="P1505" s="460">
        <f t="shared" si="92"/>
        <v>0</v>
      </c>
      <c r="Q1505" s="451">
        <f>+'Work progress Summary'!$I$16</f>
        <v>1</v>
      </c>
      <c r="R1505" s="144">
        <v>11400</v>
      </c>
      <c r="S1505" s="143">
        <f t="shared" ref="S1505:S1565" si="93">T1505-R1505</f>
        <v>0</v>
      </c>
      <c r="T1505" s="144">
        <f>Q1505*M1505</f>
        <v>11400</v>
      </c>
      <c r="U1505" s="145"/>
      <c r="W1505" s="365"/>
    </row>
    <row r="1506" spans="1:23">
      <c r="A1506" s="182"/>
      <c r="B1506" s="52"/>
      <c r="C1506" s="200"/>
      <c r="D1506" s="137"/>
      <c r="E1506" s="52"/>
      <c r="F1506" s="52"/>
      <c r="G1506" s="186"/>
      <c r="H1506" s="187"/>
      <c r="I1506" s="187"/>
      <c r="J1506" s="187"/>
      <c r="K1506" s="139"/>
      <c r="L1506" s="140"/>
      <c r="M1506" s="141"/>
      <c r="N1506" s="458">
        <f t="shared" si="91"/>
        <v>0</v>
      </c>
      <c r="O1506" s="147"/>
      <c r="P1506" s="460">
        <f t="shared" si="92"/>
        <v>0</v>
      </c>
      <c r="Q1506" s="451"/>
      <c r="R1506" s="144"/>
      <c r="S1506" s="143"/>
      <c r="T1506" s="144"/>
      <c r="U1506" s="145"/>
      <c r="W1506" s="365"/>
    </row>
    <row r="1507" spans="1:23">
      <c r="A1507" s="135"/>
      <c r="B1507" s="183" t="s">
        <v>83</v>
      </c>
      <c r="C1507" s="200" t="s">
        <v>127</v>
      </c>
      <c r="D1507" s="202"/>
      <c r="E1507" s="52"/>
      <c r="F1507" s="52"/>
      <c r="G1507" s="186"/>
      <c r="H1507" s="187"/>
      <c r="I1507" s="139"/>
      <c r="J1507" s="139"/>
      <c r="K1507" s="139"/>
      <c r="L1507" s="140"/>
      <c r="M1507" s="141"/>
      <c r="N1507" s="458">
        <f t="shared" si="91"/>
        <v>0</v>
      </c>
      <c r="O1507" s="147"/>
      <c r="P1507" s="460">
        <f t="shared" si="92"/>
        <v>0</v>
      </c>
      <c r="Q1507" s="451"/>
      <c r="R1507" s="144"/>
      <c r="S1507" s="143"/>
      <c r="T1507" s="144"/>
      <c r="U1507" s="145"/>
      <c r="W1507" s="365"/>
    </row>
    <row r="1508" spans="1:23">
      <c r="A1508" s="182"/>
      <c r="B1508" s="52"/>
      <c r="C1508" s="200"/>
      <c r="D1508" s="137"/>
      <c r="E1508" s="52"/>
      <c r="F1508" s="52"/>
      <c r="G1508" s="186"/>
      <c r="H1508" s="187"/>
      <c r="I1508" s="187"/>
      <c r="J1508" s="187"/>
      <c r="K1508" s="139"/>
      <c r="L1508" s="140"/>
      <c r="M1508" s="141"/>
      <c r="N1508" s="458">
        <f t="shared" si="91"/>
        <v>0</v>
      </c>
      <c r="O1508" s="147"/>
      <c r="P1508" s="460">
        <f t="shared" si="92"/>
        <v>0</v>
      </c>
      <c r="Q1508" s="451"/>
      <c r="R1508" s="144"/>
      <c r="S1508" s="143"/>
      <c r="T1508" s="144"/>
      <c r="U1508" s="145"/>
      <c r="W1508" s="365"/>
    </row>
    <row r="1509" spans="1:23">
      <c r="A1509" s="135"/>
      <c r="B1509" s="183" t="s">
        <v>83</v>
      </c>
      <c r="C1509" s="200" t="s">
        <v>111</v>
      </c>
      <c r="D1509" s="137"/>
      <c r="E1509" s="52"/>
      <c r="F1509" s="52"/>
      <c r="G1509" s="186"/>
      <c r="H1509" s="187"/>
      <c r="I1509" s="139"/>
      <c r="J1509" s="139"/>
      <c r="K1509" s="139"/>
      <c r="L1509" s="140"/>
      <c r="M1509" s="141"/>
      <c r="N1509" s="458">
        <f t="shared" si="91"/>
        <v>0</v>
      </c>
      <c r="O1509" s="147"/>
      <c r="P1509" s="460">
        <f t="shared" si="92"/>
        <v>0</v>
      </c>
      <c r="Q1509" s="451"/>
      <c r="R1509" s="144"/>
      <c r="S1509" s="143"/>
      <c r="T1509" s="144"/>
      <c r="U1509" s="145"/>
      <c r="W1509" s="365"/>
    </row>
    <row r="1510" spans="1:23">
      <c r="A1510" s="182"/>
      <c r="B1510" s="52"/>
      <c r="C1510" s="200"/>
      <c r="D1510" s="137"/>
      <c r="E1510" s="52"/>
      <c r="F1510" s="52"/>
      <c r="G1510" s="186"/>
      <c r="H1510" s="187"/>
      <c r="I1510" s="187"/>
      <c r="J1510" s="187"/>
      <c r="K1510" s="139"/>
      <c r="L1510" s="140"/>
      <c r="M1510" s="141"/>
      <c r="N1510" s="458">
        <f t="shared" si="91"/>
        <v>0</v>
      </c>
      <c r="O1510" s="147"/>
      <c r="P1510" s="460">
        <f t="shared" si="92"/>
        <v>0</v>
      </c>
      <c r="Q1510" s="451"/>
      <c r="R1510" s="144"/>
      <c r="S1510" s="143"/>
      <c r="T1510" s="144"/>
      <c r="U1510" s="145"/>
      <c r="W1510" s="365"/>
    </row>
    <row r="1511" spans="1:23" ht="39">
      <c r="A1511" s="135">
        <v>11</v>
      </c>
      <c r="B1511" s="52" t="s">
        <v>4</v>
      </c>
      <c r="C1511" s="136" t="s">
        <v>132</v>
      </c>
      <c r="D1511" s="202">
        <v>16</v>
      </c>
      <c r="E1511" s="52" t="s">
        <v>532</v>
      </c>
      <c r="F1511" s="52">
        <v>2</v>
      </c>
      <c r="G1511" s="112" t="s">
        <v>131</v>
      </c>
      <c r="H1511" s="138">
        <v>20</v>
      </c>
      <c r="I1511" s="139">
        <v>406</v>
      </c>
      <c r="J1511" s="139">
        <v>222</v>
      </c>
      <c r="K1511" s="139">
        <f>I1511+J1511</f>
        <v>628</v>
      </c>
      <c r="L1511" s="140">
        <f>K1511*D1511</f>
        <v>10048</v>
      </c>
      <c r="M1511" s="141">
        <f t="shared" si="90"/>
        <v>20096</v>
      </c>
      <c r="N1511" s="458">
        <f t="shared" si="91"/>
        <v>0</v>
      </c>
      <c r="O1511" s="147">
        <v>1</v>
      </c>
      <c r="P1511" s="460">
        <f t="shared" si="92"/>
        <v>0</v>
      </c>
      <c r="Q1511" s="451">
        <f>+'Work progress Summary'!O16</f>
        <v>1</v>
      </c>
      <c r="R1511" s="144">
        <v>20096</v>
      </c>
      <c r="S1511" s="143">
        <f t="shared" si="93"/>
        <v>0</v>
      </c>
      <c r="T1511" s="144">
        <f>Q1511*M1511</f>
        <v>20096</v>
      </c>
      <c r="U1511" s="145"/>
      <c r="W1511" s="365"/>
    </row>
    <row r="1512" spans="1:23">
      <c r="A1512" s="182"/>
      <c r="B1512" s="52"/>
      <c r="C1512" s="200"/>
      <c r="D1512" s="137"/>
      <c r="E1512" s="52"/>
      <c r="F1512" s="52"/>
      <c r="G1512" s="186"/>
      <c r="H1512" s="187"/>
      <c r="I1512" s="187"/>
      <c r="J1512" s="187"/>
      <c r="K1512" s="139"/>
      <c r="L1512" s="140"/>
      <c r="M1512" s="141"/>
      <c r="N1512" s="458">
        <f t="shared" si="91"/>
        <v>0</v>
      </c>
      <c r="O1512" s="147"/>
      <c r="P1512" s="460">
        <f t="shared" si="92"/>
        <v>0</v>
      </c>
      <c r="Q1512" s="451"/>
      <c r="R1512" s="144"/>
      <c r="S1512" s="143"/>
      <c r="T1512" s="144"/>
      <c r="U1512" s="145"/>
      <c r="W1512" s="365"/>
    </row>
    <row r="1513" spans="1:23" ht="26">
      <c r="A1513" s="135">
        <v>11</v>
      </c>
      <c r="B1513" s="52" t="s">
        <v>5</v>
      </c>
      <c r="C1513" s="136" t="s">
        <v>128</v>
      </c>
      <c r="D1513" s="202">
        <v>9.4</v>
      </c>
      <c r="E1513" s="52" t="s">
        <v>533</v>
      </c>
      <c r="F1513" s="52">
        <v>2</v>
      </c>
      <c r="G1513" s="112" t="s">
        <v>96</v>
      </c>
      <c r="H1513" s="138">
        <v>20</v>
      </c>
      <c r="I1513" s="139">
        <v>86</v>
      </c>
      <c r="J1513" s="139">
        <v>48</v>
      </c>
      <c r="K1513" s="139">
        <f>I1513+J1513</f>
        <v>134</v>
      </c>
      <c r="L1513" s="140">
        <f>K1513*D1513</f>
        <v>1259.6000000000001</v>
      </c>
      <c r="M1513" s="141">
        <f t="shared" si="90"/>
        <v>2519.2000000000003</v>
      </c>
      <c r="N1513" s="458">
        <f>P1513*D1513*F1513*0.2</f>
        <v>0</v>
      </c>
      <c r="O1513" s="147">
        <v>1</v>
      </c>
      <c r="P1513" s="460">
        <f t="shared" si="92"/>
        <v>0</v>
      </c>
      <c r="Q1513" s="451">
        <f>+'Work progress Summary'!R16</f>
        <v>1</v>
      </c>
      <c r="R1513" s="144">
        <v>2519.2000000000003</v>
      </c>
      <c r="S1513" s="143">
        <f t="shared" si="93"/>
        <v>0</v>
      </c>
      <c r="T1513" s="144">
        <f>Q1513*M1513</f>
        <v>2519.2000000000003</v>
      </c>
      <c r="U1513" s="145"/>
      <c r="W1513" s="365"/>
    </row>
    <row r="1514" spans="1:23">
      <c r="A1514" s="182"/>
      <c r="B1514" s="52"/>
      <c r="C1514" s="200"/>
      <c r="D1514" s="137"/>
      <c r="E1514" s="52"/>
      <c r="F1514" s="52"/>
      <c r="G1514" s="186"/>
      <c r="H1514" s="187"/>
      <c r="I1514" s="187"/>
      <c r="J1514" s="187"/>
      <c r="K1514" s="139"/>
      <c r="L1514" s="140"/>
      <c r="M1514" s="141"/>
      <c r="N1514" s="458">
        <f t="shared" si="91"/>
        <v>0</v>
      </c>
      <c r="O1514" s="147"/>
      <c r="P1514" s="460">
        <f t="shared" si="92"/>
        <v>0</v>
      </c>
      <c r="Q1514" s="451"/>
      <c r="R1514" s="144"/>
      <c r="S1514" s="143"/>
      <c r="T1514" s="144"/>
      <c r="U1514" s="145"/>
      <c r="W1514" s="365"/>
    </row>
    <row r="1515" spans="1:23">
      <c r="A1515" s="135"/>
      <c r="B1515" s="183" t="s">
        <v>83</v>
      </c>
      <c r="C1515" s="200" t="s">
        <v>118</v>
      </c>
      <c r="D1515" s="137"/>
      <c r="E1515" s="52"/>
      <c r="F1515" s="52"/>
      <c r="G1515" s="186"/>
      <c r="H1515" s="187"/>
      <c r="I1515" s="187"/>
      <c r="J1515" s="187"/>
      <c r="K1515" s="139"/>
      <c r="L1515" s="140"/>
      <c r="M1515" s="141"/>
      <c r="N1515" s="458">
        <f t="shared" si="91"/>
        <v>0</v>
      </c>
      <c r="O1515" s="147"/>
      <c r="P1515" s="460">
        <f t="shared" si="92"/>
        <v>0</v>
      </c>
      <c r="Q1515" s="451"/>
      <c r="R1515" s="144"/>
      <c r="S1515" s="143"/>
      <c r="T1515" s="144"/>
      <c r="U1515" s="145"/>
      <c r="W1515" s="365"/>
    </row>
    <row r="1516" spans="1:23">
      <c r="A1516" s="182"/>
      <c r="B1516" s="52"/>
      <c r="C1516" s="200"/>
      <c r="D1516" s="137"/>
      <c r="E1516" s="52"/>
      <c r="F1516" s="52"/>
      <c r="G1516" s="186"/>
      <c r="H1516" s="187"/>
      <c r="I1516" s="187"/>
      <c r="J1516" s="187"/>
      <c r="K1516" s="139"/>
      <c r="L1516" s="140"/>
      <c r="M1516" s="141"/>
      <c r="N1516" s="458">
        <f t="shared" si="91"/>
        <v>0</v>
      </c>
      <c r="O1516" s="147"/>
      <c r="P1516" s="460">
        <f t="shared" si="92"/>
        <v>0</v>
      </c>
      <c r="Q1516" s="451"/>
      <c r="R1516" s="144"/>
      <c r="S1516" s="143"/>
      <c r="T1516" s="144"/>
      <c r="U1516" s="145"/>
      <c r="W1516" s="365"/>
    </row>
    <row r="1517" spans="1:23" ht="39">
      <c r="A1517" s="135">
        <v>11</v>
      </c>
      <c r="B1517" s="52" t="s">
        <v>103</v>
      </c>
      <c r="C1517" s="136" t="s">
        <v>206</v>
      </c>
      <c r="D1517" s="202">
        <v>10.8</v>
      </c>
      <c r="E1517" s="52" t="s">
        <v>532</v>
      </c>
      <c r="F1517" s="52">
        <v>2</v>
      </c>
      <c r="G1517" s="112" t="s">
        <v>131</v>
      </c>
      <c r="H1517" s="138">
        <v>20</v>
      </c>
      <c r="I1517" s="139">
        <v>406</v>
      </c>
      <c r="J1517" s="139">
        <v>222</v>
      </c>
      <c r="K1517" s="139">
        <f>I1517+J1517</f>
        <v>628</v>
      </c>
      <c r="L1517" s="140">
        <f>K1517*D1517</f>
        <v>6782.4000000000005</v>
      </c>
      <c r="M1517" s="141">
        <f t="shared" si="90"/>
        <v>13564.800000000001</v>
      </c>
      <c r="N1517" s="458">
        <f t="shared" si="91"/>
        <v>0</v>
      </c>
      <c r="O1517" s="147">
        <v>1</v>
      </c>
      <c r="P1517" s="460">
        <f t="shared" si="92"/>
        <v>0</v>
      </c>
      <c r="Q1517" s="451">
        <f>+'Work progress Summary'!P16</f>
        <v>1</v>
      </c>
      <c r="R1517" s="144">
        <v>13564.800000000001</v>
      </c>
      <c r="S1517" s="143">
        <f t="shared" si="93"/>
        <v>0</v>
      </c>
      <c r="T1517" s="144">
        <f>Q1517*M1517</f>
        <v>13564.800000000001</v>
      </c>
      <c r="U1517" s="145"/>
      <c r="W1517" s="365"/>
    </row>
    <row r="1518" spans="1:23">
      <c r="A1518" s="182"/>
      <c r="B1518" s="52"/>
      <c r="C1518" s="200"/>
      <c r="D1518" s="137"/>
      <c r="E1518" s="52"/>
      <c r="F1518" s="52"/>
      <c r="G1518" s="186"/>
      <c r="H1518" s="187"/>
      <c r="I1518" s="187"/>
      <c r="J1518" s="187"/>
      <c r="K1518" s="139"/>
      <c r="L1518" s="140"/>
      <c r="M1518" s="141"/>
      <c r="N1518" s="458">
        <f t="shared" si="91"/>
        <v>0</v>
      </c>
      <c r="O1518" s="147"/>
      <c r="P1518" s="460">
        <f t="shared" si="92"/>
        <v>0</v>
      </c>
      <c r="Q1518" s="451"/>
      <c r="R1518" s="144"/>
      <c r="S1518" s="143"/>
      <c r="T1518" s="144"/>
      <c r="U1518" s="145"/>
      <c r="W1518" s="365"/>
    </row>
    <row r="1519" spans="1:23" ht="26">
      <c r="A1519" s="135">
        <v>11</v>
      </c>
      <c r="B1519" s="52" t="s">
        <v>105</v>
      </c>
      <c r="C1519" s="136" t="s">
        <v>270</v>
      </c>
      <c r="D1519" s="202">
        <v>4.5</v>
      </c>
      <c r="E1519" s="52" t="s">
        <v>533</v>
      </c>
      <c r="F1519" s="52">
        <v>2</v>
      </c>
      <c r="G1519" s="112" t="s">
        <v>96</v>
      </c>
      <c r="H1519" s="138">
        <v>20</v>
      </c>
      <c r="I1519" s="139">
        <v>94</v>
      </c>
      <c r="J1519" s="139">
        <v>56</v>
      </c>
      <c r="K1519" s="139">
        <f>I1519+J1519</f>
        <v>150</v>
      </c>
      <c r="L1519" s="140">
        <f>K1519*D1519</f>
        <v>675</v>
      </c>
      <c r="M1519" s="141">
        <f t="shared" si="90"/>
        <v>1350</v>
      </c>
      <c r="N1519" s="458">
        <f>P1519*D1519*F1519*0.23</f>
        <v>0</v>
      </c>
      <c r="O1519" s="147">
        <v>1</v>
      </c>
      <c r="P1519" s="460">
        <f t="shared" si="92"/>
        <v>0</v>
      </c>
      <c r="Q1519" s="451">
        <f>+'Work progress Summary'!S16</f>
        <v>1</v>
      </c>
      <c r="R1519" s="144">
        <v>1350</v>
      </c>
      <c r="S1519" s="143">
        <f t="shared" si="93"/>
        <v>0</v>
      </c>
      <c r="T1519" s="144">
        <f>Q1519*M1519</f>
        <v>1350</v>
      </c>
      <c r="U1519" s="145"/>
      <c r="W1519" s="365"/>
    </row>
    <row r="1520" spans="1:23">
      <c r="A1520" s="182"/>
      <c r="B1520" s="52"/>
      <c r="C1520" s="200"/>
      <c r="D1520" s="137"/>
      <c r="E1520" s="52"/>
      <c r="F1520" s="52"/>
      <c r="G1520" s="186"/>
      <c r="H1520" s="187"/>
      <c r="I1520" s="187"/>
      <c r="J1520" s="187"/>
      <c r="K1520" s="139"/>
      <c r="L1520" s="140"/>
      <c r="M1520" s="141"/>
      <c r="N1520" s="458">
        <f t="shared" si="91"/>
        <v>0</v>
      </c>
      <c r="O1520" s="147"/>
      <c r="P1520" s="460">
        <f t="shared" si="92"/>
        <v>0</v>
      </c>
      <c r="Q1520" s="451"/>
      <c r="R1520" s="144"/>
      <c r="S1520" s="143"/>
      <c r="T1520" s="144"/>
      <c r="U1520" s="145"/>
      <c r="W1520" s="365"/>
    </row>
    <row r="1521" spans="1:23">
      <c r="A1521" s="135"/>
      <c r="B1521" s="183" t="s">
        <v>83</v>
      </c>
      <c r="C1521" s="200" t="s">
        <v>121</v>
      </c>
      <c r="D1521" s="137"/>
      <c r="E1521" s="52"/>
      <c r="F1521" s="52"/>
      <c r="G1521" s="186"/>
      <c r="H1521" s="187"/>
      <c r="I1521" s="139"/>
      <c r="J1521" s="139"/>
      <c r="K1521" s="139"/>
      <c r="L1521" s="140"/>
      <c r="M1521" s="141"/>
      <c r="N1521" s="458">
        <f t="shared" si="91"/>
        <v>0</v>
      </c>
      <c r="O1521" s="147"/>
      <c r="P1521" s="460">
        <f t="shared" si="92"/>
        <v>0</v>
      </c>
      <c r="Q1521" s="451"/>
      <c r="R1521" s="144"/>
      <c r="S1521" s="143"/>
      <c r="T1521" s="144"/>
      <c r="U1521" s="145"/>
      <c r="W1521" s="365"/>
    </row>
    <row r="1522" spans="1:23">
      <c r="A1522" s="182"/>
      <c r="B1522" s="52"/>
      <c r="C1522" s="200"/>
      <c r="D1522" s="137"/>
      <c r="E1522" s="52"/>
      <c r="F1522" s="52"/>
      <c r="G1522" s="186"/>
      <c r="H1522" s="187"/>
      <c r="I1522" s="187"/>
      <c r="J1522" s="187"/>
      <c r="K1522" s="139"/>
      <c r="L1522" s="140"/>
      <c r="M1522" s="141"/>
      <c r="N1522" s="458">
        <f t="shared" si="91"/>
        <v>0</v>
      </c>
      <c r="O1522" s="147"/>
      <c r="P1522" s="460">
        <f t="shared" si="92"/>
        <v>0</v>
      </c>
      <c r="Q1522" s="451"/>
      <c r="R1522" s="144"/>
      <c r="S1522" s="143"/>
      <c r="T1522" s="144"/>
      <c r="U1522" s="145"/>
      <c r="W1522" s="365"/>
    </row>
    <row r="1523" spans="1:23" ht="52">
      <c r="A1523" s="135">
        <v>11</v>
      </c>
      <c r="B1523" s="52" t="s">
        <v>107</v>
      </c>
      <c r="C1523" s="136" t="s">
        <v>207</v>
      </c>
      <c r="D1523" s="137">
        <v>4.5999999999999996</v>
      </c>
      <c r="E1523" s="52" t="s">
        <v>532</v>
      </c>
      <c r="F1523" s="52">
        <v>2</v>
      </c>
      <c r="G1523" s="112" t="s">
        <v>131</v>
      </c>
      <c r="H1523" s="138">
        <v>20</v>
      </c>
      <c r="I1523" s="139">
        <v>406</v>
      </c>
      <c r="J1523" s="139">
        <v>222</v>
      </c>
      <c r="K1523" s="139">
        <f>I1523+J1523</f>
        <v>628</v>
      </c>
      <c r="L1523" s="140">
        <f>K1523*D1523</f>
        <v>2888.7999999999997</v>
      </c>
      <c r="M1523" s="141">
        <f t="shared" si="90"/>
        <v>5777.5999999999995</v>
      </c>
      <c r="N1523" s="458">
        <f t="shared" si="91"/>
        <v>0</v>
      </c>
      <c r="O1523" s="147">
        <v>1</v>
      </c>
      <c r="P1523" s="460">
        <f t="shared" si="92"/>
        <v>0</v>
      </c>
      <c r="Q1523" s="451">
        <f>+'Work progress Summary'!Q16</f>
        <v>1</v>
      </c>
      <c r="R1523" s="144">
        <v>5777.5999999999995</v>
      </c>
      <c r="S1523" s="143">
        <f t="shared" si="93"/>
        <v>0</v>
      </c>
      <c r="T1523" s="144">
        <f>Q1523*M1523</f>
        <v>5777.5999999999995</v>
      </c>
      <c r="U1523" s="145"/>
      <c r="W1523" s="365"/>
    </row>
    <row r="1524" spans="1:23">
      <c r="A1524" s="182"/>
      <c r="B1524" s="52"/>
      <c r="C1524" s="200"/>
      <c r="D1524" s="137"/>
      <c r="E1524" s="52"/>
      <c r="F1524" s="52"/>
      <c r="G1524" s="186"/>
      <c r="H1524" s="187"/>
      <c r="I1524" s="187"/>
      <c r="J1524" s="187"/>
      <c r="K1524" s="139"/>
      <c r="L1524" s="140"/>
      <c r="M1524" s="141"/>
      <c r="N1524" s="458">
        <f t="shared" si="91"/>
        <v>0</v>
      </c>
      <c r="O1524" s="147"/>
      <c r="P1524" s="460">
        <f t="shared" si="92"/>
        <v>0</v>
      </c>
      <c r="Q1524" s="451"/>
      <c r="R1524" s="144"/>
      <c r="S1524" s="143"/>
      <c r="T1524" s="144"/>
      <c r="U1524" s="145"/>
      <c r="W1524" s="365"/>
    </row>
    <row r="1525" spans="1:23" ht="26">
      <c r="A1525" s="135">
        <v>11</v>
      </c>
      <c r="B1525" s="52" t="s">
        <v>108</v>
      </c>
      <c r="C1525" s="136" t="s">
        <v>133</v>
      </c>
      <c r="D1525" s="137">
        <v>4.2</v>
      </c>
      <c r="E1525" s="52" t="s">
        <v>533</v>
      </c>
      <c r="F1525" s="52">
        <v>2</v>
      </c>
      <c r="G1525" s="112" t="s">
        <v>96</v>
      </c>
      <c r="H1525" s="138">
        <v>20</v>
      </c>
      <c r="I1525" s="139">
        <v>79</v>
      </c>
      <c r="J1525" s="139">
        <v>43</v>
      </c>
      <c r="K1525" s="139">
        <f>I1525+J1525</f>
        <v>122</v>
      </c>
      <c r="L1525" s="140">
        <f>K1525*D1525</f>
        <v>512.4</v>
      </c>
      <c r="M1525" s="141">
        <f t="shared" si="90"/>
        <v>1024.8</v>
      </c>
      <c r="N1525" s="458">
        <f>P1525*D1525*F1525*0.18</f>
        <v>0</v>
      </c>
      <c r="O1525" s="147">
        <v>1</v>
      </c>
      <c r="P1525" s="460">
        <f t="shared" si="92"/>
        <v>0</v>
      </c>
      <c r="Q1525" s="451">
        <f>+'Work progress Summary'!T16</f>
        <v>1</v>
      </c>
      <c r="R1525" s="144">
        <v>1024.8</v>
      </c>
      <c r="S1525" s="143">
        <f t="shared" si="93"/>
        <v>0</v>
      </c>
      <c r="T1525" s="144">
        <f>Q1525*M1525</f>
        <v>1024.8</v>
      </c>
      <c r="U1525" s="145"/>
      <c r="W1525" s="365"/>
    </row>
    <row r="1526" spans="1:23">
      <c r="A1526" s="182"/>
      <c r="B1526" s="52"/>
      <c r="C1526" s="200"/>
      <c r="D1526" s="137"/>
      <c r="E1526" s="52"/>
      <c r="F1526" s="52"/>
      <c r="G1526" s="186"/>
      <c r="H1526" s="187"/>
      <c r="I1526" s="187"/>
      <c r="J1526" s="187"/>
      <c r="K1526" s="139"/>
      <c r="L1526" s="140"/>
      <c r="M1526" s="141"/>
      <c r="N1526" s="458">
        <f t="shared" si="91"/>
        <v>0</v>
      </c>
      <c r="O1526" s="147"/>
      <c r="P1526" s="460">
        <f t="shared" si="92"/>
        <v>0</v>
      </c>
      <c r="Q1526" s="451"/>
      <c r="R1526" s="144"/>
      <c r="S1526" s="143"/>
      <c r="T1526" s="144"/>
      <c r="U1526" s="145"/>
      <c r="W1526" s="365"/>
    </row>
    <row r="1527" spans="1:23">
      <c r="A1527" s="135"/>
      <c r="B1527" s="183" t="s">
        <v>83</v>
      </c>
      <c r="C1527" s="200" t="s">
        <v>300</v>
      </c>
      <c r="D1527" s="137"/>
      <c r="E1527" s="52"/>
      <c r="F1527" s="52"/>
      <c r="G1527" s="186"/>
      <c r="H1527" s="187"/>
      <c r="I1527" s="139"/>
      <c r="J1527" s="139"/>
      <c r="K1527" s="139"/>
      <c r="L1527" s="140"/>
      <c r="M1527" s="141"/>
      <c r="N1527" s="458">
        <f t="shared" si="91"/>
        <v>0</v>
      </c>
      <c r="O1527" s="147"/>
      <c r="P1527" s="460">
        <f t="shared" si="92"/>
        <v>0</v>
      </c>
      <c r="Q1527" s="451"/>
      <c r="R1527" s="144"/>
      <c r="S1527" s="143"/>
      <c r="T1527" s="144"/>
      <c r="U1527" s="145"/>
      <c r="W1527" s="365"/>
    </row>
    <row r="1528" spans="1:23">
      <c r="A1528" s="182"/>
      <c r="B1528" s="52"/>
      <c r="C1528" s="200"/>
      <c r="D1528" s="137"/>
      <c r="E1528" s="52"/>
      <c r="F1528" s="52"/>
      <c r="G1528" s="186"/>
      <c r="H1528" s="187"/>
      <c r="I1528" s="187"/>
      <c r="J1528" s="187"/>
      <c r="K1528" s="139"/>
      <c r="L1528" s="140"/>
      <c r="M1528" s="141"/>
      <c r="N1528" s="458">
        <f t="shared" si="91"/>
        <v>0</v>
      </c>
      <c r="O1528" s="147"/>
      <c r="P1528" s="460">
        <f t="shared" si="92"/>
        <v>0</v>
      </c>
      <c r="Q1528" s="451"/>
      <c r="R1528" s="144"/>
      <c r="S1528" s="143"/>
      <c r="T1528" s="144"/>
      <c r="U1528" s="145"/>
      <c r="W1528" s="365"/>
    </row>
    <row r="1529" spans="1:23" ht="52">
      <c r="A1529" s="135">
        <v>11</v>
      </c>
      <c r="B1529" s="52" t="s">
        <v>109</v>
      </c>
      <c r="C1529" s="136" t="s">
        <v>207</v>
      </c>
      <c r="D1529" s="202">
        <v>6.15</v>
      </c>
      <c r="E1529" s="52" t="s">
        <v>532</v>
      </c>
      <c r="F1529" s="52">
        <v>2</v>
      </c>
      <c r="G1529" s="112" t="s">
        <v>131</v>
      </c>
      <c r="H1529" s="138">
        <v>20</v>
      </c>
      <c r="I1529" s="139">
        <v>406</v>
      </c>
      <c r="J1529" s="139">
        <v>222</v>
      </c>
      <c r="K1529" s="139">
        <f>I1529+J1529</f>
        <v>628</v>
      </c>
      <c r="L1529" s="140">
        <f>K1529*D1529</f>
        <v>3862.2000000000003</v>
      </c>
      <c r="M1529" s="141">
        <f t="shared" si="90"/>
        <v>7724.4000000000005</v>
      </c>
      <c r="N1529" s="458">
        <f t="shared" si="91"/>
        <v>0</v>
      </c>
      <c r="O1529" s="147">
        <v>1</v>
      </c>
      <c r="P1529" s="460">
        <f t="shared" si="92"/>
        <v>0</v>
      </c>
      <c r="Q1529" s="451">
        <f>+'Work progress Summary'!Q16</f>
        <v>1</v>
      </c>
      <c r="R1529" s="144">
        <v>7724.4000000000005</v>
      </c>
      <c r="S1529" s="143">
        <f t="shared" si="93"/>
        <v>0</v>
      </c>
      <c r="T1529" s="144">
        <f>Q1529*M1529</f>
        <v>7724.4000000000005</v>
      </c>
      <c r="U1529" s="145"/>
      <c r="W1529" s="365"/>
    </row>
    <row r="1530" spans="1:23">
      <c r="A1530" s="182"/>
      <c r="B1530" s="52"/>
      <c r="C1530" s="200"/>
      <c r="D1530" s="137"/>
      <c r="E1530" s="52"/>
      <c r="F1530" s="52"/>
      <c r="G1530" s="186"/>
      <c r="H1530" s="187"/>
      <c r="I1530" s="187"/>
      <c r="J1530" s="187"/>
      <c r="K1530" s="139"/>
      <c r="L1530" s="140"/>
      <c r="M1530" s="141"/>
      <c r="N1530" s="458">
        <f t="shared" si="91"/>
        <v>0</v>
      </c>
      <c r="O1530" s="147"/>
      <c r="P1530" s="460">
        <f t="shared" si="92"/>
        <v>0</v>
      </c>
      <c r="Q1530" s="451"/>
      <c r="R1530" s="144"/>
      <c r="S1530" s="143"/>
      <c r="T1530" s="144"/>
      <c r="U1530" s="145"/>
      <c r="W1530" s="365"/>
    </row>
    <row r="1531" spans="1:23" ht="26">
      <c r="A1531" s="135">
        <v>11</v>
      </c>
      <c r="B1531" s="52" t="s">
        <v>1</v>
      </c>
      <c r="C1531" s="136" t="s">
        <v>133</v>
      </c>
      <c r="D1531" s="202">
        <v>5.65</v>
      </c>
      <c r="E1531" s="52" t="s">
        <v>533</v>
      </c>
      <c r="F1531" s="52">
        <v>2</v>
      </c>
      <c r="G1531" s="112" t="s">
        <v>96</v>
      </c>
      <c r="H1531" s="138">
        <v>20</v>
      </c>
      <c r="I1531" s="139">
        <v>79</v>
      </c>
      <c r="J1531" s="139">
        <v>43</v>
      </c>
      <c r="K1531" s="139">
        <f>I1531+J1531</f>
        <v>122</v>
      </c>
      <c r="L1531" s="140">
        <f>K1531*D1531</f>
        <v>689.30000000000007</v>
      </c>
      <c r="M1531" s="141">
        <f t="shared" si="90"/>
        <v>1378.6000000000001</v>
      </c>
      <c r="N1531" s="458">
        <f>P1531*D1531*F1531*0.18</f>
        <v>0</v>
      </c>
      <c r="O1531" s="147">
        <v>1</v>
      </c>
      <c r="P1531" s="460">
        <f t="shared" si="92"/>
        <v>0</v>
      </c>
      <c r="Q1531" s="451">
        <f>+'Work progress Summary'!T16</f>
        <v>1</v>
      </c>
      <c r="R1531" s="144">
        <v>1378.6000000000001</v>
      </c>
      <c r="S1531" s="143">
        <f t="shared" si="93"/>
        <v>0</v>
      </c>
      <c r="T1531" s="144">
        <f>Q1531*M1531</f>
        <v>1378.6000000000001</v>
      </c>
      <c r="U1531" s="145"/>
      <c r="W1531" s="365"/>
    </row>
    <row r="1532" spans="1:23">
      <c r="A1532" s="182"/>
      <c r="B1532" s="52"/>
      <c r="C1532" s="200"/>
      <c r="D1532" s="137"/>
      <c r="E1532" s="52"/>
      <c r="F1532" s="52"/>
      <c r="G1532" s="186"/>
      <c r="H1532" s="187"/>
      <c r="I1532" s="187"/>
      <c r="J1532" s="187"/>
      <c r="K1532" s="139"/>
      <c r="L1532" s="140"/>
      <c r="M1532" s="141"/>
      <c r="N1532" s="458">
        <f t="shared" si="91"/>
        <v>0</v>
      </c>
      <c r="O1532" s="147"/>
      <c r="P1532" s="460">
        <f t="shared" si="92"/>
        <v>0</v>
      </c>
      <c r="Q1532" s="451"/>
      <c r="R1532" s="144"/>
      <c r="S1532" s="143"/>
      <c r="T1532" s="144"/>
      <c r="U1532" s="145"/>
      <c r="W1532" s="365"/>
    </row>
    <row r="1533" spans="1:23">
      <c r="A1533" s="135"/>
      <c r="B1533" s="183" t="s">
        <v>83</v>
      </c>
      <c r="C1533" s="200" t="s">
        <v>134</v>
      </c>
      <c r="D1533" s="202"/>
      <c r="E1533" s="52"/>
      <c r="F1533" s="52"/>
      <c r="G1533" s="186"/>
      <c r="H1533" s="187"/>
      <c r="I1533" s="139"/>
      <c r="J1533" s="139"/>
      <c r="K1533" s="139"/>
      <c r="L1533" s="140"/>
      <c r="M1533" s="141"/>
      <c r="N1533" s="458">
        <f t="shared" si="91"/>
        <v>0</v>
      </c>
      <c r="O1533" s="147"/>
      <c r="P1533" s="460">
        <f t="shared" si="92"/>
        <v>0</v>
      </c>
      <c r="Q1533" s="451"/>
      <c r="R1533" s="144"/>
      <c r="S1533" s="143"/>
      <c r="T1533" s="144"/>
      <c r="U1533" s="145"/>
      <c r="W1533" s="365"/>
    </row>
    <row r="1534" spans="1:23">
      <c r="A1534" s="182"/>
      <c r="B1534" s="52"/>
      <c r="C1534" s="200"/>
      <c r="D1534" s="137"/>
      <c r="E1534" s="52"/>
      <c r="F1534" s="52"/>
      <c r="G1534" s="186"/>
      <c r="H1534" s="187"/>
      <c r="I1534" s="187"/>
      <c r="J1534" s="187"/>
      <c r="K1534" s="139"/>
      <c r="L1534" s="140"/>
      <c r="M1534" s="141"/>
      <c r="N1534" s="458">
        <f t="shared" si="91"/>
        <v>0</v>
      </c>
      <c r="O1534" s="147"/>
      <c r="P1534" s="460">
        <f t="shared" si="92"/>
        <v>0</v>
      </c>
      <c r="Q1534" s="451"/>
      <c r="R1534" s="144"/>
      <c r="S1534" s="143"/>
      <c r="T1534" s="144"/>
      <c r="U1534" s="145"/>
      <c r="W1534" s="365"/>
    </row>
    <row r="1535" spans="1:23" ht="26">
      <c r="A1535" s="135"/>
      <c r="B1535" s="52"/>
      <c r="C1535" s="136" t="s">
        <v>160</v>
      </c>
      <c r="D1535" s="202"/>
      <c r="E1535" s="52"/>
      <c r="F1535" s="52"/>
      <c r="G1535" s="186"/>
      <c r="H1535" s="187"/>
      <c r="I1535" s="139"/>
      <c r="J1535" s="139"/>
      <c r="K1535" s="139"/>
      <c r="L1535" s="140"/>
      <c r="M1535" s="141"/>
      <c r="N1535" s="458">
        <f t="shared" si="91"/>
        <v>0</v>
      </c>
      <c r="O1535" s="147"/>
      <c r="P1535" s="460">
        <f t="shared" si="92"/>
        <v>0</v>
      </c>
      <c r="Q1535" s="451"/>
      <c r="R1535" s="144"/>
      <c r="S1535" s="143"/>
      <c r="T1535" s="144"/>
      <c r="U1535" s="145"/>
      <c r="W1535" s="365"/>
    </row>
    <row r="1536" spans="1:23">
      <c r="A1536" s="182"/>
      <c r="B1536" s="52"/>
      <c r="C1536" s="200"/>
      <c r="D1536" s="137"/>
      <c r="E1536" s="52"/>
      <c r="F1536" s="52"/>
      <c r="G1536" s="186"/>
      <c r="H1536" s="187"/>
      <c r="I1536" s="187"/>
      <c r="J1536" s="187"/>
      <c r="K1536" s="139"/>
      <c r="L1536" s="140"/>
      <c r="M1536" s="141"/>
      <c r="N1536" s="458">
        <f t="shared" si="91"/>
        <v>0</v>
      </c>
      <c r="O1536" s="147"/>
      <c r="P1536" s="460">
        <f t="shared" si="92"/>
        <v>0</v>
      </c>
      <c r="Q1536" s="451"/>
      <c r="R1536" s="144"/>
      <c r="S1536" s="143"/>
      <c r="T1536" s="144"/>
      <c r="U1536" s="145"/>
      <c r="W1536" s="365"/>
    </row>
    <row r="1537" spans="1:23">
      <c r="A1537" s="135">
        <v>11</v>
      </c>
      <c r="B1537" s="52" t="s">
        <v>2</v>
      </c>
      <c r="C1537" s="185" t="s">
        <v>136</v>
      </c>
      <c r="D1537" s="202">
        <v>1</v>
      </c>
      <c r="E1537" s="52" t="s">
        <v>100</v>
      </c>
      <c r="F1537" s="52">
        <v>2</v>
      </c>
      <c r="G1537" s="112" t="s">
        <v>96</v>
      </c>
      <c r="H1537" s="138">
        <v>20</v>
      </c>
      <c r="I1537" s="139">
        <v>815</v>
      </c>
      <c r="J1537" s="139">
        <v>407</v>
      </c>
      <c r="K1537" s="139">
        <f>I1537+J1537</f>
        <v>1222</v>
      </c>
      <c r="L1537" s="140">
        <f>K1537*D1537</f>
        <v>1222</v>
      </c>
      <c r="M1537" s="141">
        <f t="shared" si="90"/>
        <v>2444</v>
      </c>
      <c r="N1537" s="458">
        <f t="shared" si="91"/>
        <v>0</v>
      </c>
      <c r="O1537" s="147">
        <v>1</v>
      </c>
      <c r="P1537" s="460">
        <f t="shared" si="92"/>
        <v>0</v>
      </c>
      <c r="Q1537" s="451">
        <f>+'Work progress Summary'!V16</f>
        <v>1</v>
      </c>
      <c r="R1537" s="144">
        <v>2444</v>
      </c>
      <c r="S1537" s="143">
        <f t="shared" si="93"/>
        <v>0</v>
      </c>
      <c r="T1537" s="144">
        <f>Q1537*M1537</f>
        <v>2444</v>
      </c>
      <c r="U1537" s="145"/>
      <c r="W1537" s="365"/>
    </row>
    <row r="1538" spans="1:23">
      <c r="A1538" s="182"/>
      <c r="B1538" s="52"/>
      <c r="C1538" s="200"/>
      <c r="D1538" s="137"/>
      <c r="E1538" s="52"/>
      <c r="F1538" s="52"/>
      <c r="G1538" s="186"/>
      <c r="H1538" s="187"/>
      <c r="I1538" s="187"/>
      <c r="J1538" s="187"/>
      <c r="K1538" s="139"/>
      <c r="L1538" s="140"/>
      <c r="M1538" s="141"/>
      <c r="N1538" s="458">
        <f t="shared" si="91"/>
        <v>0</v>
      </c>
      <c r="O1538" s="147"/>
      <c r="P1538" s="460">
        <f t="shared" si="92"/>
        <v>0</v>
      </c>
      <c r="Q1538" s="451"/>
      <c r="R1538" s="144"/>
      <c r="S1538" s="143"/>
      <c r="T1538" s="144"/>
      <c r="U1538" s="145"/>
      <c r="W1538" s="365"/>
    </row>
    <row r="1539" spans="1:23">
      <c r="A1539" s="135">
        <v>11</v>
      </c>
      <c r="B1539" s="52" t="s">
        <v>3</v>
      </c>
      <c r="C1539" s="185" t="s">
        <v>332</v>
      </c>
      <c r="D1539" s="137">
        <v>1</v>
      </c>
      <c r="E1539" s="52" t="s">
        <v>100</v>
      </c>
      <c r="F1539" s="52">
        <v>2</v>
      </c>
      <c r="G1539" s="112" t="s">
        <v>96</v>
      </c>
      <c r="H1539" s="138">
        <v>20</v>
      </c>
      <c r="I1539" s="139">
        <v>737</v>
      </c>
      <c r="J1539" s="139">
        <v>356</v>
      </c>
      <c r="K1539" s="139">
        <f>I1539+J1539</f>
        <v>1093</v>
      </c>
      <c r="L1539" s="140">
        <f>K1539*D1539</f>
        <v>1093</v>
      </c>
      <c r="M1539" s="141">
        <f t="shared" si="90"/>
        <v>2186</v>
      </c>
      <c r="N1539" s="458">
        <f t="shared" si="91"/>
        <v>0</v>
      </c>
      <c r="O1539" s="147">
        <v>1</v>
      </c>
      <c r="P1539" s="460">
        <f t="shared" si="92"/>
        <v>0</v>
      </c>
      <c r="Q1539" s="451">
        <f>+'Work progress Summary'!U16</f>
        <v>1</v>
      </c>
      <c r="R1539" s="144">
        <v>2186</v>
      </c>
      <c r="S1539" s="143">
        <f t="shared" si="93"/>
        <v>0</v>
      </c>
      <c r="T1539" s="144">
        <f>Q1539*M1539</f>
        <v>2186</v>
      </c>
      <c r="U1539" s="145"/>
      <c r="W1539" s="365"/>
    </row>
    <row r="1540" spans="1:23">
      <c r="A1540" s="182"/>
      <c r="B1540" s="52"/>
      <c r="C1540" s="200"/>
      <c r="D1540" s="137"/>
      <c r="E1540" s="52"/>
      <c r="F1540" s="52"/>
      <c r="G1540" s="186"/>
      <c r="H1540" s="187"/>
      <c r="I1540" s="187"/>
      <c r="J1540" s="187"/>
      <c r="K1540" s="139"/>
      <c r="L1540" s="140"/>
      <c r="M1540" s="141"/>
      <c r="N1540" s="458">
        <f t="shared" si="91"/>
        <v>0</v>
      </c>
      <c r="O1540" s="147"/>
      <c r="P1540" s="460">
        <f t="shared" si="92"/>
        <v>0</v>
      </c>
      <c r="Q1540" s="451"/>
      <c r="R1540" s="144"/>
      <c r="S1540" s="143"/>
      <c r="T1540" s="144"/>
      <c r="U1540" s="145"/>
      <c r="W1540" s="365"/>
    </row>
    <row r="1541" spans="1:23">
      <c r="A1541" s="135">
        <v>11</v>
      </c>
      <c r="B1541" s="52" t="s">
        <v>4</v>
      </c>
      <c r="C1541" s="185" t="s">
        <v>333</v>
      </c>
      <c r="D1541" s="202">
        <v>1</v>
      </c>
      <c r="E1541" s="52" t="s">
        <v>100</v>
      </c>
      <c r="F1541" s="52">
        <v>2</v>
      </c>
      <c r="G1541" s="112" t="s">
        <v>96</v>
      </c>
      <c r="H1541" s="138">
        <v>20</v>
      </c>
      <c r="I1541" s="139">
        <v>634</v>
      </c>
      <c r="J1541" s="139">
        <v>286</v>
      </c>
      <c r="K1541" s="139">
        <f>I1541+J1541</f>
        <v>920</v>
      </c>
      <c r="L1541" s="140">
        <f>K1541*D1541</f>
        <v>920</v>
      </c>
      <c r="M1541" s="141">
        <f t="shared" si="90"/>
        <v>1840</v>
      </c>
      <c r="N1541" s="458">
        <f t="shared" si="91"/>
        <v>0</v>
      </c>
      <c r="O1541" s="147">
        <v>1</v>
      </c>
      <c r="P1541" s="460">
        <f t="shared" si="92"/>
        <v>0</v>
      </c>
      <c r="Q1541" s="451">
        <f>+'Work progress Summary'!Y16</f>
        <v>1</v>
      </c>
      <c r="R1541" s="144">
        <v>1840</v>
      </c>
      <c r="S1541" s="143">
        <f t="shared" si="93"/>
        <v>0</v>
      </c>
      <c r="T1541" s="144">
        <f>Q1541*M1541</f>
        <v>1840</v>
      </c>
      <c r="U1541" s="145"/>
      <c r="W1541" s="365"/>
    </row>
    <row r="1542" spans="1:23">
      <c r="A1542" s="182"/>
      <c r="B1542" s="52"/>
      <c r="C1542" s="200"/>
      <c r="D1542" s="137"/>
      <c r="E1542" s="52"/>
      <c r="F1542" s="52"/>
      <c r="G1542" s="186"/>
      <c r="H1542" s="187"/>
      <c r="I1542" s="187"/>
      <c r="J1542" s="187"/>
      <c r="K1542" s="139"/>
      <c r="L1542" s="140"/>
      <c r="M1542" s="141"/>
      <c r="N1542" s="458">
        <f t="shared" si="91"/>
        <v>0</v>
      </c>
      <c r="O1542" s="147"/>
      <c r="P1542" s="460">
        <f t="shared" si="92"/>
        <v>0</v>
      </c>
      <c r="Q1542" s="451"/>
      <c r="R1542" s="144"/>
      <c r="S1542" s="143"/>
      <c r="T1542" s="144"/>
      <c r="U1542" s="145"/>
      <c r="W1542" s="365"/>
    </row>
    <row r="1543" spans="1:23">
      <c r="A1543" s="135">
        <v>11</v>
      </c>
      <c r="B1543" s="52" t="s">
        <v>5</v>
      </c>
      <c r="C1543" s="185" t="s">
        <v>334</v>
      </c>
      <c r="D1543" s="202">
        <v>2</v>
      </c>
      <c r="E1543" s="52" t="s">
        <v>100</v>
      </c>
      <c r="F1543" s="52">
        <v>2</v>
      </c>
      <c r="G1543" s="112" t="s">
        <v>96</v>
      </c>
      <c r="H1543" s="138">
        <v>20</v>
      </c>
      <c r="I1543" s="139">
        <v>710</v>
      </c>
      <c r="J1543" s="139">
        <v>343</v>
      </c>
      <c r="K1543" s="139">
        <f>I1543+J1543</f>
        <v>1053</v>
      </c>
      <c r="L1543" s="140">
        <f>K1543*D1543</f>
        <v>2106</v>
      </c>
      <c r="M1543" s="141">
        <f t="shared" si="90"/>
        <v>4212</v>
      </c>
      <c r="N1543" s="458">
        <f t="shared" si="91"/>
        <v>0</v>
      </c>
      <c r="O1543" s="147">
        <v>1</v>
      </c>
      <c r="P1543" s="460">
        <f t="shared" si="92"/>
        <v>0</v>
      </c>
      <c r="Q1543" s="451">
        <f>+'Work progress Summary'!W16</f>
        <v>1</v>
      </c>
      <c r="R1543" s="144">
        <v>4212</v>
      </c>
      <c r="S1543" s="143">
        <f t="shared" si="93"/>
        <v>0</v>
      </c>
      <c r="T1543" s="144">
        <f>Q1543*M1543</f>
        <v>4212</v>
      </c>
      <c r="U1543" s="145"/>
      <c r="W1543" s="365"/>
    </row>
    <row r="1544" spans="1:23">
      <c r="A1544" s="182"/>
      <c r="B1544" s="52"/>
      <c r="C1544" s="200"/>
      <c r="D1544" s="137"/>
      <c r="E1544" s="52"/>
      <c r="F1544" s="52"/>
      <c r="G1544" s="186"/>
      <c r="H1544" s="187"/>
      <c r="I1544" s="187"/>
      <c r="J1544" s="187"/>
      <c r="K1544" s="139"/>
      <c r="L1544" s="140"/>
      <c r="M1544" s="141"/>
      <c r="N1544" s="458">
        <f t="shared" si="91"/>
        <v>0</v>
      </c>
      <c r="O1544" s="147"/>
      <c r="P1544" s="460">
        <f t="shared" si="92"/>
        <v>0</v>
      </c>
      <c r="Q1544" s="451"/>
      <c r="R1544" s="144"/>
      <c r="S1544" s="143"/>
      <c r="T1544" s="144"/>
      <c r="U1544" s="145"/>
      <c r="W1544" s="365"/>
    </row>
    <row r="1545" spans="1:23">
      <c r="A1545" s="135">
        <v>11</v>
      </c>
      <c r="B1545" s="52" t="s">
        <v>103</v>
      </c>
      <c r="C1545" s="185" t="s">
        <v>138</v>
      </c>
      <c r="D1545" s="202">
        <v>2</v>
      </c>
      <c r="E1545" s="52" t="s">
        <v>100</v>
      </c>
      <c r="F1545" s="52">
        <v>2</v>
      </c>
      <c r="G1545" s="112" t="s">
        <v>96</v>
      </c>
      <c r="H1545" s="138">
        <v>20</v>
      </c>
      <c r="I1545" s="139">
        <v>660</v>
      </c>
      <c r="J1545" s="139">
        <v>304</v>
      </c>
      <c r="K1545" s="139">
        <f>I1545+J1545</f>
        <v>964</v>
      </c>
      <c r="L1545" s="140">
        <f>K1545*D1545</f>
        <v>1928</v>
      </c>
      <c r="M1545" s="141">
        <f t="shared" si="90"/>
        <v>3856</v>
      </c>
      <c r="N1545" s="458">
        <f t="shared" si="91"/>
        <v>0</v>
      </c>
      <c r="O1545" s="147">
        <v>1</v>
      </c>
      <c r="P1545" s="460">
        <f t="shared" si="92"/>
        <v>0</v>
      </c>
      <c r="Q1545" s="451">
        <f>+'Work progress Summary'!X16</f>
        <v>1</v>
      </c>
      <c r="R1545" s="144">
        <v>3856</v>
      </c>
      <c r="S1545" s="143">
        <f t="shared" si="93"/>
        <v>0</v>
      </c>
      <c r="T1545" s="144">
        <f>Q1545*M1545</f>
        <v>3856</v>
      </c>
      <c r="U1545" s="145"/>
      <c r="W1545" s="365"/>
    </row>
    <row r="1546" spans="1:23">
      <c r="A1546" s="182"/>
      <c r="B1546" s="52"/>
      <c r="C1546" s="200"/>
      <c r="D1546" s="137"/>
      <c r="E1546" s="52"/>
      <c r="F1546" s="52"/>
      <c r="G1546" s="186"/>
      <c r="H1546" s="187"/>
      <c r="I1546" s="187"/>
      <c r="J1546" s="187"/>
      <c r="K1546" s="139"/>
      <c r="L1546" s="140"/>
      <c r="M1546" s="141"/>
      <c r="N1546" s="458">
        <f t="shared" si="91"/>
        <v>0</v>
      </c>
      <c r="O1546" s="147"/>
      <c r="P1546" s="460">
        <f t="shared" si="92"/>
        <v>0</v>
      </c>
      <c r="Q1546" s="451"/>
      <c r="R1546" s="144"/>
      <c r="S1546" s="143"/>
      <c r="T1546" s="144"/>
      <c r="U1546" s="145"/>
      <c r="W1546" s="365"/>
    </row>
    <row r="1547" spans="1:23">
      <c r="A1547" s="135"/>
      <c r="B1547" s="183" t="s">
        <v>83</v>
      </c>
      <c r="C1547" s="200" t="s">
        <v>139</v>
      </c>
      <c r="D1547" s="202"/>
      <c r="E1547" s="52"/>
      <c r="F1547" s="52"/>
      <c r="G1547" s="186"/>
      <c r="H1547" s="187"/>
      <c r="I1547" s="139"/>
      <c r="J1547" s="139"/>
      <c r="K1547" s="139"/>
      <c r="L1547" s="140"/>
      <c r="M1547" s="141"/>
      <c r="N1547" s="458">
        <f t="shared" si="91"/>
        <v>0</v>
      </c>
      <c r="O1547" s="147"/>
      <c r="P1547" s="460">
        <f t="shared" si="92"/>
        <v>0</v>
      </c>
      <c r="Q1547" s="451"/>
      <c r="R1547" s="144"/>
      <c r="S1547" s="143"/>
      <c r="T1547" s="144"/>
      <c r="U1547" s="145"/>
      <c r="W1547" s="365"/>
    </row>
    <row r="1548" spans="1:23">
      <c r="A1548" s="182"/>
      <c r="B1548" s="52"/>
      <c r="C1548" s="200"/>
      <c r="D1548" s="137"/>
      <c r="E1548" s="52"/>
      <c r="F1548" s="52"/>
      <c r="G1548" s="186"/>
      <c r="H1548" s="187"/>
      <c r="I1548" s="187"/>
      <c r="J1548" s="187"/>
      <c r="K1548" s="139"/>
      <c r="L1548" s="140"/>
      <c r="M1548" s="141"/>
      <c r="N1548" s="458">
        <f t="shared" si="91"/>
        <v>0</v>
      </c>
      <c r="O1548" s="147"/>
      <c r="P1548" s="460">
        <f t="shared" si="92"/>
        <v>0</v>
      </c>
      <c r="Q1548" s="451"/>
      <c r="R1548" s="144"/>
      <c r="S1548" s="143"/>
      <c r="T1548" s="144"/>
      <c r="U1548" s="145"/>
      <c r="W1548" s="365"/>
    </row>
    <row r="1549" spans="1:23">
      <c r="A1549" s="135"/>
      <c r="B1549" s="183" t="s">
        <v>83</v>
      </c>
      <c r="C1549" s="200" t="s">
        <v>92</v>
      </c>
      <c r="D1549" s="202"/>
      <c r="E1549" s="52"/>
      <c r="F1549" s="52"/>
      <c r="G1549" s="186"/>
      <c r="H1549" s="187"/>
      <c r="I1549" s="139"/>
      <c r="J1549" s="139"/>
      <c r="K1549" s="139"/>
      <c r="L1549" s="140"/>
      <c r="M1549" s="141"/>
      <c r="N1549" s="458">
        <f t="shared" si="91"/>
        <v>0</v>
      </c>
      <c r="O1549" s="147"/>
      <c r="P1549" s="460">
        <f t="shared" si="92"/>
        <v>0</v>
      </c>
      <c r="Q1549" s="451"/>
      <c r="R1549" s="144"/>
      <c r="S1549" s="143"/>
      <c r="T1549" s="144"/>
      <c r="U1549" s="145"/>
      <c r="W1549" s="365"/>
    </row>
    <row r="1550" spans="1:23">
      <c r="A1550" s="182"/>
      <c r="B1550" s="52"/>
      <c r="C1550" s="200"/>
      <c r="D1550" s="137"/>
      <c r="E1550" s="52"/>
      <c r="F1550" s="52"/>
      <c r="G1550" s="186"/>
      <c r="H1550" s="187"/>
      <c r="I1550" s="187"/>
      <c r="J1550" s="187"/>
      <c r="K1550" s="139"/>
      <c r="L1550" s="140"/>
      <c r="M1550" s="141"/>
      <c r="N1550" s="458">
        <f t="shared" si="91"/>
        <v>0</v>
      </c>
      <c r="O1550" s="147"/>
      <c r="P1550" s="460">
        <f t="shared" si="92"/>
        <v>0</v>
      </c>
      <c r="Q1550" s="451"/>
      <c r="R1550" s="144"/>
      <c r="S1550" s="143"/>
      <c r="T1550" s="144"/>
      <c r="U1550" s="145"/>
      <c r="W1550" s="365"/>
    </row>
    <row r="1551" spans="1:23" ht="52">
      <c r="A1551" s="135">
        <v>11</v>
      </c>
      <c r="B1551" s="52" t="s">
        <v>105</v>
      </c>
      <c r="C1551" s="136" t="s">
        <v>291</v>
      </c>
      <c r="D1551" s="202">
        <v>1</v>
      </c>
      <c r="E1551" s="52" t="s">
        <v>100</v>
      </c>
      <c r="F1551" s="52">
        <v>2</v>
      </c>
      <c r="G1551" s="112" t="s">
        <v>96</v>
      </c>
      <c r="H1551" s="138">
        <v>20</v>
      </c>
      <c r="I1551" s="139">
        <v>262</v>
      </c>
      <c r="J1551" s="139">
        <v>134</v>
      </c>
      <c r="K1551" s="139">
        <f>I1551+J1551</f>
        <v>396</v>
      </c>
      <c r="L1551" s="140">
        <f>K1551*D1551</f>
        <v>396</v>
      </c>
      <c r="M1551" s="141">
        <f t="shared" ref="M1551:M1611" si="94">D1551*K1551*F1551</f>
        <v>792</v>
      </c>
      <c r="N1551" s="458">
        <f t="shared" si="91"/>
        <v>0</v>
      </c>
      <c r="O1551" s="147">
        <v>1</v>
      </c>
      <c r="P1551" s="460">
        <f t="shared" si="92"/>
        <v>0</v>
      </c>
      <c r="Q1551" s="451">
        <f>+'Work progress Summary'!Z16</f>
        <v>1</v>
      </c>
      <c r="R1551" s="144">
        <v>792</v>
      </c>
      <c r="S1551" s="143">
        <f t="shared" si="93"/>
        <v>0</v>
      </c>
      <c r="T1551" s="144">
        <f>Q1551*M1551</f>
        <v>792</v>
      </c>
      <c r="U1551" s="145"/>
      <c r="W1551" s="365"/>
    </row>
    <row r="1552" spans="1:23">
      <c r="A1552" s="182"/>
      <c r="B1552" s="52"/>
      <c r="C1552" s="200"/>
      <c r="D1552" s="137"/>
      <c r="E1552" s="52"/>
      <c r="F1552" s="52"/>
      <c r="G1552" s="186"/>
      <c r="H1552" s="187"/>
      <c r="I1552" s="187"/>
      <c r="J1552" s="187"/>
      <c r="K1552" s="139"/>
      <c r="L1552" s="140"/>
      <c r="M1552" s="141"/>
      <c r="N1552" s="458">
        <f t="shared" si="91"/>
        <v>0</v>
      </c>
      <c r="O1552" s="147"/>
      <c r="P1552" s="460">
        <f t="shared" si="92"/>
        <v>0</v>
      </c>
      <c r="Q1552" s="451"/>
      <c r="R1552" s="144"/>
      <c r="S1552" s="143"/>
      <c r="T1552" s="144"/>
      <c r="U1552" s="145"/>
      <c r="W1552" s="365"/>
    </row>
    <row r="1553" spans="1:23" ht="39">
      <c r="A1553" s="135">
        <v>11</v>
      </c>
      <c r="B1553" s="52" t="s">
        <v>107</v>
      </c>
      <c r="C1553" s="136" t="s">
        <v>273</v>
      </c>
      <c r="D1553" s="137">
        <v>1</v>
      </c>
      <c r="E1553" s="52" t="s">
        <v>100</v>
      </c>
      <c r="F1553" s="52">
        <v>2</v>
      </c>
      <c r="G1553" s="112" t="s">
        <v>131</v>
      </c>
      <c r="H1553" s="138">
        <v>20</v>
      </c>
      <c r="I1553" s="139">
        <v>1074</v>
      </c>
      <c r="J1553" s="139">
        <v>599</v>
      </c>
      <c r="K1553" s="139">
        <f>I1553+J1553</f>
        <v>1673</v>
      </c>
      <c r="L1553" s="140">
        <f>K1553*D1553</f>
        <v>1673</v>
      </c>
      <c r="M1553" s="141">
        <f t="shared" si="94"/>
        <v>3346</v>
      </c>
      <c r="N1553" s="458">
        <f t="shared" si="91"/>
        <v>0</v>
      </c>
      <c r="O1553" s="147">
        <v>1</v>
      </c>
      <c r="P1553" s="460">
        <f t="shared" si="92"/>
        <v>0</v>
      </c>
      <c r="Q1553" s="451">
        <f>+'Work progress Summary'!AA16</f>
        <v>1</v>
      </c>
      <c r="R1553" s="144">
        <v>3346</v>
      </c>
      <c r="S1553" s="143">
        <f t="shared" si="93"/>
        <v>0</v>
      </c>
      <c r="T1553" s="144">
        <f>Q1553*M1553</f>
        <v>3346</v>
      </c>
      <c r="U1553" s="145"/>
      <c r="W1553" s="365"/>
    </row>
    <row r="1554" spans="1:23">
      <c r="A1554" s="182"/>
      <c r="B1554" s="52"/>
      <c r="C1554" s="200"/>
      <c r="D1554" s="137"/>
      <c r="E1554" s="52"/>
      <c r="F1554" s="52"/>
      <c r="G1554" s="186"/>
      <c r="H1554" s="187"/>
      <c r="I1554" s="187"/>
      <c r="J1554" s="187"/>
      <c r="K1554" s="139"/>
      <c r="L1554" s="140"/>
      <c r="M1554" s="141"/>
      <c r="N1554" s="458">
        <f t="shared" si="91"/>
        <v>0</v>
      </c>
      <c r="O1554" s="147"/>
      <c r="P1554" s="460">
        <f t="shared" si="92"/>
        <v>0</v>
      </c>
      <c r="Q1554" s="451"/>
      <c r="R1554" s="144"/>
      <c r="S1554" s="143"/>
      <c r="T1554" s="144"/>
      <c r="U1554" s="145"/>
      <c r="W1554" s="365"/>
    </row>
    <row r="1555" spans="1:23">
      <c r="A1555" s="135"/>
      <c r="B1555" s="183" t="s">
        <v>83</v>
      </c>
      <c r="C1555" s="200" t="s">
        <v>213</v>
      </c>
      <c r="D1555" s="202"/>
      <c r="E1555" s="52"/>
      <c r="F1555" s="52"/>
      <c r="G1555" s="186"/>
      <c r="H1555" s="187"/>
      <c r="I1555" s="139"/>
      <c r="J1555" s="139"/>
      <c r="K1555" s="139"/>
      <c r="L1555" s="140"/>
      <c r="M1555" s="141"/>
      <c r="N1555" s="458">
        <f t="shared" si="91"/>
        <v>0</v>
      </c>
      <c r="O1555" s="147"/>
      <c r="P1555" s="460">
        <f t="shared" si="92"/>
        <v>0</v>
      </c>
      <c r="Q1555" s="451"/>
      <c r="R1555" s="144"/>
      <c r="S1555" s="143"/>
      <c r="T1555" s="144"/>
      <c r="U1555" s="145"/>
      <c r="W1555" s="365"/>
    </row>
    <row r="1556" spans="1:23">
      <c r="A1556" s="182"/>
      <c r="B1556" s="52"/>
      <c r="C1556" s="200"/>
      <c r="D1556" s="137"/>
      <c r="E1556" s="52"/>
      <c r="F1556" s="52"/>
      <c r="G1556" s="186"/>
      <c r="H1556" s="187"/>
      <c r="I1556" s="187"/>
      <c r="J1556" s="187"/>
      <c r="K1556" s="139"/>
      <c r="L1556" s="140"/>
      <c r="M1556" s="141"/>
      <c r="N1556" s="458">
        <f t="shared" si="91"/>
        <v>0</v>
      </c>
      <c r="O1556" s="147"/>
      <c r="P1556" s="460">
        <f t="shared" si="92"/>
        <v>0</v>
      </c>
      <c r="Q1556" s="451"/>
      <c r="R1556" s="144"/>
      <c r="S1556" s="143"/>
      <c r="T1556" s="144"/>
      <c r="U1556" s="145"/>
      <c r="W1556" s="365"/>
    </row>
    <row r="1557" spans="1:23" ht="39">
      <c r="A1557" s="135">
        <v>11</v>
      </c>
      <c r="B1557" s="52" t="s">
        <v>108</v>
      </c>
      <c r="C1557" s="136" t="s">
        <v>335</v>
      </c>
      <c r="D1557" s="202">
        <v>1</v>
      </c>
      <c r="E1557" s="52" t="s">
        <v>100</v>
      </c>
      <c r="F1557" s="52">
        <v>2</v>
      </c>
      <c r="G1557" s="112" t="s">
        <v>96</v>
      </c>
      <c r="H1557" s="138">
        <v>20</v>
      </c>
      <c r="I1557" s="139">
        <v>364</v>
      </c>
      <c r="J1557" s="139">
        <v>195</v>
      </c>
      <c r="K1557" s="139">
        <f>I1557+J1557</f>
        <v>559</v>
      </c>
      <c r="L1557" s="140">
        <f>K1557*D1557</f>
        <v>559</v>
      </c>
      <c r="M1557" s="141">
        <f t="shared" si="94"/>
        <v>1118</v>
      </c>
      <c r="N1557" s="458">
        <f t="shared" si="91"/>
        <v>0</v>
      </c>
      <c r="O1557" s="147">
        <v>1</v>
      </c>
      <c r="P1557" s="460">
        <f t="shared" si="92"/>
        <v>0</v>
      </c>
      <c r="Q1557" s="451">
        <f>+'Work progress Summary'!Z16</f>
        <v>1</v>
      </c>
      <c r="R1557" s="144">
        <v>1118</v>
      </c>
      <c r="S1557" s="143">
        <f t="shared" si="93"/>
        <v>0</v>
      </c>
      <c r="T1557" s="144">
        <f>Q1557*M1557</f>
        <v>1118</v>
      </c>
      <c r="U1557" s="145"/>
      <c r="W1557" s="365"/>
    </row>
    <row r="1558" spans="1:23">
      <c r="A1558" s="182"/>
      <c r="B1558" s="52"/>
      <c r="C1558" s="200"/>
      <c r="D1558" s="137"/>
      <c r="E1558" s="52"/>
      <c r="F1558" s="52"/>
      <c r="G1558" s="186"/>
      <c r="H1558" s="187"/>
      <c r="I1558" s="187"/>
      <c r="J1558" s="187"/>
      <c r="K1558" s="139"/>
      <c r="L1558" s="140"/>
      <c r="M1558" s="141"/>
      <c r="N1558" s="458">
        <f t="shared" si="91"/>
        <v>0</v>
      </c>
      <c r="O1558" s="147"/>
      <c r="P1558" s="460">
        <f t="shared" si="92"/>
        <v>0</v>
      </c>
      <c r="Q1558" s="451"/>
      <c r="R1558" s="144"/>
      <c r="S1558" s="143"/>
      <c r="T1558" s="144"/>
      <c r="U1558" s="145"/>
      <c r="W1558" s="365"/>
    </row>
    <row r="1559" spans="1:23">
      <c r="A1559" s="135"/>
      <c r="B1559" s="183" t="s">
        <v>83</v>
      </c>
      <c r="C1559" s="200" t="s">
        <v>111</v>
      </c>
      <c r="D1559" s="202"/>
      <c r="E1559" s="52"/>
      <c r="F1559" s="52"/>
      <c r="G1559" s="186"/>
      <c r="H1559" s="187"/>
      <c r="I1559" s="139"/>
      <c r="J1559" s="139"/>
      <c r="K1559" s="139"/>
      <c r="L1559" s="140"/>
      <c r="M1559" s="141"/>
      <c r="N1559" s="458">
        <f t="shared" si="91"/>
        <v>0</v>
      </c>
      <c r="O1559" s="147"/>
      <c r="P1559" s="460">
        <f t="shared" si="92"/>
        <v>0</v>
      </c>
      <c r="Q1559" s="451"/>
      <c r="R1559" s="144"/>
      <c r="S1559" s="143"/>
      <c r="T1559" s="144"/>
      <c r="U1559" s="145"/>
      <c r="W1559" s="365"/>
    </row>
    <row r="1560" spans="1:23">
      <c r="A1560" s="182"/>
      <c r="B1560" s="52"/>
      <c r="C1560" s="200"/>
      <c r="D1560" s="137"/>
      <c r="E1560" s="52"/>
      <c r="F1560" s="52"/>
      <c r="G1560" s="186"/>
      <c r="H1560" s="187"/>
      <c r="I1560" s="187"/>
      <c r="J1560" s="187"/>
      <c r="K1560" s="139"/>
      <c r="L1560" s="140"/>
      <c r="M1560" s="141"/>
      <c r="N1560" s="458">
        <f t="shared" si="91"/>
        <v>0</v>
      </c>
      <c r="O1560" s="147"/>
      <c r="P1560" s="460">
        <f t="shared" si="92"/>
        <v>0</v>
      </c>
      <c r="Q1560" s="451"/>
      <c r="R1560" s="144"/>
      <c r="S1560" s="143"/>
      <c r="T1560" s="144"/>
      <c r="U1560" s="145"/>
      <c r="W1560" s="365"/>
    </row>
    <row r="1561" spans="1:23" ht="78">
      <c r="A1561" s="135">
        <v>11</v>
      </c>
      <c r="B1561" s="52" t="s">
        <v>1</v>
      </c>
      <c r="C1561" s="136" t="s">
        <v>336</v>
      </c>
      <c r="D1561" s="202">
        <v>1</v>
      </c>
      <c r="E1561" s="52" t="s">
        <v>100</v>
      </c>
      <c r="F1561" s="52">
        <v>2</v>
      </c>
      <c r="G1561" s="112" t="s">
        <v>131</v>
      </c>
      <c r="H1561" s="138">
        <v>20</v>
      </c>
      <c r="I1561" s="139">
        <v>1740</v>
      </c>
      <c r="J1561" s="139">
        <v>808</v>
      </c>
      <c r="K1561" s="139">
        <f>I1561+J1561</f>
        <v>2548</v>
      </c>
      <c r="L1561" s="140">
        <f>K1561*D1561</f>
        <v>2548</v>
      </c>
      <c r="M1561" s="141">
        <f t="shared" si="94"/>
        <v>5096</v>
      </c>
      <c r="N1561" s="458">
        <f t="shared" si="91"/>
        <v>0</v>
      </c>
      <c r="O1561" s="147">
        <v>1</v>
      </c>
      <c r="P1561" s="460">
        <f t="shared" si="92"/>
        <v>0</v>
      </c>
      <c r="Q1561" s="451">
        <f>+'Work progress Summary'!AB16</f>
        <v>1</v>
      </c>
      <c r="R1561" s="144">
        <v>5096</v>
      </c>
      <c r="S1561" s="143">
        <f t="shared" si="93"/>
        <v>0</v>
      </c>
      <c r="T1561" s="144">
        <f>Q1561*M1561</f>
        <v>5096</v>
      </c>
      <c r="U1561" s="145"/>
      <c r="W1561" s="365"/>
    </row>
    <row r="1562" spans="1:23">
      <c r="A1562" s="182"/>
      <c r="B1562" s="52"/>
      <c r="C1562" s="200"/>
      <c r="D1562" s="137"/>
      <c r="E1562" s="52"/>
      <c r="F1562" s="52"/>
      <c r="G1562" s="186"/>
      <c r="H1562" s="187"/>
      <c r="I1562" s="187"/>
      <c r="J1562" s="187"/>
      <c r="K1562" s="139"/>
      <c r="L1562" s="140"/>
      <c r="M1562" s="141"/>
      <c r="N1562" s="458">
        <f t="shared" si="91"/>
        <v>0</v>
      </c>
      <c r="O1562" s="147"/>
      <c r="P1562" s="460">
        <f t="shared" si="92"/>
        <v>0</v>
      </c>
      <c r="Q1562" s="451"/>
      <c r="R1562" s="144"/>
      <c r="S1562" s="143"/>
      <c r="T1562" s="144"/>
      <c r="U1562" s="145"/>
      <c r="W1562" s="365"/>
    </row>
    <row r="1563" spans="1:23" ht="52">
      <c r="A1563" s="135">
        <v>11</v>
      </c>
      <c r="B1563" s="52" t="s">
        <v>129</v>
      </c>
      <c r="C1563" s="136" t="s">
        <v>239</v>
      </c>
      <c r="D1563" s="137">
        <v>2</v>
      </c>
      <c r="E1563" s="52" t="s">
        <v>100</v>
      </c>
      <c r="F1563" s="52">
        <v>2</v>
      </c>
      <c r="G1563" s="112" t="s">
        <v>131</v>
      </c>
      <c r="H1563" s="138">
        <v>20</v>
      </c>
      <c r="I1563" s="139">
        <v>372</v>
      </c>
      <c r="J1563" s="139">
        <v>182</v>
      </c>
      <c r="K1563" s="139">
        <f>I1563+J1563</f>
        <v>554</v>
      </c>
      <c r="L1563" s="140">
        <f>K1563*D1563</f>
        <v>1108</v>
      </c>
      <c r="M1563" s="141">
        <f t="shared" si="94"/>
        <v>2216</v>
      </c>
      <c r="N1563" s="458">
        <f t="shared" si="91"/>
        <v>0</v>
      </c>
      <c r="O1563" s="147">
        <v>1</v>
      </c>
      <c r="P1563" s="460">
        <f t="shared" si="92"/>
        <v>0</v>
      </c>
      <c r="Q1563" s="451">
        <f>+'Work progress Summary'!AC16</f>
        <v>1</v>
      </c>
      <c r="R1563" s="144">
        <v>2216</v>
      </c>
      <c r="S1563" s="143">
        <f t="shared" si="93"/>
        <v>0</v>
      </c>
      <c r="T1563" s="144">
        <f>Q1563*M1563</f>
        <v>2216</v>
      </c>
      <c r="U1563" s="145"/>
      <c r="W1563" s="365"/>
    </row>
    <row r="1564" spans="1:23">
      <c r="A1564" s="182"/>
      <c r="B1564" s="52"/>
      <c r="C1564" s="200"/>
      <c r="D1564" s="137"/>
      <c r="E1564" s="52"/>
      <c r="F1564" s="52"/>
      <c r="G1564" s="186"/>
      <c r="H1564" s="187"/>
      <c r="I1564" s="187"/>
      <c r="J1564" s="187"/>
      <c r="K1564" s="139"/>
      <c r="L1564" s="140"/>
      <c r="M1564" s="141"/>
      <c r="N1564" s="458">
        <f t="shared" si="91"/>
        <v>0</v>
      </c>
      <c r="O1564" s="147"/>
      <c r="P1564" s="460">
        <f t="shared" si="92"/>
        <v>0</v>
      </c>
      <c r="Q1564" s="451"/>
      <c r="R1564" s="144"/>
      <c r="S1564" s="143"/>
      <c r="T1564" s="144"/>
      <c r="U1564" s="145"/>
      <c r="W1564" s="365"/>
    </row>
    <row r="1565" spans="1:23" ht="52">
      <c r="A1565" s="135">
        <v>11</v>
      </c>
      <c r="B1565" s="52" t="s">
        <v>129</v>
      </c>
      <c r="C1565" s="136" t="s">
        <v>256</v>
      </c>
      <c r="D1565" s="202">
        <v>2</v>
      </c>
      <c r="E1565" s="52" t="s">
        <v>100</v>
      </c>
      <c r="F1565" s="52">
        <v>2</v>
      </c>
      <c r="G1565" s="112" t="s">
        <v>131</v>
      </c>
      <c r="H1565" s="138">
        <v>20</v>
      </c>
      <c r="I1565" s="139">
        <v>43</v>
      </c>
      <c r="J1565" s="139">
        <v>19</v>
      </c>
      <c r="K1565" s="139">
        <f>I1565+J1565</f>
        <v>62</v>
      </c>
      <c r="L1565" s="140">
        <f>K1565*D1565</f>
        <v>124</v>
      </c>
      <c r="M1565" s="141">
        <f t="shared" si="94"/>
        <v>248</v>
      </c>
      <c r="N1565" s="458">
        <f t="shared" si="91"/>
        <v>0</v>
      </c>
      <c r="O1565" s="147">
        <v>1</v>
      </c>
      <c r="P1565" s="460">
        <f t="shared" si="92"/>
        <v>0</v>
      </c>
      <c r="Q1565" s="451">
        <f>+'Work progress Summary'!AD16</f>
        <v>1</v>
      </c>
      <c r="R1565" s="144">
        <v>248</v>
      </c>
      <c r="S1565" s="143">
        <f t="shared" si="93"/>
        <v>0</v>
      </c>
      <c r="T1565" s="144">
        <f>Q1565*M1565</f>
        <v>248</v>
      </c>
      <c r="U1565" s="145"/>
      <c r="W1565" s="365"/>
    </row>
    <row r="1566" spans="1:23">
      <c r="A1566" s="182"/>
      <c r="B1566" s="52"/>
      <c r="C1566" s="200"/>
      <c r="D1566" s="137"/>
      <c r="E1566" s="52"/>
      <c r="F1566" s="52"/>
      <c r="G1566" s="186"/>
      <c r="H1566" s="187"/>
      <c r="I1566" s="187"/>
      <c r="J1566" s="187"/>
      <c r="K1566" s="139"/>
      <c r="L1566" s="140"/>
      <c r="M1566" s="141"/>
      <c r="N1566" s="458">
        <f t="shared" ref="N1566:N1628" si="95">P1566*D1566*F1566</f>
        <v>0</v>
      </c>
      <c r="O1566" s="147"/>
      <c r="P1566" s="460">
        <f t="shared" ref="P1566:P1629" si="96">Q1566-O1566</f>
        <v>0</v>
      </c>
      <c r="Q1566" s="451"/>
      <c r="R1566" s="144"/>
      <c r="S1566" s="143"/>
      <c r="T1566" s="144"/>
      <c r="U1566" s="145"/>
      <c r="W1566" s="365"/>
    </row>
    <row r="1567" spans="1:23">
      <c r="A1567" s="135"/>
      <c r="B1567" s="183" t="s">
        <v>83</v>
      </c>
      <c r="C1567" s="200" t="s">
        <v>257</v>
      </c>
      <c r="D1567" s="202"/>
      <c r="E1567" s="52"/>
      <c r="F1567" s="52"/>
      <c r="G1567" s="186"/>
      <c r="H1567" s="187"/>
      <c r="I1567" s="139"/>
      <c r="J1567" s="139"/>
      <c r="K1567" s="139"/>
      <c r="L1567" s="140"/>
      <c r="M1567" s="141"/>
      <c r="N1567" s="458">
        <f t="shared" si="95"/>
        <v>0</v>
      </c>
      <c r="O1567" s="147"/>
      <c r="P1567" s="460">
        <f t="shared" si="96"/>
        <v>0</v>
      </c>
      <c r="Q1567" s="451"/>
      <c r="R1567" s="144"/>
      <c r="S1567" s="143"/>
      <c r="T1567" s="144"/>
      <c r="U1567" s="145"/>
      <c r="W1567" s="365"/>
    </row>
    <row r="1568" spans="1:23">
      <c r="A1568" s="182"/>
      <c r="B1568" s="52"/>
      <c r="C1568" s="200"/>
      <c r="D1568" s="137"/>
      <c r="E1568" s="52"/>
      <c r="F1568" s="52"/>
      <c r="G1568" s="186"/>
      <c r="H1568" s="187"/>
      <c r="I1568" s="187"/>
      <c r="J1568" s="187"/>
      <c r="K1568" s="139"/>
      <c r="L1568" s="140"/>
      <c r="M1568" s="141"/>
      <c r="N1568" s="458">
        <f t="shared" si="95"/>
        <v>0</v>
      </c>
      <c r="O1568" s="147"/>
      <c r="P1568" s="460">
        <f t="shared" si="96"/>
        <v>0</v>
      </c>
      <c r="Q1568" s="451"/>
      <c r="R1568" s="144"/>
      <c r="S1568" s="143"/>
      <c r="T1568" s="144"/>
      <c r="U1568" s="145"/>
      <c r="W1568" s="365"/>
    </row>
    <row r="1569" spans="1:23" ht="65">
      <c r="A1569" s="135">
        <v>11</v>
      </c>
      <c r="B1569" s="52" t="s">
        <v>2</v>
      </c>
      <c r="C1569" s="136" t="s">
        <v>181</v>
      </c>
      <c r="D1569" s="137">
        <v>1</v>
      </c>
      <c r="E1569" s="52" t="s">
        <v>100</v>
      </c>
      <c r="F1569" s="52">
        <v>2</v>
      </c>
      <c r="G1569" s="112" t="s">
        <v>131</v>
      </c>
      <c r="H1569" s="138">
        <v>20</v>
      </c>
      <c r="I1569" s="139">
        <v>893</v>
      </c>
      <c r="J1569" s="139">
        <v>359</v>
      </c>
      <c r="K1569" s="139">
        <f>I1569+J1569</f>
        <v>1252</v>
      </c>
      <c r="L1569" s="140">
        <f>K1569*D1569</f>
        <v>1252</v>
      </c>
      <c r="M1569" s="141">
        <f t="shared" si="94"/>
        <v>2504</v>
      </c>
      <c r="N1569" s="458">
        <f t="shared" si="95"/>
        <v>0</v>
      </c>
      <c r="O1569" s="147">
        <v>1</v>
      </c>
      <c r="P1569" s="460">
        <f t="shared" si="96"/>
        <v>0</v>
      </c>
      <c r="Q1569" s="451">
        <f>+'Work progress Summary'!AE16</f>
        <v>1</v>
      </c>
      <c r="R1569" s="144">
        <v>2504</v>
      </c>
      <c r="S1569" s="143">
        <f t="shared" ref="S1569:S1629" si="97">T1569-R1569</f>
        <v>0</v>
      </c>
      <c r="T1569" s="144">
        <f>Q1569*M1569</f>
        <v>2504</v>
      </c>
      <c r="U1569" s="145"/>
      <c r="W1569" s="365"/>
    </row>
    <row r="1570" spans="1:23">
      <c r="A1570" s="182"/>
      <c r="B1570" s="52"/>
      <c r="C1570" s="200"/>
      <c r="D1570" s="137"/>
      <c r="E1570" s="52"/>
      <c r="F1570" s="52"/>
      <c r="G1570" s="186"/>
      <c r="H1570" s="187"/>
      <c r="I1570" s="187"/>
      <c r="J1570" s="187"/>
      <c r="K1570" s="139"/>
      <c r="L1570" s="140"/>
      <c r="M1570" s="141"/>
      <c r="N1570" s="458">
        <f t="shared" si="95"/>
        <v>0</v>
      </c>
      <c r="O1570" s="147"/>
      <c r="P1570" s="460">
        <f t="shared" si="96"/>
        <v>0</v>
      </c>
      <c r="Q1570" s="451"/>
      <c r="R1570" s="144"/>
      <c r="S1570" s="143"/>
      <c r="T1570" s="144"/>
      <c r="U1570" s="145"/>
      <c r="W1570" s="365"/>
    </row>
    <row r="1571" spans="1:23">
      <c r="A1571" s="135"/>
      <c r="B1571" s="183" t="s">
        <v>83</v>
      </c>
      <c r="C1571" s="200" t="s">
        <v>118</v>
      </c>
      <c r="D1571" s="202"/>
      <c r="E1571" s="52"/>
      <c r="F1571" s="52"/>
      <c r="G1571" s="186"/>
      <c r="H1571" s="187"/>
      <c r="I1571" s="139"/>
      <c r="J1571" s="139"/>
      <c r="K1571" s="139"/>
      <c r="L1571" s="140"/>
      <c r="M1571" s="141"/>
      <c r="N1571" s="458">
        <f t="shared" si="95"/>
        <v>0</v>
      </c>
      <c r="O1571" s="147"/>
      <c r="P1571" s="460">
        <f t="shared" si="96"/>
        <v>0</v>
      </c>
      <c r="Q1571" s="451"/>
      <c r="R1571" s="144"/>
      <c r="S1571" s="143"/>
      <c r="T1571" s="144"/>
      <c r="U1571" s="145"/>
      <c r="W1571" s="365"/>
    </row>
    <row r="1572" spans="1:23">
      <c r="A1572" s="182"/>
      <c r="B1572" s="52"/>
      <c r="C1572" s="200"/>
      <c r="D1572" s="137"/>
      <c r="E1572" s="52"/>
      <c r="F1572" s="52"/>
      <c r="G1572" s="186"/>
      <c r="H1572" s="187"/>
      <c r="I1572" s="187"/>
      <c r="J1572" s="187"/>
      <c r="K1572" s="139"/>
      <c r="L1572" s="140"/>
      <c r="M1572" s="141"/>
      <c r="N1572" s="458">
        <f t="shared" si="95"/>
        <v>0</v>
      </c>
      <c r="O1572" s="147"/>
      <c r="P1572" s="460">
        <f t="shared" si="96"/>
        <v>0</v>
      </c>
      <c r="Q1572" s="451"/>
      <c r="R1572" s="144"/>
      <c r="S1572" s="143"/>
      <c r="T1572" s="144"/>
      <c r="U1572" s="145"/>
      <c r="W1572" s="365"/>
    </row>
    <row r="1573" spans="1:23" ht="52">
      <c r="A1573" s="135">
        <v>11</v>
      </c>
      <c r="B1573" s="52" t="s">
        <v>3</v>
      </c>
      <c r="C1573" s="136" t="s">
        <v>258</v>
      </c>
      <c r="D1573" s="202">
        <v>1</v>
      </c>
      <c r="E1573" s="52" t="s">
        <v>100</v>
      </c>
      <c r="F1573" s="52">
        <v>2</v>
      </c>
      <c r="G1573" s="112" t="s">
        <v>131</v>
      </c>
      <c r="H1573" s="138">
        <v>20</v>
      </c>
      <c r="I1573" s="139">
        <v>492</v>
      </c>
      <c r="J1573" s="139">
        <v>240</v>
      </c>
      <c r="K1573" s="139">
        <f>I1573+J1573</f>
        <v>732</v>
      </c>
      <c r="L1573" s="140">
        <f>K1573*D1573</f>
        <v>732</v>
      </c>
      <c r="M1573" s="141">
        <f t="shared" si="94"/>
        <v>1464</v>
      </c>
      <c r="N1573" s="458">
        <f t="shared" si="95"/>
        <v>0</v>
      </c>
      <c r="O1573" s="147">
        <v>1</v>
      </c>
      <c r="P1573" s="460">
        <f t="shared" si="96"/>
        <v>0</v>
      </c>
      <c r="Q1573" s="451">
        <f>+'Work progress Summary'!AC16</f>
        <v>1</v>
      </c>
      <c r="R1573" s="144">
        <v>1464</v>
      </c>
      <c r="S1573" s="143">
        <f t="shared" si="97"/>
        <v>0</v>
      </c>
      <c r="T1573" s="144">
        <f>Q1573*M1573</f>
        <v>1464</v>
      </c>
      <c r="U1573" s="145"/>
      <c r="W1573" s="365"/>
    </row>
    <row r="1574" spans="1:23">
      <c r="A1574" s="182"/>
      <c r="B1574" s="52"/>
      <c r="C1574" s="200"/>
      <c r="D1574" s="137"/>
      <c r="E1574" s="52"/>
      <c r="F1574" s="52"/>
      <c r="G1574" s="186"/>
      <c r="H1574" s="187"/>
      <c r="I1574" s="187"/>
      <c r="J1574" s="187"/>
      <c r="K1574" s="139"/>
      <c r="L1574" s="140"/>
      <c r="M1574" s="141"/>
      <c r="N1574" s="458">
        <f t="shared" si="95"/>
        <v>0</v>
      </c>
      <c r="O1574" s="147"/>
      <c r="P1574" s="460">
        <f t="shared" si="96"/>
        <v>0</v>
      </c>
      <c r="Q1574" s="451"/>
      <c r="R1574" s="144"/>
      <c r="S1574" s="143"/>
      <c r="T1574" s="144"/>
      <c r="U1574" s="145"/>
      <c r="W1574" s="365"/>
    </row>
    <row r="1575" spans="1:23" ht="39">
      <c r="A1575" s="135">
        <v>11</v>
      </c>
      <c r="B1575" s="52" t="s">
        <v>4</v>
      </c>
      <c r="C1575" s="136" t="s">
        <v>337</v>
      </c>
      <c r="D1575" s="202">
        <v>1</v>
      </c>
      <c r="E1575" s="52" t="s">
        <v>100</v>
      </c>
      <c r="F1575" s="52">
        <v>2</v>
      </c>
      <c r="G1575" s="112" t="s">
        <v>131</v>
      </c>
      <c r="H1575" s="138">
        <v>20</v>
      </c>
      <c r="I1575" s="139">
        <v>230</v>
      </c>
      <c r="J1575" s="139">
        <v>95</v>
      </c>
      <c r="K1575" s="139">
        <f>I1575+J1575</f>
        <v>325</v>
      </c>
      <c r="L1575" s="140">
        <f>K1575*D1575</f>
        <v>325</v>
      </c>
      <c r="M1575" s="141">
        <f t="shared" si="94"/>
        <v>650</v>
      </c>
      <c r="N1575" s="458">
        <f t="shared" si="95"/>
        <v>0</v>
      </c>
      <c r="O1575" s="147">
        <v>1</v>
      </c>
      <c r="P1575" s="460">
        <f t="shared" si="96"/>
        <v>0</v>
      </c>
      <c r="Q1575" s="451">
        <f>+'Work progress Summary'!AF16</f>
        <v>1</v>
      </c>
      <c r="R1575" s="144">
        <v>650</v>
      </c>
      <c r="S1575" s="143">
        <f t="shared" si="97"/>
        <v>0</v>
      </c>
      <c r="T1575" s="144">
        <f>Q1575*M1575</f>
        <v>650</v>
      </c>
      <c r="U1575" s="145"/>
      <c r="W1575" s="365"/>
    </row>
    <row r="1576" spans="1:23">
      <c r="A1576" s="182"/>
      <c r="B1576" s="52"/>
      <c r="C1576" s="200"/>
      <c r="D1576" s="137"/>
      <c r="E1576" s="52"/>
      <c r="F1576" s="52"/>
      <c r="G1576" s="186"/>
      <c r="H1576" s="187"/>
      <c r="I1576" s="187"/>
      <c r="J1576" s="187"/>
      <c r="K1576" s="139"/>
      <c r="L1576" s="140"/>
      <c r="M1576" s="141"/>
      <c r="N1576" s="458">
        <f t="shared" si="95"/>
        <v>0</v>
      </c>
      <c r="O1576" s="147"/>
      <c r="P1576" s="460">
        <f t="shared" si="96"/>
        <v>0</v>
      </c>
      <c r="Q1576" s="451"/>
      <c r="R1576" s="144"/>
      <c r="S1576" s="143"/>
      <c r="T1576" s="144"/>
      <c r="U1576" s="145"/>
      <c r="W1576" s="365"/>
    </row>
    <row r="1577" spans="1:23" ht="52">
      <c r="A1577" s="135">
        <v>11</v>
      </c>
      <c r="B1577" s="52" t="s">
        <v>5</v>
      </c>
      <c r="C1577" s="136" t="s">
        <v>144</v>
      </c>
      <c r="D1577" s="202">
        <v>2</v>
      </c>
      <c r="E1577" s="52" t="s">
        <v>100</v>
      </c>
      <c r="F1577" s="52">
        <v>2</v>
      </c>
      <c r="G1577" s="112" t="s">
        <v>131</v>
      </c>
      <c r="H1577" s="138">
        <v>20</v>
      </c>
      <c r="I1577" s="139">
        <v>44</v>
      </c>
      <c r="J1577" s="139">
        <v>12</v>
      </c>
      <c r="K1577" s="139">
        <f>I1577+J1577</f>
        <v>56</v>
      </c>
      <c r="L1577" s="140">
        <f>K1577*D1577</f>
        <v>112</v>
      </c>
      <c r="M1577" s="141">
        <f t="shared" si="94"/>
        <v>224</v>
      </c>
      <c r="N1577" s="458">
        <f t="shared" si="95"/>
        <v>0</v>
      </c>
      <c r="O1577" s="147">
        <v>1</v>
      </c>
      <c r="P1577" s="460">
        <f t="shared" si="96"/>
        <v>0</v>
      </c>
      <c r="Q1577" s="451">
        <f>+'Work progress Summary'!AF16</f>
        <v>1</v>
      </c>
      <c r="R1577" s="144">
        <v>224</v>
      </c>
      <c r="S1577" s="143">
        <f t="shared" si="97"/>
        <v>0</v>
      </c>
      <c r="T1577" s="144">
        <f>Q1577*M1577</f>
        <v>224</v>
      </c>
      <c r="U1577" s="145"/>
      <c r="W1577" s="365"/>
    </row>
    <row r="1578" spans="1:23">
      <c r="A1578" s="182"/>
      <c r="B1578" s="52"/>
      <c r="C1578" s="200"/>
      <c r="D1578" s="137"/>
      <c r="E1578" s="52"/>
      <c r="F1578" s="52"/>
      <c r="G1578" s="186"/>
      <c r="H1578" s="187"/>
      <c r="I1578" s="187"/>
      <c r="J1578" s="187"/>
      <c r="K1578" s="139"/>
      <c r="L1578" s="140"/>
      <c r="M1578" s="141"/>
      <c r="N1578" s="458">
        <f t="shared" si="95"/>
        <v>0</v>
      </c>
      <c r="O1578" s="147"/>
      <c r="P1578" s="460">
        <f t="shared" si="96"/>
        <v>0</v>
      </c>
      <c r="Q1578" s="451"/>
      <c r="R1578" s="144"/>
      <c r="S1578" s="143"/>
      <c r="T1578" s="144"/>
      <c r="U1578" s="145"/>
      <c r="W1578" s="365"/>
    </row>
    <row r="1579" spans="1:23">
      <c r="A1579" s="135"/>
      <c r="B1579" s="183" t="s">
        <v>83</v>
      </c>
      <c r="C1579" s="200" t="s">
        <v>121</v>
      </c>
      <c r="D1579" s="137"/>
      <c r="E1579" s="52"/>
      <c r="F1579" s="52"/>
      <c r="G1579" s="186"/>
      <c r="H1579" s="187"/>
      <c r="I1579" s="139"/>
      <c r="J1579" s="139"/>
      <c r="K1579" s="139"/>
      <c r="L1579" s="140"/>
      <c r="M1579" s="141"/>
      <c r="N1579" s="458">
        <f t="shared" si="95"/>
        <v>0</v>
      </c>
      <c r="O1579" s="147"/>
      <c r="P1579" s="460">
        <f t="shared" si="96"/>
        <v>0</v>
      </c>
      <c r="Q1579" s="451"/>
      <c r="R1579" s="144"/>
      <c r="S1579" s="143"/>
      <c r="T1579" s="144"/>
      <c r="U1579" s="145"/>
      <c r="W1579" s="365"/>
    </row>
    <row r="1580" spans="1:23">
      <c r="A1580" s="182"/>
      <c r="B1580" s="52"/>
      <c r="C1580" s="200"/>
      <c r="D1580" s="137"/>
      <c r="E1580" s="52"/>
      <c r="F1580" s="52"/>
      <c r="G1580" s="186"/>
      <c r="H1580" s="187"/>
      <c r="I1580" s="187"/>
      <c r="J1580" s="187"/>
      <c r="K1580" s="139"/>
      <c r="L1580" s="140"/>
      <c r="M1580" s="141"/>
      <c r="N1580" s="458">
        <f t="shared" si="95"/>
        <v>0</v>
      </c>
      <c r="O1580" s="147"/>
      <c r="P1580" s="460">
        <f t="shared" si="96"/>
        <v>0</v>
      </c>
      <c r="Q1580" s="451"/>
      <c r="R1580" s="144"/>
      <c r="S1580" s="143"/>
      <c r="T1580" s="144"/>
      <c r="U1580" s="145"/>
      <c r="W1580" s="365"/>
    </row>
    <row r="1581" spans="1:23" ht="26">
      <c r="A1581" s="135">
        <v>11</v>
      </c>
      <c r="B1581" s="52" t="s">
        <v>103</v>
      </c>
      <c r="C1581" s="136" t="s">
        <v>316</v>
      </c>
      <c r="D1581" s="202">
        <v>1</v>
      </c>
      <c r="E1581" s="52" t="s">
        <v>100</v>
      </c>
      <c r="F1581" s="52">
        <v>2</v>
      </c>
      <c r="G1581" s="112" t="s">
        <v>131</v>
      </c>
      <c r="H1581" s="138">
        <v>20</v>
      </c>
      <c r="I1581" s="139">
        <v>112</v>
      </c>
      <c r="J1581" s="139">
        <v>55</v>
      </c>
      <c r="K1581" s="139">
        <f>I1581+J1581</f>
        <v>167</v>
      </c>
      <c r="L1581" s="140">
        <f>K1581*D1581</f>
        <v>167</v>
      </c>
      <c r="M1581" s="141">
        <f t="shared" si="94"/>
        <v>334</v>
      </c>
      <c r="N1581" s="458">
        <f t="shared" si="95"/>
        <v>0</v>
      </c>
      <c r="O1581" s="147">
        <v>1</v>
      </c>
      <c r="P1581" s="460">
        <f t="shared" si="96"/>
        <v>0</v>
      </c>
      <c r="Q1581" s="451">
        <f>+'Work progress Summary'!AG16</f>
        <v>1</v>
      </c>
      <c r="R1581" s="144">
        <v>334</v>
      </c>
      <c r="S1581" s="143">
        <f t="shared" si="97"/>
        <v>0</v>
      </c>
      <c r="T1581" s="144">
        <f>Q1581*M1581</f>
        <v>334</v>
      </c>
      <c r="U1581" s="145"/>
      <c r="W1581" s="365"/>
    </row>
    <row r="1582" spans="1:23">
      <c r="A1582" s="182"/>
      <c r="B1582" s="52"/>
      <c r="C1582" s="200"/>
      <c r="D1582" s="137"/>
      <c r="E1582" s="52"/>
      <c r="F1582" s="52"/>
      <c r="G1582" s="186"/>
      <c r="H1582" s="187"/>
      <c r="I1582" s="187"/>
      <c r="J1582" s="187"/>
      <c r="K1582" s="139"/>
      <c r="L1582" s="140"/>
      <c r="M1582" s="141"/>
      <c r="N1582" s="458">
        <f t="shared" si="95"/>
        <v>0</v>
      </c>
      <c r="O1582" s="147"/>
      <c r="P1582" s="460">
        <f t="shared" si="96"/>
        <v>0</v>
      </c>
      <c r="Q1582" s="451"/>
      <c r="R1582" s="144"/>
      <c r="S1582" s="143"/>
      <c r="T1582" s="144"/>
      <c r="U1582" s="145"/>
      <c r="W1582" s="365"/>
    </row>
    <row r="1583" spans="1:23" ht="26">
      <c r="A1583" s="135">
        <v>11</v>
      </c>
      <c r="B1583" s="52" t="s">
        <v>105</v>
      </c>
      <c r="C1583" s="136" t="s">
        <v>146</v>
      </c>
      <c r="D1583" s="137">
        <v>1</v>
      </c>
      <c r="E1583" s="52" t="s">
        <v>100</v>
      </c>
      <c r="F1583" s="52">
        <v>2</v>
      </c>
      <c r="G1583" s="112" t="s">
        <v>131</v>
      </c>
      <c r="H1583" s="138">
        <v>20</v>
      </c>
      <c r="I1583" s="139">
        <v>25</v>
      </c>
      <c r="J1583" s="139">
        <v>5</v>
      </c>
      <c r="K1583" s="139">
        <f>I1583+J1583</f>
        <v>30</v>
      </c>
      <c r="L1583" s="140">
        <f>K1583*D1583</f>
        <v>30</v>
      </c>
      <c r="M1583" s="141">
        <f t="shared" si="94"/>
        <v>60</v>
      </c>
      <c r="N1583" s="458">
        <f t="shared" si="95"/>
        <v>0</v>
      </c>
      <c r="O1583" s="147">
        <v>1</v>
      </c>
      <c r="P1583" s="460">
        <f t="shared" si="96"/>
        <v>0</v>
      </c>
      <c r="Q1583" s="451">
        <f>+'Work progress Summary'!AD16</f>
        <v>1</v>
      </c>
      <c r="R1583" s="144">
        <v>60</v>
      </c>
      <c r="S1583" s="143">
        <f t="shared" si="97"/>
        <v>0</v>
      </c>
      <c r="T1583" s="144">
        <f>Q1583*M1583</f>
        <v>60</v>
      </c>
      <c r="U1583" s="145"/>
      <c r="W1583" s="365"/>
    </row>
    <row r="1584" spans="1:23">
      <c r="A1584" s="182"/>
      <c r="B1584" s="52"/>
      <c r="C1584" s="200"/>
      <c r="D1584" s="137"/>
      <c r="E1584" s="52"/>
      <c r="F1584" s="52"/>
      <c r="G1584" s="186"/>
      <c r="H1584" s="187"/>
      <c r="I1584" s="187"/>
      <c r="J1584" s="187"/>
      <c r="K1584" s="139"/>
      <c r="L1584" s="140"/>
      <c r="M1584" s="141"/>
      <c r="N1584" s="458">
        <f t="shared" si="95"/>
        <v>0</v>
      </c>
      <c r="O1584" s="147"/>
      <c r="P1584" s="460">
        <f t="shared" si="96"/>
        <v>0</v>
      </c>
      <c r="Q1584" s="451"/>
      <c r="R1584" s="144"/>
      <c r="S1584" s="143"/>
      <c r="T1584" s="144"/>
      <c r="U1584" s="145"/>
      <c r="W1584" s="365"/>
    </row>
    <row r="1585" spans="1:23">
      <c r="A1585" s="135"/>
      <c r="B1585" s="183" t="s">
        <v>83</v>
      </c>
      <c r="C1585" s="200" t="s">
        <v>300</v>
      </c>
      <c r="D1585" s="137"/>
      <c r="E1585" s="52"/>
      <c r="F1585" s="52"/>
      <c r="G1585" s="186"/>
      <c r="H1585" s="187"/>
      <c r="I1585" s="139"/>
      <c r="J1585" s="139"/>
      <c r="K1585" s="139"/>
      <c r="L1585" s="140"/>
      <c r="M1585" s="141"/>
      <c r="N1585" s="458">
        <f t="shared" si="95"/>
        <v>0</v>
      </c>
      <c r="O1585" s="147"/>
      <c r="P1585" s="460">
        <f t="shared" si="96"/>
        <v>0</v>
      </c>
      <c r="Q1585" s="451"/>
      <c r="R1585" s="144"/>
      <c r="S1585" s="143"/>
      <c r="T1585" s="144"/>
      <c r="U1585" s="145"/>
      <c r="W1585" s="365"/>
    </row>
    <row r="1586" spans="1:23">
      <c r="A1586" s="182"/>
      <c r="B1586" s="52"/>
      <c r="C1586" s="200"/>
      <c r="D1586" s="137"/>
      <c r="E1586" s="52"/>
      <c r="F1586" s="52"/>
      <c r="G1586" s="186"/>
      <c r="H1586" s="187"/>
      <c r="I1586" s="187"/>
      <c r="J1586" s="187"/>
      <c r="K1586" s="139"/>
      <c r="L1586" s="140"/>
      <c r="M1586" s="141"/>
      <c r="N1586" s="458">
        <f t="shared" si="95"/>
        <v>0</v>
      </c>
      <c r="O1586" s="147"/>
      <c r="P1586" s="460">
        <f t="shared" si="96"/>
        <v>0</v>
      </c>
      <c r="Q1586" s="451"/>
      <c r="R1586" s="144"/>
      <c r="S1586" s="143"/>
      <c r="T1586" s="144"/>
      <c r="U1586" s="145"/>
      <c r="W1586" s="365"/>
    </row>
    <row r="1587" spans="1:23" ht="26">
      <c r="A1587" s="135">
        <v>11</v>
      </c>
      <c r="B1587" s="52" t="s">
        <v>107</v>
      </c>
      <c r="C1587" s="136" t="s">
        <v>260</v>
      </c>
      <c r="D1587" s="202">
        <v>1</v>
      </c>
      <c r="E1587" s="52" t="s">
        <v>100</v>
      </c>
      <c r="F1587" s="52">
        <v>2</v>
      </c>
      <c r="G1587" s="112" t="s">
        <v>131</v>
      </c>
      <c r="H1587" s="138">
        <v>20</v>
      </c>
      <c r="I1587" s="139">
        <v>102</v>
      </c>
      <c r="J1587" s="139">
        <v>50</v>
      </c>
      <c r="K1587" s="139">
        <f>I1587+J1587</f>
        <v>152</v>
      </c>
      <c r="L1587" s="140">
        <f>K1587*D1587</f>
        <v>152</v>
      </c>
      <c r="M1587" s="141">
        <f t="shared" si="94"/>
        <v>304</v>
      </c>
      <c r="N1587" s="458">
        <f t="shared" si="95"/>
        <v>0</v>
      </c>
      <c r="O1587" s="147">
        <v>1</v>
      </c>
      <c r="P1587" s="460">
        <f t="shared" si="96"/>
        <v>0</v>
      </c>
      <c r="Q1587" s="451">
        <f>+'Work progress Summary'!AG16</f>
        <v>1</v>
      </c>
      <c r="R1587" s="144">
        <v>304</v>
      </c>
      <c r="S1587" s="143">
        <f t="shared" si="97"/>
        <v>0</v>
      </c>
      <c r="T1587" s="144">
        <f>Q1587*M1587</f>
        <v>304</v>
      </c>
      <c r="U1587" s="145"/>
      <c r="W1587" s="365"/>
    </row>
    <row r="1588" spans="1:23">
      <c r="A1588" s="182"/>
      <c r="B1588" s="52"/>
      <c r="C1588" s="200"/>
      <c r="D1588" s="137"/>
      <c r="E1588" s="52"/>
      <c r="F1588" s="52"/>
      <c r="G1588" s="186"/>
      <c r="H1588" s="187"/>
      <c r="I1588" s="187"/>
      <c r="J1588" s="187"/>
      <c r="K1588" s="139"/>
      <c r="L1588" s="140"/>
      <c r="M1588" s="141"/>
      <c r="N1588" s="458">
        <f t="shared" si="95"/>
        <v>0</v>
      </c>
      <c r="O1588" s="147"/>
      <c r="P1588" s="460">
        <f t="shared" si="96"/>
        <v>0</v>
      </c>
      <c r="Q1588" s="451"/>
      <c r="R1588" s="144"/>
      <c r="S1588" s="143"/>
      <c r="T1588" s="144"/>
      <c r="U1588" s="145"/>
      <c r="W1588" s="365"/>
    </row>
    <row r="1589" spans="1:23" ht="39">
      <c r="A1589" s="135">
        <v>11</v>
      </c>
      <c r="B1589" s="52" t="s">
        <v>1</v>
      </c>
      <c r="C1589" s="136" t="s">
        <v>338</v>
      </c>
      <c r="D1589" s="202">
        <v>1</v>
      </c>
      <c r="E1589" s="52" t="s">
        <v>100</v>
      </c>
      <c r="F1589" s="52">
        <v>2</v>
      </c>
      <c r="G1589" s="112" t="s">
        <v>131</v>
      </c>
      <c r="H1589" s="138">
        <v>20</v>
      </c>
      <c r="I1589" s="139">
        <v>738</v>
      </c>
      <c r="J1589" s="139">
        <v>331</v>
      </c>
      <c r="K1589" s="139">
        <f>I1589+J1589</f>
        <v>1069</v>
      </c>
      <c r="L1589" s="140">
        <f>K1589*D1589</f>
        <v>1069</v>
      </c>
      <c r="M1589" s="141">
        <f t="shared" si="94"/>
        <v>2138</v>
      </c>
      <c r="N1589" s="458">
        <f t="shared" si="95"/>
        <v>0</v>
      </c>
      <c r="O1589" s="147">
        <v>1</v>
      </c>
      <c r="P1589" s="460">
        <f t="shared" si="96"/>
        <v>0</v>
      </c>
      <c r="Q1589" s="451">
        <f>+'Work progress Summary'!AB16</f>
        <v>1</v>
      </c>
      <c r="R1589" s="144">
        <v>2138</v>
      </c>
      <c r="S1589" s="143">
        <f t="shared" si="97"/>
        <v>0</v>
      </c>
      <c r="T1589" s="144">
        <f>Q1589*M1589</f>
        <v>2138</v>
      </c>
      <c r="U1589" s="145"/>
      <c r="W1589" s="365"/>
    </row>
    <row r="1590" spans="1:23">
      <c r="A1590" s="182"/>
      <c r="B1590" s="52"/>
      <c r="C1590" s="200"/>
      <c r="D1590" s="137"/>
      <c r="E1590" s="52"/>
      <c r="F1590" s="52"/>
      <c r="G1590" s="186"/>
      <c r="H1590" s="187"/>
      <c r="I1590" s="187"/>
      <c r="J1590" s="187"/>
      <c r="K1590" s="139"/>
      <c r="L1590" s="140"/>
      <c r="M1590" s="141"/>
      <c r="N1590" s="458">
        <f t="shared" si="95"/>
        <v>0</v>
      </c>
      <c r="O1590" s="147"/>
      <c r="P1590" s="460">
        <f t="shared" si="96"/>
        <v>0</v>
      </c>
      <c r="Q1590" s="451"/>
      <c r="R1590" s="144"/>
      <c r="S1590" s="143"/>
      <c r="T1590" s="144"/>
      <c r="U1590" s="145"/>
      <c r="W1590" s="365"/>
    </row>
    <row r="1591" spans="1:23" ht="26">
      <c r="A1591" s="135">
        <v>11</v>
      </c>
      <c r="B1591" s="52" t="s">
        <v>2</v>
      </c>
      <c r="C1591" s="136" t="s">
        <v>146</v>
      </c>
      <c r="D1591" s="137">
        <v>1</v>
      </c>
      <c r="E1591" s="52" t="s">
        <v>100</v>
      </c>
      <c r="F1591" s="52">
        <v>2</v>
      </c>
      <c r="G1591" s="112" t="s">
        <v>131</v>
      </c>
      <c r="H1591" s="138">
        <v>20</v>
      </c>
      <c r="I1591" s="139">
        <v>25</v>
      </c>
      <c r="J1591" s="139">
        <v>5</v>
      </c>
      <c r="K1591" s="139">
        <f>I1591+J1591</f>
        <v>30</v>
      </c>
      <c r="L1591" s="140">
        <f>K1591*D1591</f>
        <v>30</v>
      </c>
      <c r="M1591" s="141">
        <f t="shared" si="94"/>
        <v>60</v>
      </c>
      <c r="N1591" s="458">
        <f t="shared" si="95"/>
        <v>0</v>
      </c>
      <c r="O1591" s="147">
        <v>1</v>
      </c>
      <c r="P1591" s="460">
        <f t="shared" si="96"/>
        <v>0</v>
      </c>
      <c r="Q1591" s="451">
        <f>+'Work progress Summary'!AD16</f>
        <v>1</v>
      </c>
      <c r="R1591" s="144">
        <v>60</v>
      </c>
      <c r="S1591" s="143">
        <f t="shared" si="97"/>
        <v>0</v>
      </c>
      <c r="T1591" s="144">
        <f>Q1591*M1591</f>
        <v>60</v>
      </c>
      <c r="U1591" s="145"/>
      <c r="W1591" s="365"/>
    </row>
    <row r="1592" spans="1:23">
      <c r="A1592" s="182"/>
      <c r="B1592" s="52"/>
      <c r="C1592" s="200"/>
      <c r="D1592" s="137"/>
      <c r="E1592" s="52"/>
      <c r="F1592" s="52"/>
      <c r="G1592" s="186"/>
      <c r="H1592" s="187"/>
      <c r="I1592" s="187"/>
      <c r="J1592" s="187"/>
      <c r="K1592" s="139"/>
      <c r="L1592" s="140"/>
      <c r="M1592" s="141"/>
      <c r="N1592" s="458">
        <f t="shared" si="95"/>
        <v>0</v>
      </c>
      <c r="O1592" s="147"/>
      <c r="P1592" s="460">
        <f t="shared" si="96"/>
        <v>0</v>
      </c>
      <c r="Q1592" s="451"/>
      <c r="R1592" s="144"/>
      <c r="S1592" s="143"/>
      <c r="T1592" s="144"/>
      <c r="U1592" s="145"/>
      <c r="W1592" s="365"/>
    </row>
    <row r="1593" spans="1:23">
      <c r="A1593" s="135"/>
      <c r="B1593" s="183" t="s">
        <v>83</v>
      </c>
      <c r="C1593" s="200" t="s">
        <v>148</v>
      </c>
      <c r="D1593" s="202"/>
      <c r="E1593" s="52"/>
      <c r="F1593" s="52"/>
      <c r="G1593" s="186"/>
      <c r="H1593" s="187"/>
      <c r="I1593" s="139"/>
      <c r="J1593" s="139"/>
      <c r="K1593" s="139"/>
      <c r="L1593" s="140"/>
      <c r="M1593" s="141"/>
      <c r="N1593" s="458">
        <f t="shared" si="95"/>
        <v>0</v>
      </c>
      <c r="O1593" s="147"/>
      <c r="P1593" s="460">
        <f t="shared" si="96"/>
        <v>0</v>
      </c>
      <c r="Q1593" s="451"/>
      <c r="R1593" s="144"/>
      <c r="S1593" s="143"/>
      <c r="T1593" s="144"/>
      <c r="U1593" s="145"/>
      <c r="W1593" s="365"/>
    </row>
    <row r="1594" spans="1:23">
      <c r="A1594" s="182"/>
      <c r="B1594" s="52"/>
      <c r="C1594" s="200"/>
      <c r="D1594" s="137"/>
      <c r="E1594" s="52"/>
      <c r="F1594" s="52"/>
      <c r="G1594" s="186"/>
      <c r="H1594" s="187"/>
      <c r="I1594" s="187"/>
      <c r="J1594" s="187"/>
      <c r="K1594" s="139"/>
      <c r="L1594" s="140"/>
      <c r="M1594" s="141"/>
      <c r="N1594" s="458">
        <f t="shared" si="95"/>
        <v>0</v>
      </c>
      <c r="O1594" s="147"/>
      <c r="P1594" s="460">
        <f t="shared" si="96"/>
        <v>0</v>
      </c>
      <c r="Q1594" s="451"/>
      <c r="R1594" s="144"/>
      <c r="S1594" s="143"/>
      <c r="T1594" s="144"/>
      <c r="U1594" s="145"/>
      <c r="W1594" s="365"/>
    </row>
    <row r="1595" spans="1:23" ht="26">
      <c r="A1595" s="135">
        <v>11</v>
      </c>
      <c r="B1595" s="52"/>
      <c r="C1595" s="136" t="s">
        <v>149</v>
      </c>
      <c r="D1595" s="202">
        <v>145</v>
      </c>
      <c r="E1595" s="52" t="s">
        <v>532</v>
      </c>
      <c r="F1595" s="52">
        <v>2</v>
      </c>
      <c r="G1595" s="112"/>
      <c r="H1595" s="138"/>
      <c r="I1595" s="139">
        <v>0</v>
      </c>
      <c r="J1595" s="139">
        <v>8</v>
      </c>
      <c r="K1595" s="139">
        <f>I1595+J1595</f>
        <v>8</v>
      </c>
      <c r="L1595" s="140">
        <f>K1595*D1595</f>
        <v>1160</v>
      </c>
      <c r="M1595" s="141">
        <f t="shared" si="94"/>
        <v>2320</v>
      </c>
      <c r="N1595" s="458"/>
      <c r="O1595" s="147">
        <v>1</v>
      </c>
      <c r="P1595" s="460">
        <f t="shared" si="96"/>
        <v>0</v>
      </c>
      <c r="Q1595" s="451">
        <f>SUM(T1425:T1591)/SUM(M1425:M1591)</f>
        <v>1</v>
      </c>
      <c r="R1595" s="144">
        <v>2320</v>
      </c>
      <c r="S1595" s="143">
        <f t="shared" si="97"/>
        <v>0</v>
      </c>
      <c r="T1595" s="144">
        <f>Q1595*M1595</f>
        <v>2320</v>
      </c>
      <c r="U1595" s="145"/>
      <c r="W1595" s="365"/>
    </row>
    <row r="1596" spans="1:23">
      <c r="A1596" s="182"/>
      <c r="B1596" s="52"/>
      <c r="C1596" s="200"/>
      <c r="D1596" s="137"/>
      <c r="E1596" s="52"/>
      <c r="F1596" s="52"/>
      <c r="G1596" s="186"/>
      <c r="H1596" s="187"/>
      <c r="I1596" s="187"/>
      <c r="J1596" s="187"/>
      <c r="K1596" s="139"/>
      <c r="L1596" s="140"/>
      <c r="M1596" s="141"/>
      <c r="N1596" s="458">
        <f t="shared" si="95"/>
        <v>0</v>
      </c>
      <c r="O1596" s="147"/>
      <c r="P1596" s="460">
        <f t="shared" si="96"/>
        <v>0</v>
      </c>
      <c r="Q1596" s="451"/>
      <c r="R1596" s="144"/>
      <c r="S1596" s="143"/>
      <c r="T1596" s="144"/>
      <c r="U1596" s="145"/>
      <c r="W1596" s="365"/>
    </row>
    <row r="1597" spans="1:23" ht="26">
      <c r="A1597" s="135">
        <v>11</v>
      </c>
      <c r="B1597" s="52"/>
      <c r="C1597" s="136" t="s">
        <v>150</v>
      </c>
      <c r="D1597" s="137">
        <v>76</v>
      </c>
      <c r="E1597" s="52" t="s">
        <v>532</v>
      </c>
      <c r="F1597" s="52">
        <v>2</v>
      </c>
      <c r="G1597" s="112"/>
      <c r="H1597" s="138"/>
      <c r="I1597" s="139">
        <v>0</v>
      </c>
      <c r="J1597" s="139">
        <v>8</v>
      </c>
      <c r="K1597" s="139">
        <f>I1597+J1597</f>
        <v>8</v>
      </c>
      <c r="L1597" s="140">
        <f>K1597*D1597</f>
        <v>608</v>
      </c>
      <c r="M1597" s="141">
        <f t="shared" si="94"/>
        <v>1216</v>
      </c>
      <c r="N1597" s="458"/>
      <c r="O1597" s="147">
        <v>1</v>
      </c>
      <c r="P1597" s="460">
        <f t="shared" si="96"/>
        <v>0</v>
      </c>
      <c r="Q1597" s="451">
        <f>Q1595</f>
        <v>1</v>
      </c>
      <c r="R1597" s="144">
        <v>1216</v>
      </c>
      <c r="S1597" s="143">
        <f t="shared" si="97"/>
        <v>0</v>
      </c>
      <c r="T1597" s="144">
        <f>Q1597*M1597</f>
        <v>1216</v>
      </c>
      <c r="U1597" s="145"/>
      <c r="W1597" s="365"/>
    </row>
    <row r="1598" spans="1:23" ht="13.5" thickBot="1">
      <c r="A1598" s="182"/>
      <c r="B1598" s="52"/>
      <c r="C1598" s="200"/>
      <c r="D1598" s="137"/>
      <c r="E1598" s="52"/>
      <c r="F1598" s="52"/>
      <c r="G1598" s="186"/>
      <c r="H1598" s="187"/>
      <c r="I1598" s="187"/>
      <c r="J1598" s="187"/>
      <c r="K1598" s="139"/>
      <c r="L1598" s="140"/>
      <c r="M1598" s="141"/>
      <c r="N1598" s="458">
        <f t="shared" si="95"/>
        <v>0</v>
      </c>
      <c r="O1598" s="147"/>
      <c r="P1598" s="460">
        <f t="shared" si="96"/>
        <v>0</v>
      </c>
      <c r="Q1598" s="452"/>
      <c r="R1598" s="213"/>
      <c r="S1598" s="212"/>
      <c r="T1598" s="213"/>
      <c r="U1598" s="214"/>
      <c r="W1598" s="365"/>
    </row>
    <row r="1599" spans="1:23" ht="20.149999999999999" customHeight="1" thickTop="1" thickBot="1">
      <c r="A1599" s="239">
        <v>11</v>
      </c>
      <c r="B1599" s="216"/>
      <c r="C1599" s="217" t="s">
        <v>339</v>
      </c>
      <c r="D1599" s="218"/>
      <c r="E1599" s="216"/>
      <c r="F1599" s="216"/>
      <c r="G1599" s="219"/>
      <c r="H1599" s="220"/>
      <c r="I1599" s="221"/>
      <c r="J1599" s="221"/>
      <c r="K1599" s="221"/>
      <c r="L1599" s="221"/>
      <c r="M1599" s="222"/>
      <c r="N1599" s="458">
        <f t="shared" si="95"/>
        <v>0</v>
      </c>
      <c r="O1599" s="461"/>
      <c r="P1599" s="460">
        <f t="shared" si="96"/>
        <v>0</v>
      </c>
      <c r="Q1599" s="223"/>
      <c r="R1599" s="238">
        <v>146745.5</v>
      </c>
      <c r="S1599" s="238">
        <f>SUM(S1416:S1598)</f>
        <v>0</v>
      </c>
      <c r="T1599" s="238">
        <f>SUM(T1416:T1598)</f>
        <v>146745.5</v>
      </c>
      <c r="U1599" s="225"/>
      <c r="W1599" s="365"/>
    </row>
    <row r="1600" spans="1:23" ht="13.5" thickTop="1">
      <c r="A1600" s="226"/>
      <c r="B1600" s="227"/>
      <c r="C1600" s="228"/>
      <c r="D1600" s="229"/>
      <c r="E1600" s="227"/>
      <c r="F1600" s="227"/>
      <c r="G1600" s="230"/>
      <c r="H1600" s="231"/>
      <c r="I1600" s="232"/>
      <c r="J1600" s="232"/>
      <c r="K1600" s="232"/>
      <c r="L1600" s="233"/>
      <c r="M1600" s="234"/>
      <c r="N1600" s="458">
        <f t="shared" si="95"/>
        <v>0</v>
      </c>
      <c r="O1600" s="147"/>
      <c r="P1600" s="460">
        <f t="shared" si="96"/>
        <v>0</v>
      </c>
      <c r="Q1600" s="453"/>
      <c r="R1600" s="236"/>
      <c r="S1600" s="235"/>
      <c r="T1600" s="236"/>
      <c r="U1600" s="237"/>
      <c r="W1600" s="365"/>
    </row>
    <row r="1601" spans="1:23">
      <c r="A1601" s="135">
        <v>12</v>
      </c>
      <c r="B1601" s="183" t="s">
        <v>83</v>
      </c>
      <c r="C1601" s="184" t="s">
        <v>340</v>
      </c>
      <c r="D1601" s="202"/>
      <c r="E1601" s="52"/>
      <c r="F1601" s="52"/>
      <c r="G1601" s="186"/>
      <c r="H1601" s="187"/>
      <c r="I1601" s="139"/>
      <c r="J1601" s="139"/>
      <c r="K1601" s="139"/>
      <c r="L1601" s="140"/>
      <c r="M1601" s="141"/>
      <c r="N1601" s="458">
        <f t="shared" si="95"/>
        <v>0</v>
      </c>
      <c r="O1601" s="147"/>
      <c r="P1601" s="460">
        <f t="shared" si="96"/>
        <v>0</v>
      </c>
      <c r="Q1601" s="451"/>
      <c r="R1601" s="144"/>
      <c r="S1601" s="143"/>
      <c r="T1601" s="144"/>
      <c r="U1601" s="145"/>
      <c r="W1601" s="365"/>
    </row>
    <row r="1602" spans="1:23">
      <c r="A1602" s="182"/>
      <c r="B1602" s="52"/>
      <c r="C1602" s="200"/>
      <c r="D1602" s="137"/>
      <c r="E1602" s="52"/>
      <c r="F1602" s="52"/>
      <c r="G1602" s="186"/>
      <c r="H1602" s="187"/>
      <c r="I1602" s="187"/>
      <c r="J1602" s="187"/>
      <c r="K1602" s="139"/>
      <c r="L1602" s="140"/>
      <c r="M1602" s="141"/>
      <c r="N1602" s="458">
        <f t="shared" si="95"/>
        <v>0</v>
      </c>
      <c r="O1602" s="147"/>
      <c r="P1602" s="460">
        <f t="shared" si="96"/>
        <v>0</v>
      </c>
      <c r="Q1602" s="451"/>
      <c r="R1602" s="144"/>
      <c r="S1602" s="143"/>
      <c r="T1602" s="144"/>
      <c r="U1602" s="145"/>
      <c r="W1602" s="365"/>
    </row>
    <row r="1603" spans="1:23" ht="26">
      <c r="A1603" s="135"/>
      <c r="B1603" s="52"/>
      <c r="C1603" s="136" t="s">
        <v>90</v>
      </c>
      <c r="D1603" s="202"/>
      <c r="E1603" s="52"/>
      <c r="F1603" s="52"/>
      <c r="G1603" s="186"/>
      <c r="H1603" s="187"/>
      <c r="I1603" s="139"/>
      <c r="J1603" s="139"/>
      <c r="K1603" s="139"/>
      <c r="L1603" s="140"/>
      <c r="M1603" s="141"/>
      <c r="N1603" s="458">
        <f t="shared" si="95"/>
        <v>0</v>
      </c>
      <c r="O1603" s="147"/>
      <c r="P1603" s="460">
        <f t="shared" si="96"/>
        <v>0</v>
      </c>
      <c r="Q1603" s="451"/>
      <c r="R1603" s="144"/>
      <c r="S1603" s="143"/>
      <c r="T1603" s="144"/>
      <c r="U1603" s="145"/>
      <c r="W1603" s="365"/>
    </row>
    <row r="1604" spans="1:23">
      <c r="A1604" s="182"/>
      <c r="B1604" s="52"/>
      <c r="C1604" s="200"/>
      <c r="D1604" s="137"/>
      <c r="E1604" s="52"/>
      <c r="F1604" s="52"/>
      <c r="G1604" s="186"/>
      <c r="H1604" s="187"/>
      <c r="I1604" s="187"/>
      <c r="J1604" s="187"/>
      <c r="K1604" s="139"/>
      <c r="L1604" s="140"/>
      <c r="M1604" s="141"/>
      <c r="N1604" s="458">
        <f t="shared" si="95"/>
        <v>0</v>
      </c>
      <c r="O1604" s="147"/>
      <c r="P1604" s="460">
        <f t="shared" si="96"/>
        <v>0</v>
      </c>
      <c r="Q1604" s="451"/>
      <c r="R1604" s="144"/>
      <c r="S1604" s="143"/>
      <c r="T1604" s="144"/>
      <c r="U1604" s="145"/>
      <c r="W1604" s="365"/>
    </row>
    <row r="1605" spans="1:23">
      <c r="A1605" s="135"/>
      <c r="B1605" s="52"/>
      <c r="C1605" s="185" t="s">
        <v>91</v>
      </c>
      <c r="D1605" s="137"/>
      <c r="E1605" s="52"/>
      <c r="F1605" s="52"/>
      <c r="G1605" s="186"/>
      <c r="H1605" s="187"/>
      <c r="I1605" s="187"/>
      <c r="J1605" s="187"/>
      <c r="K1605" s="139"/>
      <c r="L1605" s="140"/>
      <c r="M1605" s="141"/>
      <c r="N1605" s="458">
        <f t="shared" si="95"/>
        <v>0</v>
      </c>
      <c r="O1605" s="147"/>
      <c r="P1605" s="460">
        <f t="shared" si="96"/>
        <v>0</v>
      </c>
      <c r="Q1605" s="451"/>
      <c r="R1605" s="144"/>
      <c r="S1605" s="143"/>
      <c r="T1605" s="144"/>
      <c r="U1605" s="145"/>
      <c r="W1605" s="365"/>
    </row>
    <row r="1606" spans="1:23">
      <c r="A1606" s="182"/>
      <c r="B1606" s="52"/>
      <c r="C1606" s="200"/>
      <c r="D1606" s="137"/>
      <c r="E1606" s="52"/>
      <c r="F1606" s="52"/>
      <c r="G1606" s="186"/>
      <c r="H1606" s="187"/>
      <c r="I1606" s="187"/>
      <c r="J1606" s="187"/>
      <c r="K1606" s="139"/>
      <c r="L1606" s="140"/>
      <c r="M1606" s="141"/>
      <c r="N1606" s="458">
        <f t="shared" si="95"/>
        <v>0</v>
      </c>
      <c r="O1606" s="147"/>
      <c r="P1606" s="460">
        <f t="shared" si="96"/>
        <v>0</v>
      </c>
      <c r="Q1606" s="451"/>
      <c r="R1606" s="144"/>
      <c r="S1606" s="143"/>
      <c r="T1606" s="144"/>
      <c r="U1606" s="145"/>
      <c r="W1606" s="365"/>
    </row>
    <row r="1607" spans="1:23">
      <c r="A1607" s="135"/>
      <c r="B1607" s="52"/>
      <c r="C1607" s="185" t="s">
        <v>92</v>
      </c>
      <c r="D1607" s="202"/>
      <c r="E1607" s="52"/>
      <c r="F1607" s="52"/>
      <c r="G1607" s="186"/>
      <c r="H1607" s="187"/>
      <c r="I1607" s="139"/>
      <c r="J1607" s="139"/>
      <c r="K1607" s="139"/>
      <c r="L1607" s="140"/>
      <c r="M1607" s="141"/>
      <c r="N1607" s="458">
        <f t="shared" si="95"/>
        <v>0</v>
      </c>
      <c r="O1607" s="147"/>
      <c r="P1607" s="460">
        <f t="shared" si="96"/>
        <v>0</v>
      </c>
      <c r="Q1607" s="451"/>
      <c r="R1607" s="144"/>
      <c r="S1607" s="143"/>
      <c r="T1607" s="144"/>
      <c r="U1607" s="145"/>
      <c r="W1607" s="365"/>
    </row>
    <row r="1608" spans="1:23">
      <c r="A1608" s="182"/>
      <c r="B1608" s="52"/>
      <c r="C1608" s="200"/>
      <c r="D1608" s="137"/>
      <c r="E1608" s="52"/>
      <c r="F1608" s="52"/>
      <c r="G1608" s="186"/>
      <c r="H1608" s="187"/>
      <c r="I1608" s="187"/>
      <c r="J1608" s="187"/>
      <c r="K1608" s="139"/>
      <c r="L1608" s="140"/>
      <c r="M1608" s="141"/>
      <c r="N1608" s="458">
        <f t="shared" si="95"/>
        <v>0</v>
      </c>
      <c r="O1608" s="147"/>
      <c r="P1608" s="460">
        <f t="shared" si="96"/>
        <v>0</v>
      </c>
      <c r="Q1608" s="451"/>
      <c r="R1608" s="144"/>
      <c r="S1608" s="143"/>
      <c r="T1608" s="144"/>
      <c r="U1608" s="145"/>
      <c r="W1608" s="365"/>
    </row>
    <row r="1609" spans="1:23" ht="26">
      <c r="A1609" s="135">
        <v>12</v>
      </c>
      <c r="B1609" s="52" t="s">
        <v>1</v>
      </c>
      <c r="C1609" s="136" t="s">
        <v>93</v>
      </c>
      <c r="D1609" s="137">
        <v>1.75</v>
      </c>
      <c r="E1609" s="52" t="s">
        <v>532</v>
      </c>
      <c r="F1609" s="52">
        <v>2</v>
      </c>
      <c r="G1609" s="112" t="s">
        <v>94</v>
      </c>
      <c r="H1609" s="138">
        <v>20</v>
      </c>
      <c r="I1609" s="139">
        <v>255</v>
      </c>
      <c r="J1609" s="139">
        <v>145</v>
      </c>
      <c r="K1609" s="139">
        <f>I1609+J1609</f>
        <v>400</v>
      </c>
      <c r="L1609" s="140">
        <f>K1609*D1609</f>
        <v>700</v>
      </c>
      <c r="M1609" s="141">
        <f t="shared" si="94"/>
        <v>1400</v>
      </c>
      <c r="N1609" s="458">
        <f t="shared" si="95"/>
        <v>0</v>
      </c>
      <c r="O1609" s="147">
        <v>1</v>
      </c>
      <c r="P1609" s="460">
        <f t="shared" si="96"/>
        <v>0</v>
      </c>
      <c r="Q1609" s="451">
        <f>+'Work progress Summary'!$C$17</f>
        <v>1</v>
      </c>
      <c r="R1609" s="144">
        <v>1400</v>
      </c>
      <c r="S1609" s="143">
        <f t="shared" si="97"/>
        <v>0</v>
      </c>
      <c r="T1609" s="144">
        <f>Q1609*M1609</f>
        <v>1400</v>
      </c>
      <c r="U1609" s="145"/>
      <c r="W1609" s="365"/>
    </row>
    <row r="1610" spans="1:23">
      <c r="A1610" s="182"/>
      <c r="B1610" s="52"/>
      <c r="C1610" s="200"/>
      <c r="D1610" s="137"/>
      <c r="E1610" s="52"/>
      <c r="F1610" s="52"/>
      <c r="G1610" s="186"/>
      <c r="H1610" s="187"/>
      <c r="I1610" s="187"/>
      <c r="J1610" s="187"/>
      <c r="K1610" s="139"/>
      <c r="L1610" s="140"/>
      <c r="M1610" s="141"/>
      <c r="N1610" s="458">
        <f t="shared" si="95"/>
        <v>0</v>
      </c>
      <c r="O1610" s="147"/>
      <c r="P1610" s="460">
        <f t="shared" si="96"/>
        <v>0</v>
      </c>
      <c r="Q1610" s="451"/>
      <c r="R1610" s="144"/>
      <c r="S1610" s="143"/>
      <c r="T1610" s="144"/>
      <c r="U1610" s="145"/>
      <c r="W1610" s="365"/>
    </row>
    <row r="1611" spans="1:23" ht="14.5">
      <c r="A1611" s="135">
        <v>12</v>
      </c>
      <c r="B1611" s="52" t="s">
        <v>2</v>
      </c>
      <c r="C1611" s="185" t="s">
        <v>166</v>
      </c>
      <c r="D1611" s="202">
        <v>0.55000000000000004</v>
      </c>
      <c r="E1611" s="52" t="s">
        <v>532</v>
      </c>
      <c r="F1611" s="52">
        <v>2</v>
      </c>
      <c r="G1611" s="112" t="s">
        <v>96</v>
      </c>
      <c r="H1611" s="138">
        <v>20</v>
      </c>
      <c r="I1611" s="139">
        <v>282</v>
      </c>
      <c r="J1611" s="139">
        <v>206</v>
      </c>
      <c r="K1611" s="139">
        <f>I1611+J1611</f>
        <v>488</v>
      </c>
      <c r="L1611" s="140">
        <f>K1611*D1611</f>
        <v>268.40000000000003</v>
      </c>
      <c r="M1611" s="141">
        <f t="shared" si="94"/>
        <v>536.80000000000007</v>
      </c>
      <c r="N1611" s="458">
        <f t="shared" si="95"/>
        <v>0</v>
      </c>
      <c r="O1611" s="147">
        <v>1</v>
      </c>
      <c r="P1611" s="460">
        <f t="shared" si="96"/>
        <v>0</v>
      </c>
      <c r="Q1611" s="451">
        <f>+'Work progress Summary'!$C$17</f>
        <v>1</v>
      </c>
      <c r="R1611" s="144">
        <v>536.80000000000007</v>
      </c>
      <c r="S1611" s="143">
        <f t="shared" si="97"/>
        <v>0</v>
      </c>
      <c r="T1611" s="144">
        <f>Q1611*M1611</f>
        <v>536.80000000000007</v>
      </c>
      <c r="U1611" s="145"/>
      <c r="W1611" s="365"/>
    </row>
    <row r="1612" spans="1:23">
      <c r="A1612" s="182"/>
      <c r="B1612" s="52"/>
      <c r="C1612" s="200"/>
      <c r="D1612" s="137"/>
      <c r="E1612" s="52"/>
      <c r="F1612" s="52"/>
      <c r="G1612" s="186"/>
      <c r="H1612" s="187"/>
      <c r="I1612" s="187"/>
      <c r="J1612" s="187"/>
      <c r="K1612" s="139"/>
      <c r="L1612" s="140"/>
      <c r="M1612" s="141"/>
      <c r="N1612" s="458">
        <f t="shared" si="95"/>
        <v>0</v>
      </c>
      <c r="O1612" s="147"/>
      <c r="P1612" s="460">
        <f t="shared" si="96"/>
        <v>0</v>
      </c>
      <c r="Q1612" s="451"/>
      <c r="R1612" s="144"/>
      <c r="S1612" s="143"/>
      <c r="T1612" s="144"/>
      <c r="U1612" s="145"/>
      <c r="W1612" s="365"/>
    </row>
    <row r="1613" spans="1:23" ht="14.5">
      <c r="A1613" s="135">
        <v>12</v>
      </c>
      <c r="B1613" s="52" t="s">
        <v>3</v>
      </c>
      <c r="C1613" s="185" t="s">
        <v>341</v>
      </c>
      <c r="D1613" s="137">
        <v>1</v>
      </c>
      <c r="E1613" s="52" t="s">
        <v>532</v>
      </c>
      <c r="F1613" s="52">
        <v>2</v>
      </c>
      <c r="G1613" s="112" t="s">
        <v>96</v>
      </c>
      <c r="H1613" s="138">
        <v>20</v>
      </c>
      <c r="I1613" s="139">
        <v>282</v>
      </c>
      <c r="J1613" s="139">
        <v>206</v>
      </c>
      <c r="K1613" s="139">
        <f>I1613+J1613</f>
        <v>488</v>
      </c>
      <c r="L1613" s="140">
        <f>K1613*D1613</f>
        <v>488</v>
      </c>
      <c r="M1613" s="141">
        <f t="shared" ref="M1613:M1675" si="98">D1613*K1613*F1613</f>
        <v>976</v>
      </c>
      <c r="N1613" s="458">
        <f t="shared" si="95"/>
        <v>0</v>
      </c>
      <c r="O1613" s="147">
        <v>1</v>
      </c>
      <c r="P1613" s="460">
        <f t="shared" si="96"/>
        <v>0</v>
      </c>
      <c r="Q1613" s="451">
        <f>+'Work progress Summary'!$C$17</f>
        <v>1</v>
      </c>
      <c r="R1613" s="144">
        <v>976</v>
      </c>
      <c r="S1613" s="143">
        <f t="shared" si="97"/>
        <v>0</v>
      </c>
      <c r="T1613" s="144">
        <f>Q1613*M1613</f>
        <v>976</v>
      </c>
      <c r="U1613" s="145"/>
      <c r="W1613" s="365"/>
    </row>
    <row r="1614" spans="1:23">
      <c r="A1614" s="182"/>
      <c r="B1614" s="52"/>
      <c r="C1614" s="200"/>
      <c r="D1614" s="137"/>
      <c r="E1614" s="52"/>
      <c r="F1614" s="52"/>
      <c r="G1614" s="186"/>
      <c r="H1614" s="187"/>
      <c r="I1614" s="187"/>
      <c r="J1614" s="187"/>
      <c r="K1614" s="139"/>
      <c r="L1614" s="140"/>
      <c r="M1614" s="141"/>
      <c r="N1614" s="458">
        <f t="shared" si="95"/>
        <v>0</v>
      </c>
      <c r="O1614" s="147"/>
      <c r="P1614" s="460">
        <f t="shared" si="96"/>
        <v>0</v>
      </c>
      <c r="Q1614" s="451"/>
      <c r="R1614" s="144"/>
      <c r="S1614" s="143"/>
      <c r="T1614" s="144"/>
      <c r="U1614" s="145"/>
      <c r="W1614" s="365"/>
    </row>
    <row r="1615" spans="1:23">
      <c r="A1615" s="135">
        <v>12</v>
      </c>
      <c r="B1615" s="52" t="s">
        <v>4</v>
      </c>
      <c r="C1615" s="185" t="s">
        <v>285</v>
      </c>
      <c r="D1615" s="202">
        <v>5.9</v>
      </c>
      <c r="E1615" s="52" t="s">
        <v>533</v>
      </c>
      <c r="F1615" s="52">
        <v>2</v>
      </c>
      <c r="G1615" s="112" t="s">
        <v>98</v>
      </c>
      <c r="H1615" s="138">
        <v>5</v>
      </c>
      <c r="I1615" s="139">
        <v>0</v>
      </c>
      <c r="J1615" s="139">
        <v>57</v>
      </c>
      <c r="K1615" s="139">
        <f>I1615+J1615</f>
        <v>57</v>
      </c>
      <c r="L1615" s="140">
        <f>K1615*D1615</f>
        <v>336.3</v>
      </c>
      <c r="M1615" s="141">
        <f t="shared" si="98"/>
        <v>672.6</v>
      </c>
      <c r="N1615" s="458"/>
      <c r="O1615" s="147">
        <v>1</v>
      </c>
      <c r="P1615" s="460">
        <f t="shared" si="96"/>
        <v>0</v>
      </c>
      <c r="Q1615" s="451">
        <f>'Work progress Summary'!J17</f>
        <v>1</v>
      </c>
      <c r="R1615" s="144">
        <v>672.6</v>
      </c>
      <c r="S1615" s="143">
        <f t="shared" si="97"/>
        <v>0</v>
      </c>
      <c r="T1615" s="144">
        <f>Q1615*M1615</f>
        <v>672.6</v>
      </c>
      <c r="U1615" s="145"/>
      <c r="W1615" s="365"/>
    </row>
    <row r="1616" spans="1:23">
      <c r="A1616" s="182"/>
      <c r="B1616" s="52"/>
      <c r="C1616" s="200"/>
      <c r="D1616" s="137"/>
      <c r="E1616" s="52"/>
      <c r="F1616" s="52"/>
      <c r="G1616" s="186"/>
      <c r="H1616" s="187"/>
      <c r="I1616" s="187"/>
      <c r="J1616" s="187"/>
      <c r="K1616" s="139"/>
      <c r="L1616" s="140"/>
      <c r="M1616" s="141"/>
      <c r="N1616" s="458">
        <f t="shared" si="95"/>
        <v>0</v>
      </c>
      <c r="O1616" s="147"/>
      <c r="P1616" s="460">
        <f t="shared" si="96"/>
        <v>0</v>
      </c>
      <c r="Q1616" s="451"/>
      <c r="R1616" s="144"/>
      <c r="S1616" s="143"/>
      <c r="T1616" s="144"/>
      <c r="U1616" s="145"/>
      <c r="W1616" s="365"/>
    </row>
    <row r="1617" spans="1:23">
      <c r="A1617" s="135">
        <v>12</v>
      </c>
      <c r="B1617" s="52" t="s">
        <v>129</v>
      </c>
      <c r="C1617" s="185" t="s">
        <v>153</v>
      </c>
      <c r="D1617" s="137">
        <v>1</v>
      </c>
      <c r="E1617" s="52" t="s">
        <v>100</v>
      </c>
      <c r="F1617" s="52">
        <v>2</v>
      </c>
      <c r="G1617" s="112" t="s">
        <v>96</v>
      </c>
      <c r="H1617" s="138">
        <v>20</v>
      </c>
      <c r="I1617" s="139">
        <v>123</v>
      </c>
      <c r="J1617" s="139">
        <v>48</v>
      </c>
      <c r="K1617" s="139">
        <f>I1617+J1617</f>
        <v>171</v>
      </c>
      <c r="L1617" s="140">
        <f>K1617*D1617</f>
        <v>171</v>
      </c>
      <c r="M1617" s="141">
        <f t="shared" si="98"/>
        <v>342</v>
      </c>
      <c r="N1617" s="458">
        <f t="shared" si="95"/>
        <v>0</v>
      </c>
      <c r="O1617" s="147">
        <v>1</v>
      </c>
      <c r="P1617" s="460">
        <f t="shared" si="96"/>
        <v>0</v>
      </c>
      <c r="Q1617" s="451">
        <f>+'Work progress Summary'!$C$17</f>
        <v>1</v>
      </c>
      <c r="R1617" s="144">
        <v>342</v>
      </c>
      <c r="S1617" s="143">
        <f t="shared" si="97"/>
        <v>0</v>
      </c>
      <c r="T1617" s="144">
        <f>Q1617*M1617</f>
        <v>342</v>
      </c>
      <c r="U1617" s="145"/>
      <c r="W1617" s="365"/>
    </row>
    <row r="1618" spans="1:23">
      <c r="A1618" s="182"/>
      <c r="B1618" s="52"/>
      <c r="C1618" s="200"/>
      <c r="D1618" s="137"/>
      <c r="E1618" s="52"/>
      <c r="F1618" s="52"/>
      <c r="G1618" s="186"/>
      <c r="H1618" s="187"/>
      <c r="I1618" s="187"/>
      <c r="J1618" s="187"/>
      <c r="K1618" s="139"/>
      <c r="L1618" s="140"/>
      <c r="M1618" s="141"/>
      <c r="N1618" s="458">
        <f t="shared" si="95"/>
        <v>0</v>
      </c>
      <c r="O1618" s="147"/>
      <c r="P1618" s="460">
        <f t="shared" si="96"/>
        <v>0</v>
      </c>
      <c r="Q1618" s="451"/>
      <c r="R1618" s="144"/>
      <c r="S1618" s="143"/>
      <c r="T1618" s="144"/>
      <c r="U1618" s="145"/>
      <c r="W1618" s="365"/>
    </row>
    <row r="1619" spans="1:23">
      <c r="A1619" s="135"/>
      <c r="B1619" s="52"/>
      <c r="C1619" s="185" t="s">
        <v>298</v>
      </c>
      <c r="D1619" s="202"/>
      <c r="E1619" s="52"/>
      <c r="F1619" s="52"/>
      <c r="G1619" s="186"/>
      <c r="H1619" s="187"/>
      <c r="I1619" s="139"/>
      <c r="J1619" s="139"/>
      <c r="K1619" s="139"/>
      <c r="L1619" s="140"/>
      <c r="M1619" s="141"/>
      <c r="N1619" s="458">
        <f t="shared" si="95"/>
        <v>0</v>
      </c>
      <c r="O1619" s="147"/>
      <c r="P1619" s="460">
        <f t="shared" si="96"/>
        <v>0</v>
      </c>
      <c r="Q1619" s="451"/>
      <c r="R1619" s="144"/>
      <c r="S1619" s="143"/>
      <c r="T1619" s="144"/>
      <c r="U1619" s="145"/>
      <c r="W1619" s="365"/>
    </row>
    <row r="1620" spans="1:23">
      <c r="A1620" s="182"/>
      <c r="B1620" s="52"/>
      <c r="C1620" s="200"/>
      <c r="D1620" s="137"/>
      <c r="E1620" s="52"/>
      <c r="F1620" s="52"/>
      <c r="G1620" s="186"/>
      <c r="H1620" s="187"/>
      <c r="I1620" s="187"/>
      <c r="J1620" s="187"/>
      <c r="K1620" s="139"/>
      <c r="L1620" s="140"/>
      <c r="M1620" s="141"/>
      <c r="N1620" s="458">
        <f t="shared" si="95"/>
        <v>0</v>
      </c>
      <c r="O1620" s="147"/>
      <c r="P1620" s="460">
        <f t="shared" si="96"/>
        <v>0</v>
      </c>
      <c r="Q1620" s="451"/>
      <c r="R1620" s="144"/>
      <c r="S1620" s="143"/>
      <c r="T1620" s="144"/>
      <c r="U1620" s="145"/>
      <c r="W1620" s="365"/>
    </row>
    <row r="1621" spans="1:23" ht="39">
      <c r="A1621" s="135">
        <v>12</v>
      </c>
      <c r="B1621" s="52" t="s">
        <v>5</v>
      </c>
      <c r="C1621" s="136" t="s">
        <v>102</v>
      </c>
      <c r="D1621" s="137">
        <v>6.7</v>
      </c>
      <c r="E1621" s="52" t="s">
        <v>532</v>
      </c>
      <c r="F1621" s="52">
        <v>2</v>
      </c>
      <c r="G1621" s="112" t="s">
        <v>94</v>
      </c>
      <c r="H1621" s="138">
        <v>20</v>
      </c>
      <c r="I1621" s="139">
        <v>255</v>
      </c>
      <c r="J1621" s="139">
        <v>145</v>
      </c>
      <c r="K1621" s="139">
        <f>I1621+J1621</f>
        <v>400</v>
      </c>
      <c r="L1621" s="140">
        <f>K1621*D1621</f>
        <v>2680</v>
      </c>
      <c r="M1621" s="141">
        <f t="shared" si="98"/>
        <v>5360</v>
      </c>
      <c r="N1621" s="458">
        <f t="shared" si="95"/>
        <v>0</v>
      </c>
      <c r="O1621" s="147">
        <v>1</v>
      </c>
      <c r="P1621" s="460">
        <f t="shared" si="96"/>
        <v>0</v>
      </c>
      <c r="Q1621" s="451">
        <f>+'Work progress Summary'!$D$17</f>
        <v>1</v>
      </c>
      <c r="R1621" s="144">
        <v>5360</v>
      </c>
      <c r="S1621" s="143">
        <f t="shared" si="97"/>
        <v>0</v>
      </c>
      <c r="T1621" s="144">
        <f>Q1621*M1621</f>
        <v>5360</v>
      </c>
      <c r="U1621" s="145"/>
      <c r="W1621" s="365"/>
    </row>
    <row r="1622" spans="1:23">
      <c r="A1622" s="182"/>
      <c r="B1622" s="52"/>
      <c r="C1622" s="200"/>
      <c r="D1622" s="137"/>
      <c r="E1622" s="52"/>
      <c r="F1622" s="52"/>
      <c r="G1622" s="186"/>
      <c r="H1622" s="187"/>
      <c r="I1622" s="187"/>
      <c r="J1622" s="187"/>
      <c r="K1622" s="139"/>
      <c r="L1622" s="140"/>
      <c r="M1622" s="141"/>
      <c r="N1622" s="458">
        <f t="shared" si="95"/>
        <v>0</v>
      </c>
      <c r="O1622" s="147"/>
      <c r="P1622" s="460">
        <f t="shared" si="96"/>
        <v>0</v>
      </c>
      <c r="Q1622" s="451"/>
      <c r="R1622" s="144"/>
      <c r="S1622" s="143"/>
      <c r="T1622" s="144"/>
      <c r="U1622" s="145"/>
      <c r="W1622" s="365"/>
    </row>
    <row r="1623" spans="1:23" ht="14.5">
      <c r="A1623" s="135">
        <v>12</v>
      </c>
      <c r="B1623" s="52" t="s">
        <v>103</v>
      </c>
      <c r="C1623" s="185" t="s">
        <v>104</v>
      </c>
      <c r="D1623" s="202">
        <v>3.05</v>
      </c>
      <c r="E1623" s="52" t="s">
        <v>532</v>
      </c>
      <c r="F1623" s="52">
        <v>2</v>
      </c>
      <c r="G1623" s="112" t="s">
        <v>96</v>
      </c>
      <c r="H1623" s="138">
        <v>20</v>
      </c>
      <c r="I1623" s="139">
        <v>282</v>
      </c>
      <c r="J1623" s="139">
        <v>206</v>
      </c>
      <c r="K1623" s="139">
        <f>I1623+J1623</f>
        <v>488</v>
      </c>
      <c r="L1623" s="140">
        <f>K1623*D1623</f>
        <v>1488.3999999999999</v>
      </c>
      <c r="M1623" s="141">
        <f t="shared" si="98"/>
        <v>2976.7999999999997</v>
      </c>
      <c r="N1623" s="458">
        <f t="shared" si="95"/>
        <v>0</v>
      </c>
      <c r="O1623" s="147">
        <v>1</v>
      </c>
      <c r="P1623" s="460">
        <f t="shared" si="96"/>
        <v>0</v>
      </c>
      <c r="Q1623" s="451">
        <f>+'Work progress Summary'!$D$17</f>
        <v>1</v>
      </c>
      <c r="R1623" s="144">
        <v>2976.7999999999997</v>
      </c>
      <c r="S1623" s="143">
        <f t="shared" si="97"/>
        <v>0</v>
      </c>
      <c r="T1623" s="144">
        <f>Q1623*M1623</f>
        <v>2976.7999999999997</v>
      </c>
      <c r="U1623" s="145"/>
      <c r="W1623" s="365"/>
    </row>
    <row r="1624" spans="1:23">
      <c r="A1624" s="182"/>
      <c r="B1624" s="52"/>
      <c r="C1624" s="200"/>
      <c r="D1624" s="137"/>
      <c r="E1624" s="52"/>
      <c r="F1624" s="52"/>
      <c r="G1624" s="186"/>
      <c r="H1624" s="187"/>
      <c r="I1624" s="187"/>
      <c r="J1624" s="187"/>
      <c r="K1624" s="139"/>
      <c r="L1624" s="140"/>
      <c r="M1624" s="141"/>
      <c r="N1624" s="458">
        <f t="shared" si="95"/>
        <v>0</v>
      </c>
      <c r="O1624" s="147"/>
      <c r="P1624" s="460">
        <f t="shared" si="96"/>
        <v>0</v>
      </c>
      <c r="Q1624" s="451"/>
      <c r="R1624" s="144"/>
      <c r="S1624" s="143"/>
      <c r="T1624" s="144"/>
      <c r="U1624" s="145"/>
      <c r="W1624" s="365"/>
    </row>
    <row r="1625" spans="1:23" ht="14.5">
      <c r="A1625" s="135">
        <v>12</v>
      </c>
      <c r="B1625" s="52" t="s">
        <v>105</v>
      </c>
      <c r="C1625" s="185" t="s">
        <v>342</v>
      </c>
      <c r="D1625" s="137">
        <v>2.75</v>
      </c>
      <c r="E1625" s="52" t="s">
        <v>532</v>
      </c>
      <c r="F1625" s="52">
        <v>2</v>
      </c>
      <c r="G1625" s="112" t="s">
        <v>96</v>
      </c>
      <c r="H1625" s="138">
        <v>20</v>
      </c>
      <c r="I1625" s="139">
        <v>282</v>
      </c>
      <c r="J1625" s="139">
        <v>206</v>
      </c>
      <c r="K1625" s="139">
        <f>I1625+J1625</f>
        <v>488</v>
      </c>
      <c r="L1625" s="140">
        <f>K1625*D1625</f>
        <v>1342</v>
      </c>
      <c r="M1625" s="141">
        <f t="shared" si="98"/>
        <v>2684</v>
      </c>
      <c r="N1625" s="458">
        <f t="shared" si="95"/>
        <v>0</v>
      </c>
      <c r="O1625" s="147">
        <v>1</v>
      </c>
      <c r="P1625" s="460">
        <f t="shared" si="96"/>
        <v>0</v>
      </c>
      <c r="Q1625" s="451">
        <f>+'Work progress Summary'!$D$17</f>
        <v>1</v>
      </c>
      <c r="R1625" s="144">
        <v>2684</v>
      </c>
      <c r="S1625" s="143">
        <f t="shared" si="97"/>
        <v>0</v>
      </c>
      <c r="T1625" s="144">
        <f>Q1625*M1625</f>
        <v>2684</v>
      </c>
      <c r="U1625" s="145"/>
      <c r="W1625" s="365"/>
    </row>
    <row r="1626" spans="1:23">
      <c r="A1626" s="182"/>
      <c r="B1626" s="52"/>
      <c r="C1626" s="200"/>
      <c r="D1626" s="137"/>
      <c r="E1626" s="52"/>
      <c r="F1626" s="52"/>
      <c r="G1626" s="186"/>
      <c r="H1626" s="187"/>
      <c r="I1626" s="187"/>
      <c r="J1626" s="187"/>
      <c r="K1626" s="139"/>
      <c r="L1626" s="140"/>
      <c r="M1626" s="141"/>
      <c r="N1626" s="458">
        <f t="shared" si="95"/>
        <v>0</v>
      </c>
      <c r="O1626" s="147"/>
      <c r="P1626" s="460">
        <f t="shared" si="96"/>
        <v>0</v>
      </c>
      <c r="Q1626" s="451"/>
      <c r="R1626" s="144"/>
      <c r="S1626" s="143"/>
      <c r="T1626" s="144"/>
      <c r="U1626" s="145"/>
      <c r="W1626" s="365"/>
    </row>
    <row r="1627" spans="1:23">
      <c r="A1627" s="135">
        <v>12</v>
      </c>
      <c r="B1627" s="52" t="s">
        <v>107</v>
      </c>
      <c r="C1627" s="185" t="s">
        <v>280</v>
      </c>
      <c r="D1627" s="202">
        <v>16.8</v>
      </c>
      <c r="E1627" s="52" t="s">
        <v>533</v>
      </c>
      <c r="F1627" s="52">
        <v>2</v>
      </c>
      <c r="G1627" s="112" t="s">
        <v>98</v>
      </c>
      <c r="H1627" s="138">
        <v>5</v>
      </c>
      <c r="I1627" s="139">
        <v>0</v>
      </c>
      <c r="J1627" s="139">
        <v>57</v>
      </c>
      <c r="K1627" s="139">
        <f>I1627+J1627</f>
        <v>57</v>
      </c>
      <c r="L1627" s="140">
        <f>K1627*D1627</f>
        <v>957.6</v>
      </c>
      <c r="M1627" s="141">
        <f t="shared" si="98"/>
        <v>1915.2</v>
      </c>
      <c r="N1627" s="458"/>
      <c r="O1627" s="147">
        <v>1</v>
      </c>
      <c r="P1627" s="460">
        <f t="shared" si="96"/>
        <v>0</v>
      </c>
      <c r="Q1627" s="451">
        <f>'Work progress Summary'!K17</f>
        <v>1</v>
      </c>
      <c r="R1627" s="144">
        <v>1915.2</v>
      </c>
      <c r="S1627" s="143">
        <f t="shared" si="97"/>
        <v>0</v>
      </c>
      <c r="T1627" s="144">
        <f>Q1627*M1627</f>
        <v>1915.2</v>
      </c>
      <c r="U1627" s="145"/>
      <c r="W1627" s="365"/>
    </row>
    <row r="1628" spans="1:23">
      <c r="A1628" s="182"/>
      <c r="B1628" s="52"/>
      <c r="C1628" s="200"/>
      <c r="D1628" s="137"/>
      <c r="E1628" s="52"/>
      <c r="F1628" s="52"/>
      <c r="G1628" s="186"/>
      <c r="H1628" s="187"/>
      <c r="I1628" s="187"/>
      <c r="J1628" s="187"/>
      <c r="K1628" s="139"/>
      <c r="L1628" s="140"/>
      <c r="M1628" s="141"/>
      <c r="N1628" s="458">
        <f t="shared" si="95"/>
        <v>0</v>
      </c>
      <c r="O1628" s="147"/>
      <c r="P1628" s="460">
        <f t="shared" si="96"/>
        <v>0</v>
      </c>
      <c r="Q1628" s="451"/>
      <c r="R1628" s="144"/>
      <c r="S1628" s="143"/>
      <c r="T1628" s="144"/>
      <c r="U1628" s="145"/>
      <c r="W1628" s="365"/>
    </row>
    <row r="1629" spans="1:23">
      <c r="A1629" s="135">
        <v>12</v>
      </c>
      <c r="B1629" s="52" t="s">
        <v>108</v>
      </c>
      <c r="C1629" s="185" t="s">
        <v>280</v>
      </c>
      <c r="D1629" s="202">
        <v>10.5</v>
      </c>
      <c r="E1629" s="52" t="s">
        <v>533</v>
      </c>
      <c r="F1629" s="52">
        <v>2</v>
      </c>
      <c r="G1629" s="112" t="s">
        <v>98</v>
      </c>
      <c r="H1629" s="138">
        <v>5</v>
      </c>
      <c r="I1629" s="139">
        <v>0</v>
      </c>
      <c r="J1629" s="139">
        <v>57</v>
      </c>
      <c r="K1629" s="139">
        <f>I1629+J1629</f>
        <v>57</v>
      </c>
      <c r="L1629" s="140">
        <f>K1629*D1629</f>
        <v>598.5</v>
      </c>
      <c r="M1629" s="141">
        <f t="shared" si="98"/>
        <v>1197</v>
      </c>
      <c r="N1629" s="458"/>
      <c r="O1629" s="147">
        <v>1</v>
      </c>
      <c r="P1629" s="460">
        <f t="shared" si="96"/>
        <v>0</v>
      </c>
      <c r="Q1629" s="451">
        <f>'Work progress Summary'!K17</f>
        <v>1</v>
      </c>
      <c r="R1629" s="144">
        <v>1197</v>
      </c>
      <c r="S1629" s="143">
        <f t="shared" si="97"/>
        <v>0</v>
      </c>
      <c r="T1629" s="144">
        <f>Q1629*M1629</f>
        <v>1197</v>
      </c>
      <c r="U1629" s="145"/>
      <c r="W1629" s="365"/>
    </row>
    <row r="1630" spans="1:23">
      <c r="A1630" s="182"/>
      <c r="B1630" s="52"/>
      <c r="C1630" s="200"/>
      <c r="D1630" s="137"/>
      <c r="E1630" s="52"/>
      <c r="F1630" s="52"/>
      <c r="G1630" s="186"/>
      <c r="H1630" s="187"/>
      <c r="I1630" s="187"/>
      <c r="J1630" s="187"/>
      <c r="K1630" s="139"/>
      <c r="L1630" s="140"/>
      <c r="M1630" s="141"/>
      <c r="N1630" s="458">
        <f t="shared" ref="N1630:N1693" si="99">P1630*D1630*F1630</f>
        <v>0</v>
      </c>
      <c r="O1630" s="147"/>
      <c r="P1630" s="460">
        <f t="shared" ref="P1630:P1693" si="100">Q1630-O1630</f>
        <v>0</v>
      </c>
      <c r="Q1630" s="451"/>
      <c r="R1630" s="144"/>
      <c r="S1630" s="143"/>
      <c r="T1630" s="144"/>
      <c r="U1630" s="145"/>
      <c r="W1630" s="365"/>
    </row>
    <row r="1631" spans="1:23" ht="26">
      <c r="A1631" s="135">
        <v>12</v>
      </c>
      <c r="B1631" s="52" t="s">
        <v>109</v>
      </c>
      <c r="C1631" s="136" t="s">
        <v>343</v>
      </c>
      <c r="D1631" s="202">
        <v>1</v>
      </c>
      <c r="E1631" s="52" t="s">
        <v>100</v>
      </c>
      <c r="F1631" s="52">
        <v>2</v>
      </c>
      <c r="G1631" s="112" t="s">
        <v>96</v>
      </c>
      <c r="H1631" s="138">
        <v>20</v>
      </c>
      <c r="I1631" s="139">
        <v>109</v>
      </c>
      <c r="J1631" s="139">
        <v>43</v>
      </c>
      <c r="K1631" s="139">
        <f>I1631+J1631</f>
        <v>152</v>
      </c>
      <c r="L1631" s="140">
        <f>K1631*D1631</f>
        <v>152</v>
      </c>
      <c r="M1631" s="141">
        <f t="shared" si="98"/>
        <v>304</v>
      </c>
      <c r="N1631" s="458">
        <f t="shared" si="99"/>
        <v>0</v>
      </c>
      <c r="O1631" s="147">
        <v>1</v>
      </c>
      <c r="P1631" s="460">
        <f t="shared" si="100"/>
        <v>0</v>
      </c>
      <c r="Q1631" s="451">
        <f>+'Work progress Summary'!$D$17</f>
        <v>1</v>
      </c>
      <c r="R1631" s="144">
        <v>304</v>
      </c>
      <c r="S1631" s="143">
        <f t="shared" ref="S1631:S1689" si="101">T1631-R1631</f>
        <v>0</v>
      </c>
      <c r="T1631" s="144">
        <f>Q1631*M1631</f>
        <v>304</v>
      </c>
      <c r="U1631" s="145"/>
      <c r="W1631" s="365"/>
    </row>
    <row r="1632" spans="1:23">
      <c r="A1632" s="182"/>
      <c r="B1632" s="52"/>
      <c r="C1632" s="200"/>
      <c r="D1632" s="137"/>
      <c r="E1632" s="52"/>
      <c r="F1632" s="52"/>
      <c r="G1632" s="186"/>
      <c r="H1632" s="187"/>
      <c r="I1632" s="187"/>
      <c r="J1632" s="187"/>
      <c r="K1632" s="139"/>
      <c r="L1632" s="140"/>
      <c r="M1632" s="141"/>
      <c r="N1632" s="458">
        <f t="shared" si="99"/>
        <v>0</v>
      </c>
      <c r="O1632" s="147"/>
      <c r="P1632" s="460">
        <f t="shared" si="100"/>
        <v>0</v>
      </c>
      <c r="Q1632" s="451"/>
      <c r="R1632" s="144"/>
      <c r="S1632" s="143"/>
      <c r="T1632" s="144"/>
      <c r="U1632" s="145"/>
      <c r="W1632" s="365"/>
    </row>
    <row r="1633" spans="1:23">
      <c r="A1633" s="135"/>
      <c r="B1633" s="52"/>
      <c r="C1633" s="185" t="s">
        <v>121</v>
      </c>
      <c r="D1633" s="202"/>
      <c r="E1633" s="52"/>
      <c r="F1633" s="52"/>
      <c r="G1633" s="186"/>
      <c r="H1633" s="187"/>
      <c r="I1633" s="139"/>
      <c r="J1633" s="139"/>
      <c r="K1633" s="139"/>
      <c r="L1633" s="140"/>
      <c r="M1633" s="141"/>
      <c r="N1633" s="458">
        <f t="shared" si="99"/>
        <v>0</v>
      </c>
      <c r="O1633" s="147"/>
      <c r="P1633" s="460">
        <f t="shared" si="100"/>
        <v>0</v>
      </c>
      <c r="Q1633" s="451"/>
      <c r="R1633" s="144"/>
      <c r="S1633" s="143"/>
      <c r="T1633" s="144"/>
      <c r="U1633" s="145"/>
      <c r="W1633" s="365"/>
    </row>
    <row r="1634" spans="1:23">
      <c r="A1634" s="182"/>
      <c r="B1634" s="52"/>
      <c r="C1634" s="200"/>
      <c r="D1634" s="137"/>
      <c r="E1634" s="52"/>
      <c r="F1634" s="52"/>
      <c r="G1634" s="186"/>
      <c r="H1634" s="187"/>
      <c r="I1634" s="187"/>
      <c r="J1634" s="187"/>
      <c r="K1634" s="139"/>
      <c r="L1634" s="140"/>
      <c r="M1634" s="141"/>
      <c r="N1634" s="458">
        <f t="shared" si="99"/>
        <v>0</v>
      </c>
      <c r="O1634" s="147"/>
      <c r="P1634" s="460">
        <f t="shared" si="100"/>
        <v>0</v>
      </c>
      <c r="Q1634" s="451"/>
      <c r="R1634" s="144"/>
      <c r="S1634" s="143"/>
      <c r="T1634" s="144"/>
      <c r="U1634" s="145"/>
      <c r="W1634" s="365"/>
    </row>
    <row r="1635" spans="1:23" ht="26">
      <c r="A1635" s="135">
        <v>12</v>
      </c>
      <c r="B1635" s="52" t="s">
        <v>112</v>
      </c>
      <c r="C1635" s="136" t="s">
        <v>93</v>
      </c>
      <c r="D1635" s="202">
        <v>0.85</v>
      </c>
      <c r="E1635" s="52" t="s">
        <v>532</v>
      </c>
      <c r="F1635" s="52">
        <v>2</v>
      </c>
      <c r="G1635" s="112" t="s">
        <v>94</v>
      </c>
      <c r="H1635" s="138">
        <v>20</v>
      </c>
      <c r="I1635" s="139">
        <v>255</v>
      </c>
      <c r="J1635" s="139">
        <v>145</v>
      </c>
      <c r="K1635" s="139">
        <f>I1635+J1635</f>
        <v>400</v>
      </c>
      <c r="L1635" s="140">
        <f>K1635*D1635</f>
        <v>340</v>
      </c>
      <c r="M1635" s="141">
        <f t="shared" si="98"/>
        <v>680</v>
      </c>
      <c r="N1635" s="458">
        <f t="shared" si="99"/>
        <v>0</v>
      </c>
      <c r="O1635" s="147">
        <v>1</v>
      </c>
      <c r="P1635" s="460">
        <f t="shared" si="100"/>
        <v>0</v>
      </c>
      <c r="Q1635" s="451">
        <f>+'Work progress Summary'!$H$17</f>
        <v>1</v>
      </c>
      <c r="R1635" s="144">
        <v>680</v>
      </c>
      <c r="S1635" s="143">
        <f t="shared" si="101"/>
        <v>0</v>
      </c>
      <c r="T1635" s="144">
        <f>Q1635*M1635</f>
        <v>680</v>
      </c>
      <c r="U1635" s="145"/>
      <c r="W1635" s="365"/>
    </row>
    <row r="1636" spans="1:23">
      <c r="A1636" s="182"/>
      <c r="B1636" s="52"/>
      <c r="C1636" s="200"/>
      <c r="D1636" s="137"/>
      <c r="E1636" s="52"/>
      <c r="F1636" s="52"/>
      <c r="G1636" s="186"/>
      <c r="H1636" s="187"/>
      <c r="I1636" s="187"/>
      <c r="J1636" s="187"/>
      <c r="K1636" s="139"/>
      <c r="L1636" s="140"/>
      <c r="M1636" s="141"/>
      <c r="N1636" s="458">
        <f t="shared" si="99"/>
        <v>0</v>
      </c>
      <c r="O1636" s="147"/>
      <c r="P1636" s="460">
        <f t="shared" si="100"/>
        <v>0</v>
      </c>
      <c r="Q1636" s="451"/>
      <c r="R1636" s="144"/>
      <c r="S1636" s="143"/>
      <c r="T1636" s="144"/>
      <c r="U1636" s="145"/>
      <c r="W1636" s="365"/>
    </row>
    <row r="1637" spans="1:23" ht="14.5">
      <c r="A1637" s="135">
        <v>12</v>
      </c>
      <c r="B1637" s="52" t="s">
        <v>113</v>
      </c>
      <c r="C1637" s="185" t="s">
        <v>344</v>
      </c>
      <c r="D1637" s="137">
        <v>0.7</v>
      </c>
      <c r="E1637" s="52" t="s">
        <v>532</v>
      </c>
      <c r="F1637" s="52">
        <v>2</v>
      </c>
      <c r="G1637" s="112" t="s">
        <v>96</v>
      </c>
      <c r="H1637" s="138">
        <v>20</v>
      </c>
      <c r="I1637" s="139">
        <v>282</v>
      </c>
      <c r="J1637" s="139">
        <v>206</v>
      </c>
      <c r="K1637" s="139">
        <f>I1637+J1637</f>
        <v>488</v>
      </c>
      <c r="L1637" s="140">
        <f>K1637*D1637</f>
        <v>341.59999999999997</v>
      </c>
      <c r="M1637" s="141">
        <f t="shared" si="98"/>
        <v>683.19999999999993</v>
      </c>
      <c r="N1637" s="458">
        <f t="shared" si="99"/>
        <v>0</v>
      </c>
      <c r="O1637" s="147">
        <v>1</v>
      </c>
      <c r="P1637" s="460">
        <f t="shared" si="100"/>
        <v>0</v>
      </c>
      <c r="Q1637" s="451">
        <f>+'Work progress Summary'!$H$17</f>
        <v>1</v>
      </c>
      <c r="R1637" s="144">
        <v>683.19999999999993</v>
      </c>
      <c r="S1637" s="143">
        <f t="shared" si="101"/>
        <v>0</v>
      </c>
      <c r="T1637" s="144">
        <f>Q1637*M1637</f>
        <v>683.19999999999993</v>
      </c>
      <c r="U1637" s="145"/>
      <c r="W1637" s="365"/>
    </row>
    <row r="1638" spans="1:23">
      <c r="A1638" s="182"/>
      <c r="B1638" s="52"/>
      <c r="C1638" s="200"/>
      <c r="D1638" s="137"/>
      <c r="E1638" s="52"/>
      <c r="F1638" s="52"/>
      <c r="G1638" s="186"/>
      <c r="H1638" s="187"/>
      <c r="I1638" s="187"/>
      <c r="J1638" s="187"/>
      <c r="K1638" s="139"/>
      <c r="L1638" s="140"/>
      <c r="M1638" s="141"/>
      <c r="N1638" s="458">
        <f t="shared" si="99"/>
        <v>0</v>
      </c>
      <c r="O1638" s="147"/>
      <c r="P1638" s="460">
        <f t="shared" si="100"/>
        <v>0</v>
      </c>
      <c r="Q1638" s="451"/>
      <c r="R1638" s="144"/>
      <c r="S1638" s="143"/>
      <c r="T1638" s="144"/>
      <c r="U1638" s="145"/>
      <c r="W1638" s="365"/>
    </row>
    <row r="1639" spans="1:23">
      <c r="A1639" s="135">
        <v>12</v>
      </c>
      <c r="B1639" s="52" t="s">
        <v>115</v>
      </c>
      <c r="C1639" s="185" t="s">
        <v>280</v>
      </c>
      <c r="D1639" s="202">
        <v>3.65</v>
      </c>
      <c r="E1639" s="52" t="s">
        <v>533</v>
      </c>
      <c r="F1639" s="52">
        <v>2</v>
      </c>
      <c r="G1639" s="112" t="s">
        <v>98</v>
      </c>
      <c r="H1639" s="138">
        <v>5</v>
      </c>
      <c r="I1639" s="139">
        <v>0</v>
      </c>
      <c r="J1639" s="139">
        <v>57</v>
      </c>
      <c r="K1639" s="139">
        <f>I1639+J1639</f>
        <v>57</v>
      </c>
      <c r="L1639" s="140">
        <f>K1639*D1639</f>
        <v>208.04999999999998</v>
      </c>
      <c r="M1639" s="141">
        <f t="shared" si="98"/>
        <v>416.09999999999997</v>
      </c>
      <c r="N1639" s="458"/>
      <c r="O1639" s="147">
        <v>1</v>
      </c>
      <c r="P1639" s="460">
        <f t="shared" si="100"/>
        <v>0</v>
      </c>
      <c r="Q1639" s="451">
        <f>'Work progress Summary'!N17</f>
        <v>1</v>
      </c>
      <c r="R1639" s="144">
        <v>416.09999999999997</v>
      </c>
      <c r="S1639" s="143">
        <f t="shared" si="101"/>
        <v>0</v>
      </c>
      <c r="T1639" s="144">
        <f>Q1639*M1639</f>
        <v>416.09999999999997</v>
      </c>
      <c r="U1639" s="145"/>
      <c r="W1639" s="365"/>
    </row>
    <row r="1640" spans="1:23">
      <c r="A1640" s="182"/>
      <c r="B1640" s="52"/>
      <c r="C1640" s="200"/>
      <c r="D1640" s="137"/>
      <c r="E1640" s="52"/>
      <c r="F1640" s="52"/>
      <c r="G1640" s="186"/>
      <c r="H1640" s="187"/>
      <c r="I1640" s="187"/>
      <c r="J1640" s="187"/>
      <c r="K1640" s="139"/>
      <c r="L1640" s="140"/>
      <c r="M1640" s="141"/>
      <c r="N1640" s="458">
        <f t="shared" si="99"/>
        <v>0</v>
      </c>
      <c r="O1640" s="147"/>
      <c r="P1640" s="460">
        <f t="shared" si="100"/>
        <v>0</v>
      </c>
      <c r="Q1640" s="451"/>
      <c r="R1640" s="144"/>
      <c r="S1640" s="143"/>
      <c r="T1640" s="144"/>
      <c r="U1640" s="145"/>
      <c r="W1640" s="365"/>
    </row>
    <row r="1641" spans="1:23" ht="26">
      <c r="A1641" s="135">
        <v>12</v>
      </c>
      <c r="B1641" s="52" t="s">
        <v>116</v>
      </c>
      <c r="C1641" s="136" t="s">
        <v>345</v>
      </c>
      <c r="D1641" s="202">
        <v>1</v>
      </c>
      <c r="E1641" s="52" t="s">
        <v>100</v>
      </c>
      <c r="F1641" s="52">
        <v>2</v>
      </c>
      <c r="G1641" s="112" t="s">
        <v>96</v>
      </c>
      <c r="H1641" s="138">
        <v>20</v>
      </c>
      <c r="I1641" s="139">
        <v>95</v>
      </c>
      <c r="J1641" s="139">
        <v>37</v>
      </c>
      <c r="K1641" s="139">
        <f>I1641+J1641</f>
        <v>132</v>
      </c>
      <c r="L1641" s="140">
        <f>K1641*D1641</f>
        <v>132</v>
      </c>
      <c r="M1641" s="141">
        <f t="shared" si="98"/>
        <v>264</v>
      </c>
      <c r="N1641" s="458">
        <f t="shared" si="99"/>
        <v>0</v>
      </c>
      <c r="O1641" s="147">
        <v>1</v>
      </c>
      <c r="P1641" s="460">
        <f t="shared" si="100"/>
        <v>0</v>
      </c>
      <c r="Q1641" s="451">
        <f>+'Work progress Summary'!$H$17</f>
        <v>1</v>
      </c>
      <c r="R1641" s="144">
        <v>264</v>
      </c>
      <c r="S1641" s="143">
        <f t="shared" si="101"/>
        <v>0</v>
      </c>
      <c r="T1641" s="144">
        <f>Q1641*M1641</f>
        <v>264</v>
      </c>
      <c r="U1641" s="145"/>
      <c r="W1641" s="365"/>
    </row>
    <row r="1642" spans="1:23">
      <c r="A1642" s="182"/>
      <c r="B1642" s="52"/>
      <c r="C1642" s="200"/>
      <c r="D1642" s="137"/>
      <c r="E1642" s="52"/>
      <c r="F1642" s="52"/>
      <c r="G1642" s="186"/>
      <c r="H1642" s="187"/>
      <c r="I1642" s="187"/>
      <c r="J1642" s="187"/>
      <c r="K1642" s="139"/>
      <c r="L1642" s="140"/>
      <c r="M1642" s="141"/>
      <c r="N1642" s="458">
        <f t="shared" si="99"/>
        <v>0</v>
      </c>
      <c r="O1642" s="147"/>
      <c r="P1642" s="460">
        <f t="shared" si="100"/>
        <v>0</v>
      </c>
      <c r="Q1642" s="451"/>
      <c r="R1642" s="144"/>
      <c r="S1642" s="143"/>
      <c r="T1642" s="144"/>
      <c r="U1642" s="145"/>
      <c r="W1642" s="365"/>
    </row>
    <row r="1643" spans="1:23">
      <c r="A1643" s="135"/>
      <c r="B1643" s="52"/>
      <c r="C1643" s="185" t="s">
        <v>101</v>
      </c>
      <c r="D1643" s="202"/>
      <c r="E1643" s="52"/>
      <c r="F1643" s="52"/>
      <c r="G1643" s="186"/>
      <c r="H1643" s="187"/>
      <c r="I1643" s="139"/>
      <c r="J1643" s="139"/>
      <c r="K1643" s="139"/>
      <c r="L1643" s="140"/>
      <c r="M1643" s="141"/>
      <c r="N1643" s="458">
        <f t="shared" si="99"/>
        <v>0</v>
      </c>
      <c r="O1643" s="147"/>
      <c r="P1643" s="460">
        <f t="shared" si="100"/>
        <v>0</v>
      </c>
      <c r="Q1643" s="451"/>
      <c r="R1643" s="144"/>
      <c r="S1643" s="143"/>
      <c r="T1643" s="144"/>
      <c r="U1643" s="145"/>
      <c r="W1643" s="365"/>
    </row>
    <row r="1644" spans="1:23">
      <c r="A1644" s="182"/>
      <c r="B1644" s="52"/>
      <c r="C1644" s="200"/>
      <c r="D1644" s="137"/>
      <c r="E1644" s="52"/>
      <c r="F1644" s="52"/>
      <c r="G1644" s="186"/>
      <c r="H1644" s="187"/>
      <c r="I1644" s="187"/>
      <c r="J1644" s="187"/>
      <c r="K1644" s="139"/>
      <c r="L1644" s="140"/>
      <c r="M1644" s="141"/>
      <c r="N1644" s="458">
        <f t="shared" si="99"/>
        <v>0</v>
      </c>
      <c r="O1644" s="147"/>
      <c r="P1644" s="460">
        <f t="shared" si="100"/>
        <v>0</v>
      </c>
      <c r="Q1644" s="451"/>
      <c r="R1644" s="144"/>
      <c r="S1644" s="143"/>
      <c r="T1644" s="144"/>
      <c r="U1644" s="145"/>
      <c r="W1644" s="365"/>
    </row>
    <row r="1645" spans="1:23" ht="39">
      <c r="A1645" s="135">
        <v>12</v>
      </c>
      <c r="B1645" s="52" t="s">
        <v>1</v>
      </c>
      <c r="C1645" s="136" t="s">
        <v>102</v>
      </c>
      <c r="D1645" s="202">
        <v>3.95</v>
      </c>
      <c r="E1645" s="52" t="s">
        <v>532</v>
      </c>
      <c r="F1645" s="52">
        <v>2</v>
      </c>
      <c r="G1645" s="112" t="s">
        <v>94</v>
      </c>
      <c r="H1645" s="138">
        <v>20</v>
      </c>
      <c r="I1645" s="139">
        <v>255</v>
      </c>
      <c r="J1645" s="139">
        <v>145</v>
      </c>
      <c r="K1645" s="139">
        <f>I1645+J1645</f>
        <v>400</v>
      </c>
      <c r="L1645" s="140">
        <f>K1645*D1645</f>
        <v>1580</v>
      </c>
      <c r="M1645" s="141">
        <f t="shared" si="98"/>
        <v>3160</v>
      </c>
      <c r="N1645" s="458">
        <f t="shared" si="99"/>
        <v>0</v>
      </c>
      <c r="O1645" s="147">
        <v>1</v>
      </c>
      <c r="P1645" s="460">
        <f t="shared" si="100"/>
        <v>0</v>
      </c>
      <c r="Q1645" s="451">
        <f>+'Work progress Summary'!$E$17</f>
        <v>1</v>
      </c>
      <c r="R1645" s="144">
        <v>3160</v>
      </c>
      <c r="S1645" s="143">
        <f t="shared" si="101"/>
        <v>0</v>
      </c>
      <c r="T1645" s="144">
        <f>Q1645*M1645</f>
        <v>3160</v>
      </c>
      <c r="U1645" s="145"/>
      <c r="W1645" s="365"/>
    </row>
    <row r="1646" spans="1:23">
      <c r="A1646" s="182"/>
      <c r="B1646" s="52"/>
      <c r="C1646" s="200"/>
      <c r="D1646" s="137"/>
      <c r="E1646" s="52"/>
      <c r="F1646" s="52"/>
      <c r="G1646" s="186"/>
      <c r="H1646" s="187"/>
      <c r="I1646" s="187"/>
      <c r="J1646" s="187"/>
      <c r="K1646" s="139"/>
      <c r="L1646" s="140"/>
      <c r="M1646" s="141"/>
      <c r="N1646" s="458">
        <f t="shared" si="99"/>
        <v>0</v>
      </c>
      <c r="O1646" s="147"/>
      <c r="P1646" s="460">
        <f t="shared" si="100"/>
        <v>0</v>
      </c>
      <c r="Q1646" s="451"/>
      <c r="R1646" s="144"/>
      <c r="S1646" s="143"/>
      <c r="T1646" s="144"/>
      <c r="U1646" s="145"/>
      <c r="W1646" s="365"/>
    </row>
    <row r="1647" spans="1:23" ht="14.5">
      <c r="A1647" s="135">
        <v>12</v>
      </c>
      <c r="B1647" s="52" t="s">
        <v>2</v>
      </c>
      <c r="C1647" s="185" t="s">
        <v>166</v>
      </c>
      <c r="D1647" s="202">
        <v>1.1499999999999999</v>
      </c>
      <c r="E1647" s="52" t="s">
        <v>532</v>
      </c>
      <c r="F1647" s="52">
        <v>2</v>
      </c>
      <c r="G1647" s="112" t="s">
        <v>96</v>
      </c>
      <c r="H1647" s="138">
        <v>20</v>
      </c>
      <c r="I1647" s="139">
        <v>282</v>
      </c>
      <c r="J1647" s="139">
        <v>206</v>
      </c>
      <c r="K1647" s="139">
        <f>I1647+J1647</f>
        <v>488</v>
      </c>
      <c r="L1647" s="140">
        <f>K1647*D1647</f>
        <v>561.19999999999993</v>
      </c>
      <c r="M1647" s="141">
        <f t="shared" si="98"/>
        <v>1122.3999999999999</v>
      </c>
      <c r="N1647" s="458">
        <f t="shared" si="99"/>
        <v>0</v>
      </c>
      <c r="O1647" s="147">
        <v>1</v>
      </c>
      <c r="P1647" s="460">
        <f t="shared" si="100"/>
        <v>0</v>
      </c>
      <c r="Q1647" s="451">
        <f>+'Work progress Summary'!$E$17</f>
        <v>1</v>
      </c>
      <c r="R1647" s="144">
        <v>1122.3999999999999</v>
      </c>
      <c r="S1647" s="143">
        <f t="shared" si="101"/>
        <v>0</v>
      </c>
      <c r="T1647" s="144">
        <f>Q1647*M1647</f>
        <v>1122.3999999999999</v>
      </c>
      <c r="U1647" s="145"/>
      <c r="W1647" s="365"/>
    </row>
    <row r="1648" spans="1:23">
      <c r="A1648" s="182"/>
      <c r="B1648" s="52"/>
      <c r="C1648" s="200"/>
      <c r="D1648" s="137"/>
      <c r="E1648" s="52"/>
      <c r="F1648" s="52"/>
      <c r="G1648" s="186"/>
      <c r="H1648" s="187"/>
      <c r="I1648" s="187"/>
      <c r="J1648" s="187"/>
      <c r="K1648" s="139"/>
      <c r="L1648" s="140"/>
      <c r="M1648" s="141"/>
      <c r="N1648" s="458">
        <f t="shared" si="99"/>
        <v>0</v>
      </c>
      <c r="O1648" s="147"/>
      <c r="P1648" s="460">
        <f t="shared" si="100"/>
        <v>0</v>
      </c>
      <c r="Q1648" s="451"/>
      <c r="R1648" s="144"/>
      <c r="S1648" s="143"/>
      <c r="T1648" s="144"/>
      <c r="U1648" s="145"/>
      <c r="W1648" s="365"/>
    </row>
    <row r="1649" spans="1:23" ht="14.5">
      <c r="A1649" s="135">
        <v>12</v>
      </c>
      <c r="B1649" s="52" t="s">
        <v>3</v>
      </c>
      <c r="C1649" s="185" t="s">
        <v>326</v>
      </c>
      <c r="D1649" s="137">
        <v>1.95</v>
      </c>
      <c r="E1649" s="52" t="s">
        <v>532</v>
      </c>
      <c r="F1649" s="52">
        <v>2</v>
      </c>
      <c r="G1649" s="112" t="s">
        <v>96</v>
      </c>
      <c r="H1649" s="138">
        <v>20</v>
      </c>
      <c r="I1649" s="139">
        <v>282</v>
      </c>
      <c r="J1649" s="139">
        <v>206</v>
      </c>
      <c r="K1649" s="139">
        <f>I1649+J1649</f>
        <v>488</v>
      </c>
      <c r="L1649" s="140">
        <f>K1649*D1649</f>
        <v>951.6</v>
      </c>
      <c r="M1649" s="141">
        <f t="shared" si="98"/>
        <v>1903.2</v>
      </c>
      <c r="N1649" s="458">
        <f t="shared" si="99"/>
        <v>0</v>
      </c>
      <c r="O1649" s="147">
        <v>1</v>
      </c>
      <c r="P1649" s="460">
        <f t="shared" si="100"/>
        <v>0</v>
      </c>
      <c r="Q1649" s="451">
        <f>+'Work progress Summary'!$E$17</f>
        <v>1</v>
      </c>
      <c r="R1649" s="144">
        <v>1903.2</v>
      </c>
      <c r="S1649" s="143">
        <f t="shared" si="101"/>
        <v>0</v>
      </c>
      <c r="T1649" s="144">
        <f>Q1649*M1649</f>
        <v>1903.2</v>
      </c>
      <c r="U1649" s="145"/>
      <c r="W1649" s="365"/>
    </row>
    <row r="1650" spans="1:23">
      <c r="A1650" s="182"/>
      <c r="B1650" s="52"/>
      <c r="C1650" s="200"/>
      <c r="D1650" s="137"/>
      <c r="E1650" s="52"/>
      <c r="F1650" s="52"/>
      <c r="G1650" s="186"/>
      <c r="H1650" s="187"/>
      <c r="I1650" s="187"/>
      <c r="J1650" s="187"/>
      <c r="K1650" s="139"/>
      <c r="L1650" s="140"/>
      <c r="M1650" s="141"/>
      <c r="N1650" s="458">
        <f t="shared" si="99"/>
        <v>0</v>
      </c>
      <c r="O1650" s="147"/>
      <c r="P1650" s="460">
        <f t="shared" si="100"/>
        <v>0</v>
      </c>
      <c r="Q1650" s="451"/>
      <c r="R1650" s="144"/>
      <c r="S1650" s="143"/>
      <c r="T1650" s="144"/>
      <c r="U1650" s="145"/>
      <c r="W1650" s="365"/>
    </row>
    <row r="1651" spans="1:23">
      <c r="A1651" s="135">
        <v>12</v>
      </c>
      <c r="B1651" s="52" t="s">
        <v>4</v>
      </c>
      <c r="C1651" s="185" t="s">
        <v>285</v>
      </c>
      <c r="D1651" s="202">
        <v>13.05</v>
      </c>
      <c r="E1651" s="52" t="s">
        <v>533</v>
      </c>
      <c r="F1651" s="52">
        <v>2</v>
      </c>
      <c r="G1651" s="112" t="s">
        <v>98</v>
      </c>
      <c r="H1651" s="138">
        <v>5</v>
      </c>
      <c r="I1651" s="139">
        <v>0</v>
      </c>
      <c r="J1651" s="139">
        <v>57</v>
      </c>
      <c r="K1651" s="139">
        <f>I1651+J1651</f>
        <v>57</v>
      </c>
      <c r="L1651" s="140">
        <f>K1651*D1651</f>
        <v>743.85</v>
      </c>
      <c r="M1651" s="141">
        <f t="shared" si="98"/>
        <v>1487.7</v>
      </c>
      <c r="N1651" s="458"/>
      <c r="O1651" s="147">
        <v>1</v>
      </c>
      <c r="P1651" s="460">
        <f t="shared" si="100"/>
        <v>0</v>
      </c>
      <c r="Q1651" s="451">
        <f>'Work progress Summary'!L17</f>
        <v>1</v>
      </c>
      <c r="R1651" s="144">
        <v>1487.7</v>
      </c>
      <c r="S1651" s="143">
        <f t="shared" si="101"/>
        <v>0</v>
      </c>
      <c r="T1651" s="144">
        <f>Q1651*M1651</f>
        <v>1487.7</v>
      </c>
      <c r="U1651" s="145"/>
      <c r="W1651" s="365"/>
    </row>
    <row r="1652" spans="1:23">
      <c r="A1652" s="182"/>
      <c r="B1652" s="52"/>
      <c r="C1652" s="200"/>
      <c r="D1652" s="137"/>
      <c r="E1652" s="52"/>
      <c r="F1652" s="52"/>
      <c r="G1652" s="186"/>
      <c r="H1652" s="187"/>
      <c r="I1652" s="187"/>
      <c r="J1652" s="187"/>
      <c r="K1652" s="139"/>
      <c r="L1652" s="140"/>
      <c r="M1652" s="141"/>
      <c r="N1652" s="458">
        <f t="shared" si="99"/>
        <v>0</v>
      </c>
      <c r="O1652" s="147"/>
      <c r="P1652" s="460">
        <f t="shared" si="100"/>
        <v>0</v>
      </c>
      <c r="Q1652" s="451"/>
      <c r="R1652" s="144"/>
      <c r="S1652" s="143"/>
      <c r="T1652" s="144"/>
      <c r="U1652" s="145"/>
      <c r="W1652" s="365"/>
    </row>
    <row r="1653" spans="1:23">
      <c r="A1653" s="135">
        <v>12</v>
      </c>
      <c r="B1653" s="52" t="s">
        <v>5</v>
      </c>
      <c r="C1653" s="185" t="s">
        <v>285</v>
      </c>
      <c r="D1653" s="202">
        <v>10.5</v>
      </c>
      <c r="E1653" s="52" t="s">
        <v>533</v>
      </c>
      <c r="F1653" s="52">
        <v>2</v>
      </c>
      <c r="G1653" s="112" t="s">
        <v>98</v>
      </c>
      <c r="H1653" s="138">
        <v>5</v>
      </c>
      <c r="I1653" s="139">
        <v>0</v>
      </c>
      <c r="J1653" s="139">
        <v>57</v>
      </c>
      <c r="K1653" s="139">
        <f>I1653+J1653</f>
        <v>57</v>
      </c>
      <c r="L1653" s="140">
        <f>K1653*D1653</f>
        <v>598.5</v>
      </c>
      <c r="M1653" s="141">
        <f t="shared" si="98"/>
        <v>1197</v>
      </c>
      <c r="N1653" s="458"/>
      <c r="O1653" s="147">
        <v>1</v>
      </c>
      <c r="P1653" s="460">
        <f t="shared" si="100"/>
        <v>0</v>
      </c>
      <c r="Q1653" s="451">
        <f>'Work progress Summary'!L17</f>
        <v>1</v>
      </c>
      <c r="R1653" s="144">
        <v>1197</v>
      </c>
      <c r="S1653" s="143">
        <f t="shared" si="101"/>
        <v>0</v>
      </c>
      <c r="T1653" s="144">
        <f>Q1653*M1653</f>
        <v>1197</v>
      </c>
      <c r="U1653" s="145"/>
      <c r="W1653" s="365"/>
    </row>
    <row r="1654" spans="1:23">
      <c r="A1654" s="182"/>
      <c r="B1654" s="52"/>
      <c r="C1654" s="200"/>
      <c r="D1654" s="137"/>
      <c r="E1654" s="52"/>
      <c r="F1654" s="52"/>
      <c r="G1654" s="186"/>
      <c r="H1654" s="187"/>
      <c r="I1654" s="187"/>
      <c r="J1654" s="187"/>
      <c r="K1654" s="139"/>
      <c r="L1654" s="140"/>
      <c r="M1654" s="141"/>
      <c r="N1654" s="458">
        <f t="shared" si="99"/>
        <v>0</v>
      </c>
      <c r="O1654" s="147"/>
      <c r="P1654" s="460">
        <f t="shared" si="100"/>
        <v>0</v>
      </c>
      <c r="Q1654" s="451"/>
      <c r="R1654" s="144"/>
      <c r="S1654" s="143"/>
      <c r="T1654" s="144"/>
      <c r="U1654" s="145"/>
      <c r="W1654" s="365"/>
    </row>
    <row r="1655" spans="1:23" ht="26">
      <c r="A1655" s="135">
        <v>12</v>
      </c>
      <c r="B1655" s="52" t="s">
        <v>103</v>
      </c>
      <c r="C1655" s="136" t="s">
        <v>346</v>
      </c>
      <c r="D1655" s="137">
        <v>1</v>
      </c>
      <c r="E1655" s="52" t="s">
        <v>100</v>
      </c>
      <c r="F1655" s="52">
        <v>2</v>
      </c>
      <c r="G1655" s="112" t="s">
        <v>96</v>
      </c>
      <c r="H1655" s="138">
        <v>20</v>
      </c>
      <c r="I1655" s="139">
        <v>128</v>
      </c>
      <c r="J1655" s="139">
        <v>51</v>
      </c>
      <c r="K1655" s="139">
        <f>I1655+J1655</f>
        <v>179</v>
      </c>
      <c r="L1655" s="140">
        <f>K1655*D1655</f>
        <v>179</v>
      </c>
      <c r="M1655" s="141">
        <f t="shared" si="98"/>
        <v>358</v>
      </c>
      <c r="N1655" s="458">
        <f t="shared" si="99"/>
        <v>0</v>
      </c>
      <c r="O1655" s="147">
        <v>1</v>
      </c>
      <c r="P1655" s="460">
        <f t="shared" si="100"/>
        <v>0</v>
      </c>
      <c r="Q1655" s="451">
        <f>+'Work progress Summary'!$E$17</f>
        <v>1</v>
      </c>
      <c r="R1655" s="144">
        <v>358</v>
      </c>
      <c r="S1655" s="143">
        <f t="shared" si="101"/>
        <v>0</v>
      </c>
      <c r="T1655" s="144">
        <f>Q1655*M1655</f>
        <v>358</v>
      </c>
      <c r="U1655" s="145"/>
      <c r="W1655" s="365"/>
    </row>
    <row r="1656" spans="1:23">
      <c r="A1656" s="182"/>
      <c r="B1656" s="52"/>
      <c r="C1656" s="200"/>
      <c r="D1656" s="137"/>
      <c r="E1656" s="52"/>
      <c r="F1656" s="52"/>
      <c r="G1656" s="186"/>
      <c r="H1656" s="187"/>
      <c r="I1656" s="187"/>
      <c r="J1656" s="187"/>
      <c r="K1656" s="139"/>
      <c r="L1656" s="140"/>
      <c r="M1656" s="141"/>
      <c r="N1656" s="458">
        <f t="shared" si="99"/>
        <v>0</v>
      </c>
      <c r="O1656" s="147"/>
      <c r="P1656" s="460">
        <f t="shared" si="100"/>
        <v>0</v>
      </c>
      <c r="Q1656" s="451"/>
      <c r="R1656" s="144"/>
      <c r="S1656" s="143"/>
      <c r="T1656" s="144"/>
      <c r="U1656" s="145"/>
      <c r="W1656" s="365"/>
    </row>
    <row r="1657" spans="1:23" ht="26">
      <c r="A1657" s="135">
        <v>12</v>
      </c>
      <c r="B1657" s="52" t="s">
        <v>105</v>
      </c>
      <c r="C1657" s="136" t="s">
        <v>327</v>
      </c>
      <c r="D1657" s="202">
        <v>1</v>
      </c>
      <c r="E1657" s="52" t="s">
        <v>100</v>
      </c>
      <c r="F1657" s="52">
        <v>2</v>
      </c>
      <c r="G1657" s="112" t="s">
        <v>96</v>
      </c>
      <c r="H1657" s="138">
        <v>20</v>
      </c>
      <c r="I1657" s="139">
        <v>108</v>
      </c>
      <c r="J1657" s="139">
        <v>44</v>
      </c>
      <c r="K1657" s="139">
        <f>I1657+J1657</f>
        <v>152</v>
      </c>
      <c r="L1657" s="140">
        <f>K1657*D1657</f>
        <v>152</v>
      </c>
      <c r="M1657" s="141">
        <f t="shared" si="98"/>
        <v>304</v>
      </c>
      <c r="N1657" s="458">
        <f t="shared" si="99"/>
        <v>0</v>
      </c>
      <c r="O1657" s="147">
        <v>1</v>
      </c>
      <c r="P1657" s="460">
        <f t="shared" si="100"/>
        <v>0</v>
      </c>
      <c r="Q1657" s="451">
        <f>+'Work progress Summary'!$E$17</f>
        <v>1</v>
      </c>
      <c r="R1657" s="144">
        <v>304</v>
      </c>
      <c r="S1657" s="143">
        <f t="shared" si="101"/>
        <v>0</v>
      </c>
      <c r="T1657" s="144">
        <f>Q1657*M1657</f>
        <v>304</v>
      </c>
      <c r="U1657" s="145"/>
      <c r="W1657" s="365"/>
    </row>
    <row r="1658" spans="1:23">
      <c r="A1658" s="182"/>
      <c r="B1658" s="52"/>
      <c r="C1658" s="200"/>
      <c r="D1658" s="137"/>
      <c r="E1658" s="52"/>
      <c r="F1658" s="52"/>
      <c r="G1658" s="186"/>
      <c r="H1658" s="187"/>
      <c r="I1658" s="187"/>
      <c r="J1658" s="187"/>
      <c r="K1658" s="139"/>
      <c r="L1658" s="140"/>
      <c r="M1658" s="141"/>
      <c r="N1658" s="458">
        <f t="shared" si="99"/>
        <v>0</v>
      </c>
      <c r="O1658" s="147"/>
      <c r="P1658" s="460">
        <f t="shared" si="100"/>
        <v>0</v>
      </c>
      <c r="Q1658" s="451"/>
      <c r="R1658" s="144"/>
      <c r="S1658" s="143"/>
      <c r="T1658" s="144"/>
      <c r="U1658" s="145"/>
      <c r="W1658" s="365"/>
    </row>
    <row r="1659" spans="1:23" ht="26">
      <c r="A1659" s="135">
        <v>12</v>
      </c>
      <c r="B1659" s="52" t="s">
        <v>107</v>
      </c>
      <c r="C1659" s="136" t="s">
        <v>328</v>
      </c>
      <c r="D1659" s="202">
        <v>1.5</v>
      </c>
      <c r="E1659" s="52" t="s">
        <v>533</v>
      </c>
      <c r="F1659" s="52">
        <v>2</v>
      </c>
      <c r="G1659" s="112" t="s">
        <v>98</v>
      </c>
      <c r="H1659" s="138">
        <v>5</v>
      </c>
      <c r="I1659" s="139">
        <v>0</v>
      </c>
      <c r="J1659" s="139">
        <v>57</v>
      </c>
      <c r="K1659" s="139">
        <f>I1659+J1659</f>
        <v>57</v>
      </c>
      <c r="L1659" s="140">
        <f>K1659*D1659</f>
        <v>85.5</v>
      </c>
      <c r="M1659" s="141">
        <f t="shared" si="98"/>
        <v>171</v>
      </c>
      <c r="N1659" s="458"/>
      <c r="O1659" s="147">
        <v>1</v>
      </c>
      <c r="P1659" s="460">
        <f t="shared" si="100"/>
        <v>0</v>
      </c>
      <c r="Q1659" s="451">
        <f>+'Work progress Summary'!$E$17</f>
        <v>1</v>
      </c>
      <c r="R1659" s="144">
        <v>171</v>
      </c>
      <c r="S1659" s="143">
        <f t="shared" si="101"/>
        <v>0</v>
      </c>
      <c r="T1659" s="144">
        <f>Q1659*M1659</f>
        <v>171</v>
      </c>
      <c r="U1659" s="145"/>
      <c r="W1659" s="365"/>
    </row>
    <row r="1660" spans="1:23">
      <c r="A1660" s="182"/>
      <c r="B1660" s="52"/>
      <c r="C1660" s="200"/>
      <c r="D1660" s="137"/>
      <c r="E1660" s="52"/>
      <c r="F1660" s="52"/>
      <c r="G1660" s="186"/>
      <c r="H1660" s="187"/>
      <c r="I1660" s="187"/>
      <c r="J1660" s="187"/>
      <c r="K1660" s="139"/>
      <c r="L1660" s="140"/>
      <c r="M1660" s="141"/>
      <c r="N1660" s="458">
        <f t="shared" si="99"/>
        <v>0</v>
      </c>
      <c r="O1660" s="147"/>
      <c r="P1660" s="460">
        <f t="shared" si="100"/>
        <v>0</v>
      </c>
      <c r="Q1660" s="451"/>
      <c r="R1660" s="144"/>
      <c r="S1660" s="143"/>
      <c r="T1660" s="144"/>
      <c r="U1660" s="145"/>
      <c r="W1660" s="365"/>
    </row>
    <row r="1661" spans="1:23">
      <c r="A1661" s="135"/>
      <c r="B1661" s="52"/>
      <c r="C1661" s="185" t="s">
        <v>111</v>
      </c>
      <c r="D1661" s="137"/>
      <c r="E1661" s="52"/>
      <c r="F1661" s="52"/>
      <c r="G1661" s="186"/>
      <c r="H1661" s="187"/>
      <c r="I1661" s="139"/>
      <c r="J1661" s="139"/>
      <c r="K1661" s="139"/>
      <c r="L1661" s="140"/>
      <c r="M1661" s="141"/>
      <c r="N1661" s="458">
        <f t="shared" si="99"/>
        <v>0</v>
      </c>
      <c r="O1661" s="147"/>
      <c r="P1661" s="460">
        <f t="shared" si="100"/>
        <v>0</v>
      </c>
      <c r="Q1661" s="451"/>
      <c r="R1661" s="144"/>
      <c r="S1661" s="143"/>
      <c r="T1661" s="144"/>
      <c r="U1661" s="145"/>
      <c r="W1661" s="365"/>
    </row>
    <row r="1662" spans="1:23">
      <c r="A1662" s="182"/>
      <c r="B1662" s="52"/>
      <c r="C1662" s="200"/>
      <c r="D1662" s="137"/>
      <c r="E1662" s="52"/>
      <c r="F1662" s="52"/>
      <c r="G1662" s="186"/>
      <c r="H1662" s="187"/>
      <c r="I1662" s="187"/>
      <c r="J1662" s="187"/>
      <c r="K1662" s="139"/>
      <c r="L1662" s="140"/>
      <c r="M1662" s="141"/>
      <c r="N1662" s="458">
        <f t="shared" si="99"/>
        <v>0</v>
      </c>
      <c r="O1662" s="147"/>
      <c r="P1662" s="460">
        <f t="shared" si="100"/>
        <v>0</v>
      </c>
      <c r="Q1662" s="451"/>
      <c r="R1662" s="144"/>
      <c r="S1662" s="143"/>
      <c r="T1662" s="144"/>
      <c r="U1662" s="145"/>
      <c r="W1662" s="365"/>
    </row>
    <row r="1663" spans="1:23" ht="26">
      <c r="A1663" s="135">
        <v>12</v>
      </c>
      <c r="B1663" s="52" t="s">
        <v>108</v>
      </c>
      <c r="C1663" s="136" t="s">
        <v>93</v>
      </c>
      <c r="D1663" s="137">
        <v>5.4</v>
      </c>
      <c r="E1663" s="52" t="s">
        <v>532</v>
      </c>
      <c r="F1663" s="52">
        <v>2</v>
      </c>
      <c r="G1663" s="112" t="s">
        <v>94</v>
      </c>
      <c r="H1663" s="138">
        <v>20</v>
      </c>
      <c r="I1663" s="139">
        <v>255</v>
      </c>
      <c r="J1663" s="139">
        <v>145</v>
      </c>
      <c r="K1663" s="139">
        <f>I1663+J1663</f>
        <v>400</v>
      </c>
      <c r="L1663" s="140">
        <f>K1663*D1663</f>
        <v>2160</v>
      </c>
      <c r="M1663" s="141">
        <f t="shared" si="98"/>
        <v>4320</v>
      </c>
      <c r="N1663" s="458">
        <f t="shared" si="99"/>
        <v>0</v>
      </c>
      <c r="O1663" s="147">
        <v>1</v>
      </c>
      <c r="P1663" s="460">
        <f t="shared" si="100"/>
        <v>0</v>
      </c>
      <c r="Q1663" s="451">
        <f>+'Work progress Summary'!$F$17</f>
        <v>1</v>
      </c>
      <c r="R1663" s="144">
        <v>4320</v>
      </c>
      <c r="S1663" s="143">
        <f t="shared" si="101"/>
        <v>0</v>
      </c>
      <c r="T1663" s="144">
        <f>Q1663*M1663</f>
        <v>4320</v>
      </c>
      <c r="U1663" s="145"/>
      <c r="W1663" s="365"/>
    </row>
    <row r="1664" spans="1:23">
      <c r="A1664" s="182"/>
      <c r="B1664" s="52"/>
      <c r="C1664" s="200"/>
      <c r="D1664" s="137"/>
      <c r="E1664" s="52"/>
      <c r="F1664" s="52"/>
      <c r="G1664" s="186"/>
      <c r="H1664" s="187"/>
      <c r="I1664" s="187"/>
      <c r="J1664" s="187"/>
      <c r="K1664" s="139"/>
      <c r="L1664" s="140"/>
      <c r="M1664" s="141"/>
      <c r="N1664" s="458">
        <f t="shared" si="99"/>
        <v>0</v>
      </c>
      <c r="O1664" s="147"/>
      <c r="P1664" s="460">
        <f t="shared" si="100"/>
        <v>0</v>
      </c>
      <c r="Q1664" s="451"/>
      <c r="R1664" s="144"/>
      <c r="S1664" s="143"/>
      <c r="T1664" s="144"/>
      <c r="U1664" s="145"/>
      <c r="W1664" s="365"/>
    </row>
    <row r="1665" spans="1:23" ht="14.5">
      <c r="A1665" s="135">
        <v>12</v>
      </c>
      <c r="B1665" s="52" t="s">
        <v>109</v>
      </c>
      <c r="C1665" s="185" t="s">
        <v>329</v>
      </c>
      <c r="D1665" s="137">
        <v>1.85</v>
      </c>
      <c r="E1665" s="52" t="s">
        <v>532</v>
      </c>
      <c r="F1665" s="52">
        <v>2</v>
      </c>
      <c r="G1665" s="112" t="s">
        <v>96</v>
      </c>
      <c r="H1665" s="138">
        <v>20</v>
      </c>
      <c r="I1665" s="139">
        <v>282</v>
      </c>
      <c r="J1665" s="139">
        <v>206</v>
      </c>
      <c r="K1665" s="139">
        <f>I1665+J1665</f>
        <v>488</v>
      </c>
      <c r="L1665" s="140">
        <f>K1665*D1665</f>
        <v>902.80000000000007</v>
      </c>
      <c r="M1665" s="141">
        <f t="shared" si="98"/>
        <v>1805.6000000000001</v>
      </c>
      <c r="N1665" s="458">
        <f t="shared" si="99"/>
        <v>0</v>
      </c>
      <c r="O1665" s="147">
        <v>1</v>
      </c>
      <c r="P1665" s="460">
        <f t="shared" si="100"/>
        <v>0</v>
      </c>
      <c r="Q1665" s="451">
        <f>+'Work progress Summary'!$F$17</f>
        <v>1</v>
      </c>
      <c r="R1665" s="144">
        <v>1805.6000000000001</v>
      </c>
      <c r="S1665" s="143">
        <f t="shared" si="101"/>
        <v>0</v>
      </c>
      <c r="T1665" s="144">
        <f>Q1665*M1665</f>
        <v>1805.6000000000001</v>
      </c>
      <c r="U1665" s="145"/>
      <c r="W1665" s="365"/>
    </row>
    <row r="1666" spans="1:23">
      <c r="A1666" s="182"/>
      <c r="B1666" s="52"/>
      <c r="C1666" s="200"/>
      <c r="D1666" s="137"/>
      <c r="E1666" s="52"/>
      <c r="F1666" s="52"/>
      <c r="G1666" s="186"/>
      <c r="H1666" s="187"/>
      <c r="I1666" s="187"/>
      <c r="J1666" s="187"/>
      <c r="K1666" s="139"/>
      <c r="L1666" s="140"/>
      <c r="M1666" s="141"/>
      <c r="N1666" s="458">
        <f t="shared" si="99"/>
        <v>0</v>
      </c>
      <c r="O1666" s="147"/>
      <c r="P1666" s="460">
        <f t="shared" si="100"/>
        <v>0</v>
      </c>
      <c r="Q1666" s="451"/>
      <c r="R1666" s="144"/>
      <c r="S1666" s="143"/>
      <c r="T1666" s="144"/>
      <c r="U1666" s="145"/>
      <c r="W1666" s="365"/>
    </row>
    <row r="1667" spans="1:23">
      <c r="A1667" s="135">
        <v>12</v>
      </c>
      <c r="B1667" s="52" t="s">
        <v>112</v>
      </c>
      <c r="C1667" s="185" t="s">
        <v>285</v>
      </c>
      <c r="D1667" s="137">
        <v>11.2</v>
      </c>
      <c r="E1667" s="52" t="s">
        <v>533</v>
      </c>
      <c r="F1667" s="52">
        <v>2</v>
      </c>
      <c r="G1667" s="112" t="s">
        <v>98</v>
      </c>
      <c r="H1667" s="138">
        <v>5</v>
      </c>
      <c r="I1667" s="139">
        <v>0</v>
      </c>
      <c r="J1667" s="139">
        <v>57</v>
      </c>
      <c r="K1667" s="139">
        <f>I1667+J1667</f>
        <v>57</v>
      </c>
      <c r="L1667" s="140">
        <f>K1667*D1667</f>
        <v>638.4</v>
      </c>
      <c r="M1667" s="141">
        <f t="shared" si="98"/>
        <v>1276.8</v>
      </c>
      <c r="N1667" s="458"/>
      <c r="O1667" s="147">
        <v>1</v>
      </c>
      <c r="P1667" s="460">
        <f t="shared" si="100"/>
        <v>0</v>
      </c>
      <c r="Q1667" s="451">
        <f>'Work progress Summary'!M17</f>
        <v>1</v>
      </c>
      <c r="R1667" s="144">
        <v>1276.8</v>
      </c>
      <c r="S1667" s="143">
        <f t="shared" si="101"/>
        <v>0</v>
      </c>
      <c r="T1667" s="144">
        <f>Q1667*M1667</f>
        <v>1276.8</v>
      </c>
      <c r="U1667" s="145"/>
      <c r="W1667" s="365"/>
    </row>
    <row r="1668" spans="1:23">
      <c r="A1668" s="182"/>
      <c r="B1668" s="52"/>
      <c r="C1668" s="200"/>
      <c r="D1668" s="137"/>
      <c r="E1668" s="52"/>
      <c r="F1668" s="52"/>
      <c r="G1668" s="186"/>
      <c r="H1668" s="187"/>
      <c r="I1668" s="187"/>
      <c r="J1668" s="187"/>
      <c r="K1668" s="139"/>
      <c r="L1668" s="140"/>
      <c r="M1668" s="141"/>
      <c r="N1668" s="458">
        <f t="shared" si="99"/>
        <v>0</v>
      </c>
      <c r="O1668" s="147"/>
      <c r="P1668" s="460">
        <f t="shared" si="100"/>
        <v>0</v>
      </c>
      <c r="Q1668" s="451"/>
      <c r="R1668" s="144"/>
      <c r="S1668" s="143"/>
      <c r="T1668" s="144"/>
      <c r="U1668" s="145"/>
      <c r="W1668" s="365"/>
    </row>
    <row r="1669" spans="1:23" ht="26">
      <c r="A1669" s="135">
        <v>12</v>
      </c>
      <c r="B1669" s="52" t="s">
        <v>113</v>
      </c>
      <c r="C1669" s="136" t="s">
        <v>330</v>
      </c>
      <c r="D1669" s="202">
        <v>1</v>
      </c>
      <c r="E1669" s="52" t="s">
        <v>100</v>
      </c>
      <c r="F1669" s="52">
        <v>2</v>
      </c>
      <c r="G1669" s="112" t="s">
        <v>96</v>
      </c>
      <c r="H1669" s="138">
        <v>20</v>
      </c>
      <c r="I1669" s="139">
        <v>108</v>
      </c>
      <c r="J1669" s="139">
        <v>44</v>
      </c>
      <c r="K1669" s="139">
        <f>I1669+J1669</f>
        <v>152</v>
      </c>
      <c r="L1669" s="140">
        <f>K1669*D1669</f>
        <v>152</v>
      </c>
      <c r="M1669" s="141">
        <f t="shared" si="98"/>
        <v>304</v>
      </c>
      <c r="N1669" s="458">
        <f t="shared" si="99"/>
        <v>0</v>
      </c>
      <c r="O1669" s="147">
        <v>1</v>
      </c>
      <c r="P1669" s="460">
        <f t="shared" si="100"/>
        <v>0</v>
      </c>
      <c r="Q1669" s="451">
        <f>+'Work progress Summary'!$F$17</f>
        <v>1</v>
      </c>
      <c r="R1669" s="144">
        <v>304</v>
      </c>
      <c r="S1669" s="143">
        <f t="shared" si="101"/>
        <v>0</v>
      </c>
      <c r="T1669" s="144">
        <f>Q1669*M1669</f>
        <v>304</v>
      </c>
      <c r="U1669" s="145"/>
      <c r="W1669" s="365"/>
    </row>
    <row r="1670" spans="1:23">
      <c r="A1670" s="182"/>
      <c r="B1670" s="52"/>
      <c r="C1670" s="200"/>
      <c r="D1670" s="137"/>
      <c r="E1670" s="52"/>
      <c r="F1670" s="52"/>
      <c r="G1670" s="186"/>
      <c r="H1670" s="187"/>
      <c r="I1670" s="187"/>
      <c r="J1670" s="187"/>
      <c r="K1670" s="139"/>
      <c r="L1670" s="140"/>
      <c r="M1670" s="141"/>
      <c r="N1670" s="458">
        <f t="shared" si="99"/>
        <v>0</v>
      </c>
      <c r="O1670" s="147"/>
      <c r="P1670" s="460">
        <f t="shared" si="100"/>
        <v>0</v>
      </c>
      <c r="Q1670" s="451"/>
      <c r="R1670" s="144"/>
      <c r="S1670" s="143"/>
      <c r="T1670" s="144"/>
      <c r="U1670" s="145"/>
      <c r="W1670" s="365"/>
    </row>
    <row r="1671" spans="1:23">
      <c r="A1671" s="135"/>
      <c r="B1671" s="52"/>
      <c r="C1671" s="185" t="s">
        <v>118</v>
      </c>
      <c r="D1671" s="202"/>
      <c r="E1671" s="52"/>
      <c r="F1671" s="52"/>
      <c r="G1671" s="186"/>
      <c r="H1671" s="187"/>
      <c r="I1671" s="139"/>
      <c r="J1671" s="139"/>
      <c r="K1671" s="139"/>
      <c r="L1671" s="140"/>
      <c r="M1671" s="141"/>
      <c r="N1671" s="458">
        <f t="shared" si="99"/>
        <v>0</v>
      </c>
      <c r="O1671" s="147"/>
      <c r="P1671" s="460">
        <f t="shared" si="100"/>
        <v>0</v>
      </c>
      <c r="Q1671" s="451"/>
      <c r="R1671" s="144"/>
      <c r="S1671" s="143"/>
      <c r="T1671" s="144"/>
      <c r="U1671" s="145"/>
      <c r="W1671" s="365"/>
    </row>
    <row r="1672" spans="1:23">
      <c r="A1672" s="182"/>
      <c r="B1672" s="52"/>
      <c r="C1672" s="200"/>
      <c r="D1672" s="137"/>
      <c r="E1672" s="52"/>
      <c r="F1672" s="52"/>
      <c r="G1672" s="186"/>
      <c r="H1672" s="187"/>
      <c r="I1672" s="187"/>
      <c r="J1672" s="187"/>
      <c r="K1672" s="139"/>
      <c r="L1672" s="140"/>
      <c r="M1672" s="141"/>
      <c r="N1672" s="458">
        <f t="shared" si="99"/>
        <v>0</v>
      </c>
      <c r="O1672" s="147"/>
      <c r="P1672" s="460">
        <f t="shared" si="100"/>
        <v>0</v>
      </c>
      <c r="Q1672" s="451"/>
      <c r="R1672" s="144"/>
      <c r="S1672" s="143"/>
      <c r="T1672" s="144"/>
      <c r="U1672" s="145"/>
      <c r="W1672" s="365"/>
    </row>
    <row r="1673" spans="1:23" ht="26">
      <c r="A1673" s="135">
        <v>12</v>
      </c>
      <c r="B1673" s="52" t="s">
        <v>116</v>
      </c>
      <c r="C1673" s="185" t="s">
        <v>119</v>
      </c>
      <c r="D1673" s="202">
        <v>1.6</v>
      </c>
      <c r="E1673" s="52" t="s">
        <v>532</v>
      </c>
      <c r="F1673" s="52">
        <v>2</v>
      </c>
      <c r="G1673" s="112" t="s">
        <v>94</v>
      </c>
      <c r="H1673" s="138">
        <v>20</v>
      </c>
      <c r="I1673" s="139">
        <v>255</v>
      </c>
      <c r="J1673" s="139">
        <v>145</v>
      </c>
      <c r="K1673" s="139">
        <f>I1673+J1673</f>
        <v>400</v>
      </c>
      <c r="L1673" s="140">
        <f>K1673*D1673</f>
        <v>640</v>
      </c>
      <c r="M1673" s="141">
        <f t="shared" si="98"/>
        <v>1280</v>
      </c>
      <c r="N1673" s="458">
        <f t="shared" si="99"/>
        <v>0</v>
      </c>
      <c r="O1673" s="147">
        <v>1</v>
      </c>
      <c r="P1673" s="460">
        <f t="shared" si="100"/>
        <v>0</v>
      </c>
      <c r="Q1673" s="451">
        <f>+'Work progress Summary'!$G$17</f>
        <v>1</v>
      </c>
      <c r="R1673" s="144">
        <v>1280</v>
      </c>
      <c r="S1673" s="143">
        <f t="shared" si="101"/>
        <v>0</v>
      </c>
      <c r="T1673" s="144">
        <f>Q1673*M1673</f>
        <v>1280</v>
      </c>
      <c r="U1673" s="145"/>
      <c r="W1673" s="365"/>
    </row>
    <row r="1674" spans="1:23">
      <c r="A1674" s="182"/>
      <c r="B1674" s="52"/>
      <c r="C1674" s="200"/>
      <c r="D1674" s="137"/>
      <c r="E1674" s="52"/>
      <c r="F1674" s="52"/>
      <c r="G1674" s="186"/>
      <c r="H1674" s="187"/>
      <c r="I1674" s="187"/>
      <c r="J1674" s="187"/>
      <c r="K1674" s="139"/>
      <c r="L1674" s="140"/>
      <c r="M1674" s="141"/>
      <c r="N1674" s="458">
        <f t="shared" si="99"/>
        <v>0</v>
      </c>
      <c r="O1674" s="147"/>
      <c r="P1674" s="460">
        <f t="shared" si="100"/>
        <v>0</v>
      </c>
      <c r="Q1674" s="451"/>
      <c r="R1674" s="144"/>
      <c r="S1674" s="143"/>
      <c r="T1674" s="144"/>
      <c r="U1674" s="145"/>
      <c r="W1674" s="365"/>
    </row>
    <row r="1675" spans="1:23" ht="26">
      <c r="A1675" s="135">
        <v>12</v>
      </c>
      <c r="B1675" s="52" t="s">
        <v>158</v>
      </c>
      <c r="C1675" s="136" t="s">
        <v>123</v>
      </c>
      <c r="D1675" s="202">
        <v>1</v>
      </c>
      <c r="E1675" s="52" t="s">
        <v>100</v>
      </c>
      <c r="F1675" s="52">
        <v>2</v>
      </c>
      <c r="G1675" s="112" t="s">
        <v>96</v>
      </c>
      <c r="H1675" s="138">
        <v>20</v>
      </c>
      <c r="I1675" s="139">
        <v>99</v>
      </c>
      <c r="J1675" s="139">
        <v>37</v>
      </c>
      <c r="K1675" s="139">
        <f>I1675+J1675</f>
        <v>136</v>
      </c>
      <c r="L1675" s="140">
        <f>K1675*D1675</f>
        <v>136</v>
      </c>
      <c r="M1675" s="141">
        <f t="shared" si="98"/>
        <v>272</v>
      </c>
      <c r="N1675" s="458">
        <f t="shared" si="99"/>
        <v>0</v>
      </c>
      <c r="O1675" s="147">
        <v>1</v>
      </c>
      <c r="P1675" s="460">
        <f t="shared" si="100"/>
        <v>0</v>
      </c>
      <c r="Q1675" s="451">
        <f>+'Work progress Summary'!$G$17</f>
        <v>1</v>
      </c>
      <c r="R1675" s="144">
        <v>272</v>
      </c>
      <c r="S1675" s="143">
        <f t="shared" si="101"/>
        <v>0</v>
      </c>
      <c r="T1675" s="144">
        <f>Q1675*M1675</f>
        <v>272</v>
      </c>
      <c r="U1675" s="145"/>
      <c r="W1675" s="365"/>
    </row>
    <row r="1676" spans="1:23">
      <c r="A1676" s="182"/>
      <c r="B1676" s="52"/>
      <c r="C1676" s="200"/>
      <c r="D1676" s="137"/>
      <c r="E1676" s="52"/>
      <c r="F1676" s="52"/>
      <c r="G1676" s="186"/>
      <c r="H1676" s="187"/>
      <c r="I1676" s="187"/>
      <c r="J1676" s="187"/>
      <c r="K1676" s="139"/>
      <c r="L1676" s="140"/>
      <c r="M1676" s="141"/>
      <c r="N1676" s="458">
        <f t="shared" si="99"/>
        <v>0</v>
      </c>
      <c r="O1676" s="147"/>
      <c r="P1676" s="460">
        <f t="shared" si="100"/>
        <v>0</v>
      </c>
      <c r="Q1676" s="451"/>
      <c r="R1676" s="144"/>
      <c r="S1676" s="143"/>
      <c r="T1676" s="144"/>
      <c r="U1676" s="145"/>
      <c r="W1676" s="365"/>
    </row>
    <row r="1677" spans="1:23">
      <c r="A1677" s="135"/>
      <c r="B1677" s="52"/>
      <c r="C1677" s="185" t="s">
        <v>121</v>
      </c>
      <c r="D1677" s="202"/>
      <c r="E1677" s="52"/>
      <c r="F1677" s="52"/>
      <c r="G1677" s="186"/>
      <c r="H1677" s="187"/>
      <c r="I1677" s="139"/>
      <c r="J1677" s="139"/>
      <c r="K1677" s="139"/>
      <c r="L1677" s="140"/>
      <c r="M1677" s="141"/>
      <c r="N1677" s="458">
        <f t="shared" si="99"/>
        <v>0</v>
      </c>
      <c r="O1677" s="147"/>
      <c r="P1677" s="460">
        <f t="shared" si="100"/>
        <v>0</v>
      </c>
      <c r="Q1677" s="451"/>
      <c r="R1677" s="144"/>
      <c r="S1677" s="143"/>
      <c r="T1677" s="144"/>
      <c r="U1677" s="145"/>
      <c r="W1677" s="365"/>
    </row>
    <row r="1678" spans="1:23">
      <c r="A1678" s="182"/>
      <c r="B1678" s="52"/>
      <c r="C1678" s="200"/>
      <c r="D1678" s="137"/>
      <c r="E1678" s="52"/>
      <c r="F1678" s="52"/>
      <c r="G1678" s="186"/>
      <c r="H1678" s="187"/>
      <c r="I1678" s="187"/>
      <c r="J1678" s="187"/>
      <c r="K1678" s="139"/>
      <c r="L1678" s="140"/>
      <c r="M1678" s="141"/>
      <c r="N1678" s="458">
        <f t="shared" si="99"/>
        <v>0</v>
      </c>
      <c r="O1678" s="147"/>
      <c r="P1678" s="460">
        <f t="shared" si="100"/>
        <v>0</v>
      </c>
      <c r="Q1678" s="451"/>
      <c r="R1678" s="144"/>
      <c r="S1678" s="143"/>
      <c r="T1678" s="144"/>
      <c r="U1678" s="145"/>
      <c r="W1678" s="365"/>
    </row>
    <row r="1679" spans="1:23" ht="26">
      <c r="A1679" s="135">
        <v>12</v>
      </c>
      <c r="B1679" s="52" t="s">
        <v>1</v>
      </c>
      <c r="C1679" s="136" t="s">
        <v>93</v>
      </c>
      <c r="D1679" s="137">
        <v>0.8</v>
      </c>
      <c r="E1679" s="52" t="s">
        <v>532</v>
      </c>
      <c r="F1679" s="52">
        <v>2</v>
      </c>
      <c r="G1679" s="112" t="s">
        <v>94</v>
      </c>
      <c r="H1679" s="138">
        <v>20</v>
      </c>
      <c r="I1679" s="139">
        <v>255</v>
      </c>
      <c r="J1679" s="139">
        <v>145</v>
      </c>
      <c r="K1679" s="139">
        <f>I1679+J1679</f>
        <v>400</v>
      </c>
      <c r="L1679" s="140">
        <f>K1679*D1679</f>
        <v>320</v>
      </c>
      <c r="M1679" s="141">
        <f t="shared" ref="M1679:M1737" si="102">D1679*K1679*F1679</f>
        <v>640</v>
      </c>
      <c r="N1679" s="458">
        <f t="shared" si="99"/>
        <v>0</v>
      </c>
      <c r="O1679" s="147">
        <v>1</v>
      </c>
      <c r="P1679" s="460">
        <f t="shared" si="100"/>
        <v>0</v>
      </c>
      <c r="Q1679" s="451">
        <f>+'Work progress Summary'!$H$17</f>
        <v>1</v>
      </c>
      <c r="R1679" s="144">
        <v>640</v>
      </c>
      <c r="S1679" s="143">
        <f t="shared" si="101"/>
        <v>0</v>
      </c>
      <c r="T1679" s="144">
        <f>Q1679*M1679</f>
        <v>640</v>
      </c>
      <c r="U1679" s="145"/>
      <c r="W1679" s="365"/>
    </row>
    <row r="1680" spans="1:23">
      <c r="A1680" s="182"/>
      <c r="B1680" s="52"/>
      <c r="C1680" s="200"/>
      <c r="D1680" s="137"/>
      <c r="E1680" s="52"/>
      <c r="F1680" s="52"/>
      <c r="G1680" s="186"/>
      <c r="H1680" s="187"/>
      <c r="I1680" s="187"/>
      <c r="J1680" s="187"/>
      <c r="K1680" s="139"/>
      <c r="L1680" s="140"/>
      <c r="M1680" s="141"/>
      <c r="N1680" s="458">
        <f t="shared" si="99"/>
        <v>0</v>
      </c>
      <c r="O1680" s="147"/>
      <c r="P1680" s="460">
        <f t="shared" si="100"/>
        <v>0</v>
      </c>
      <c r="Q1680" s="451"/>
      <c r="R1680" s="144"/>
      <c r="S1680" s="143"/>
      <c r="T1680" s="144"/>
      <c r="U1680" s="145"/>
      <c r="W1680" s="365"/>
    </row>
    <row r="1681" spans="1:23" ht="14.5">
      <c r="A1681" s="135">
        <v>12</v>
      </c>
      <c r="B1681" s="52" t="s">
        <v>2</v>
      </c>
      <c r="C1681" s="185" t="s">
        <v>347</v>
      </c>
      <c r="D1681" s="202">
        <v>0.5</v>
      </c>
      <c r="E1681" s="52" t="s">
        <v>532</v>
      </c>
      <c r="F1681" s="52">
        <v>2</v>
      </c>
      <c r="G1681" s="112" t="s">
        <v>96</v>
      </c>
      <c r="H1681" s="138">
        <v>20</v>
      </c>
      <c r="I1681" s="139">
        <v>282</v>
      </c>
      <c r="J1681" s="139">
        <v>206</v>
      </c>
      <c r="K1681" s="139">
        <f>I1681+J1681</f>
        <v>488</v>
      </c>
      <c r="L1681" s="140">
        <f>K1681*D1681</f>
        <v>244</v>
      </c>
      <c r="M1681" s="141">
        <f t="shared" si="102"/>
        <v>488</v>
      </c>
      <c r="N1681" s="458">
        <f t="shared" si="99"/>
        <v>0</v>
      </c>
      <c r="O1681" s="147">
        <v>1</v>
      </c>
      <c r="P1681" s="460">
        <f t="shared" si="100"/>
        <v>0</v>
      </c>
      <c r="Q1681" s="451">
        <f>+'Work progress Summary'!$H$17</f>
        <v>1</v>
      </c>
      <c r="R1681" s="144">
        <v>488</v>
      </c>
      <c r="S1681" s="143">
        <f t="shared" si="101"/>
        <v>0</v>
      </c>
      <c r="T1681" s="144">
        <f>Q1681*M1681</f>
        <v>488</v>
      </c>
      <c r="U1681" s="145"/>
      <c r="W1681" s="365"/>
    </row>
    <row r="1682" spans="1:23">
      <c r="A1682" s="182"/>
      <c r="B1682" s="52"/>
      <c r="C1682" s="200"/>
      <c r="D1682" s="137"/>
      <c r="E1682" s="52"/>
      <c r="F1682" s="52"/>
      <c r="G1682" s="186"/>
      <c r="H1682" s="187"/>
      <c r="I1682" s="187"/>
      <c r="J1682" s="187"/>
      <c r="K1682" s="139"/>
      <c r="L1682" s="140"/>
      <c r="M1682" s="141"/>
      <c r="N1682" s="458">
        <f t="shared" si="99"/>
        <v>0</v>
      </c>
      <c r="O1682" s="147"/>
      <c r="P1682" s="460">
        <f t="shared" si="100"/>
        <v>0</v>
      </c>
      <c r="Q1682" s="451"/>
      <c r="R1682" s="144"/>
      <c r="S1682" s="143"/>
      <c r="T1682" s="144"/>
      <c r="U1682" s="145"/>
      <c r="W1682" s="365"/>
    </row>
    <row r="1683" spans="1:23">
      <c r="A1683" s="135">
        <v>12</v>
      </c>
      <c r="B1683" s="52" t="s">
        <v>3</v>
      </c>
      <c r="C1683" s="185" t="s">
        <v>285</v>
      </c>
      <c r="D1683" s="202">
        <v>3.65</v>
      </c>
      <c r="E1683" s="52" t="s">
        <v>533</v>
      </c>
      <c r="F1683" s="52">
        <v>2</v>
      </c>
      <c r="G1683" s="112" t="s">
        <v>98</v>
      </c>
      <c r="H1683" s="138">
        <v>5</v>
      </c>
      <c r="I1683" s="139">
        <v>0</v>
      </c>
      <c r="J1683" s="139">
        <v>57</v>
      </c>
      <c r="K1683" s="139">
        <f>I1683+J1683</f>
        <v>57</v>
      </c>
      <c r="L1683" s="140">
        <f>K1683*D1683</f>
        <v>208.04999999999998</v>
      </c>
      <c r="M1683" s="141">
        <f t="shared" si="102"/>
        <v>416.09999999999997</v>
      </c>
      <c r="N1683" s="458"/>
      <c r="O1683" s="147">
        <v>1</v>
      </c>
      <c r="P1683" s="460">
        <f t="shared" si="100"/>
        <v>0</v>
      </c>
      <c r="Q1683" s="451">
        <f>'Work progress Summary'!N17</f>
        <v>1</v>
      </c>
      <c r="R1683" s="144">
        <v>416.09999999999997</v>
      </c>
      <c r="S1683" s="143">
        <f t="shared" si="101"/>
        <v>0</v>
      </c>
      <c r="T1683" s="144">
        <f>Q1683*M1683</f>
        <v>416.09999999999997</v>
      </c>
      <c r="U1683" s="145"/>
      <c r="W1683" s="365"/>
    </row>
    <row r="1684" spans="1:23">
      <c r="A1684" s="182"/>
      <c r="B1684" s="52"/>
      <c r="C1684" s="200"/>
      <c r="D1684" s="137"/>
      <c r="E1684" s="52"/>
      <c r="F1684" s="52"/>
      <c r="G1684" s="186"/>
      <c r="H1684" s="187"/>
      <c r="I1684" s="187"/>
      <c r="J1684" s="187"/>
      <c r="K1684" s="139"/>
      <c r="L1684" s="140"/>
      <c r="M1684" s="141"/>
      <c r="N1684" s="458">
        <f t="shared" si="99"/>
        <v>0</v>
      </c>
      <c r="O1684" s="147"/>
      <c r="P1684" s="460">
        <f t="shared" si="100"/>
        <v>0</v>
      </c>
      <c r="Q1684" s="451"/>
      <c r="R1684" s="144"/>
      <c r="S1684" s="143"/>
      <c r="T1684" s="144"/>
      <c r="U1684" s="145"/>
      <c r="W1684" s="365"/>
    </row>
    <row r="1685" spans="1:23" ht="26">
      <c r="A1685" s="135">
        <v>12</v>
      </c>
      <c r="B1685" s="52" t="s">
        <v>4</v>
      </c>
      <c r="C1685" s="136" t="s">
        <v>120</v>
      </c>
      <c r="D1685" s="202">
        <v>1</v>
      </c>
      <c r="E1685" s="52" t="s">
        <v>100</v>
      </c>
      <c r="F1685" s="52">
        <v>2</v>
      </c>
      <c r="G1685" s="112" t="s">
        <v>96</v>
      </c>
      <c r="H1685" s="138">
        <v>20</v>
      </c>
      <c r="I1685" s="139">
        <v>99</v>
      </c>
      <c r="J1685" s="139">
        <v>37</v>
      </c>
      <c r="K1685" s="139">
        <f>I1685+J1685</f>
        <v>136</v>
      </c>
      <c r="L1685" s="140">
        <f>K1685*D1685</f>
        <v>136</v>
      </c>
      <c r="M1685" s="141">
        <f t="shared" si="102"/>
        <v>272</v>
      </c>
      <c r="N1685" s="458">
        <f t="shared" si="99"/>
        <v>0</v>
      </c>
      <c r="O1685" s="147">
        <v>1</v>
      </c>
      <c r="P1685" s="460">
        <f t="shared" si="100"/>
        <v>0</v>
      </c>
      <c r="Q1685" s="451">
        <f>+'Work progress Summary'!$H$17</f>
        <v>1</v>
      </c>
      <c r="R1685" s="144">
        <v>272</v>
      </c>
      <c r="S1685" s="143">
        <f t="shared" si="101"/>
        <v>0</v>
      </c>
      <c r="T1685" s="144">
        <f>Q1685*M1685</f>
        <v>272</v>
      </c>
      <c r="U1685" s="145"/>
      <c r="W1685" s="365"/>
    </row>
    <row r="1686" spans="1:23">
      <c r="A1686" s="182"/>
      <c r="B1686" s="52"/>
      <c r="C1686" s="200"/>
      <c r="D1686" s="137"/>
      <c r="E1686" s="52"/>
      <c r="F1686" s="52"/>
      <c r="G1686" s="186"/>
      <c r="H1686" s="187"/>
      <c r="I1686" s="187"/>
      <c r="J1686" s="187"/>
      <c r="K1686" s="139"/>
      <c r="L1686" s="140"/>
      <c r="M1686" s="141"/>
      <c r="N1686" s="458">
        <f t="shared" si="99"/>
        <v>0</v>
      </c>
      <c r="O1686" s="147"/>
      <c r="P1686" s="460">
        <f t="shared" si="100"/>
        <v>0</v>
      </c>
      <c r="Q1686" s="451"/>
      <c r="R1686" s="144"/>
      <c r="S1686" s="143"/>
      <c r="T1686" s="144"/>
      <c r="U1686" s="145"/>
      <c r="W1686" s="365"/>
    </row>
    <row r="1687" spans="1:23">
      <c r="A1687" s="135"/>
      <c r="B1687" s="52"/>
      <c r="C1687" s="185" t="s">
        <v>124</v>
      </c>
      <c r="D1687" s="202"/>
      <c r="E1687" s="52"/>
      <c r="F1687" s="52"/>
      <c r="G1687" s="186"/>
      <c r="H1687" s="187"/>
      <c r="I1687" s="139"/>
      <c r="J1687" s="139"/>
      <c r="K1687" s="139"/>
      <c r="L1687" s="140"/>
      <c r="M1687" s="141"/>
      <c r="N1687" s="458">
        <f t="shared" si="99"/>
        <v>0</v>
      </c>
      <c r="O1687" s="147"/>
      <c r="P1687" s="460">
        <f t="shared" si="100"/>
        <v>0</v>
      </c>
      <c r="Q1687" s="451"/>
      <c r="R1687" s="144"/>
      <c r="S1687" s="143"/>
      <c r="T1687" s="144"/>
      <c r="U1687" s="145"/>
      <c r="W1687" s="365"/>
    </row>
    <row r="1688" spans="1:23">
      <c r="A1688" s="182"/>
      <c r="B1688" s="52"/>
      <c r="C1688" s="200"/>
      <c r="D1688" s="137"/>
      <c r="E1688" s="52"/>
      <c r="F1688" s="52"/>
      <c r="G1688" s="186"/>
      <c r="H1688" s="187"/>
      <c r="I1688" s="187"/>
      <c r="J1688" s="187"/>
      <c r="K1688" s="139"/>
      <c r="L1688" s="140"/>
      <c r="M1688" s="141"/>
      <c r="N1688" s="458">
        <f t="shared" si="99"/>
        <v>0</v>
      </c>
      <c r="O1688" s="147"/>
      <c r="P1688" s="460">
        <f t="shared" si="100"/>
        <v>0</v>
      </c>
      <c r="Q1688" s="451"/>
      <c r="R1688" s="144"/>
      <c r="S1688" s="143"/>
      <c r="T1688" s="144"/>
      <c r="U1688" s="145"/>
      <c r="W1688" s="365"/>
    </row>
    <row r="1689" spans="1:23" ht="26">
      <c r="A1689" s="135">
        <v>12</v>
      </c>
      <c r="B1689" s="52" t="s">
        <v>5</v>
      </c>
      <c r="C1689" s="136" t="s">
        <v>125</v>
      </c>
      <c r="D1689" s="202">
        <v>49</v>
      </c>
      <c r="E1689" s="52" t="s">
        <v>532</v>
      </c>
      <c r="F1689" s="52">
        <v>2</v>
      </c>
      <c r="G1689" s="112" t="s">
        <v>126</v>
      </c>
      <c r="H1689" s="138">
        <v>20</v>
      </c>
      <c r="I1689" s="139">
        <v>50</v>
      </c>
      <c r="J1689" s="139">
        <v>100</v>
      </c>
      <c r="K1689" s="139">
        <f>I1689+J1689</f>
        <v>150</v>
      </c>
      <c r="L1689" s="140">
        <f>K1689*D1689</f>
        <v>7350</v>
      </c>
      <c r="M1689" s="141">
        <f t="shared" si="102"/>
        <v>14700</v>
      </c>
      <c r="N1689" s="458">
        <f t="shared" si="99"/>
        <v>0</v>
      </c>
      <c r="O1689" s="147">
        <v>1</v>
      </c>
      <c r="P1689" s="460">
        <f t="shared" si="100"/>
        <v>0</v>
      </c>
      <c r="Q1689" s="451">
        <f>+'Work progress Summary'!$I$17</f>
        <v>1</v>
      </c>
      <c r="R1689" s="144">
        <v>14700</v>
      </c>
      <c r="S1689" s="143">
        <f t="shared" si="101"/>
        <v>0</v>
      </c>
      <c r="T1689" s="144">
        <f>Q1689*M1689</f>
        <v>14700</v>
      </c>
      <c r="U1689" s="145"/>
      <c r="W1689" s="365"/>
    </row>
    <row r="1690" spans="1:23">
      <c r="A1690" s="182"/>
      <c r="B1690" s="52"/>
      <c r="C1690" s="200"/>
      <c r="D1690" s="137"/>
      <c r="E1690" s="52"/>
      <c r="F1690" s="52"/>
      <c r="G1690" s="186"/>
      <c r="H1690" s="187"/>
      <c r="I1690" s="187"/>
      <c r="J1690" s="187"/>
      <c r="K1690" s="139"/>
      <c r="L1690" s="140"/>
      <c r="M1690" s="141"/>
      <c r="N1690" s="458">
        <f t="shared" si="99"/>
        <v>0</v>
      </c>
      <c r="O1690" s="147"/>
      <c r="P1690" s="460">
        <f t="shared" si="100"/>
        <v>0</v>
      </c>
      <c r="Q1690" s="451"/>
      <c r="R1690" s="144"/>
      <c r="S1690" s="143"/>
      <c r="T1690" s="144"/>
      <c r="U1690" s="145"/>
      <c r="W1690" s="365"/>
    </row>
    <row r="1691" spans="1:23">
      <c r="A1691" s="135"/>
      <c r="B1691" s="183" t="s">
        <v>83</v>
      </c>
      <c r="C1691" s="200" t="s">
        <v>127</v>
      </c>
      <c r="D1691" s="202"/>
      <c r="E1691" s="52"/>
      <c r="F1691" s="52"/>
      <c r="G1691" s="186"/>
      <c r="H1691" s="187"/>
      <c r="I1691" s="139"/>
      <c r="J1691" s="139"/>
      <c r="K1691" s="139"/>
      <c r="L1691" s="140"/>
      <c r="M1691" s="141"/>
      <c r="N1691" s="458">
        <f t="shared" si="99"/>
        <v>0</v>
      </c>
      <c r="O1691" s="147"/>
      <c r="P1691" s="460">
        <f t="shared" si="100"/>
        <v>0</v>
      </c>
      <c r="Q1691" s="451"/>
      <c r="R1691" s="144"/>
      <c r="S1691" s="143"/>
      <c r="T1691" s="144"/>
      <c r="U1691" s="145"/>
      <c r="W1691" s="365"/>
    </row>
    <row r="1692" spans="1:23">
      <c r="A1692" s="182"/>
      <c r="B1692" s="52"/>
      <c r="C1692" s="200"/>
      <c r="D1692" s="137"/>
      <c r="E1692" s="52"/>
      <c r="F1692" s="52"/>
      <c r="G1692" s="186"/>
      <c r="H1692" s="187"/>
      <c r="I1692" s="187"/>
      <c r="J1692" s="187"/>
      <c r="K1692" s="139"/>
      <c r="L1692" s="140"/>
      <c r="M1692" s="141"/>
      <c r="N1692" s="458">
        <f t="shared" si="99"/>
        <v>0</v>
      </c>
      <c r="O1692" s="147"/>
      <c r="P1692" s="460">
        <f t="shared" si="100"/>
        <v>0</v>
      </c>
      <c r="Q1692" s="451"/>
      <c r="R1692" s="144"/>
      <c r="S1692" s="143"/>
      <c r="T1692" s="144"/>
      <c r="U1692" s="145"/>
      <c r="W1692" s="365"/>
    </row>
    <row r="1693" spans="1:23">
      <c r="A1693" s="135"/>
      <c r="B1693" s="183" t="s">
        <v>83</v>
      </c>
      <c r="C1693" s="200" t="s">
        <v>111</v>
      </c>
      <c r="D1693" s="137"/>
      <c r="E1693" s="52"/>
      <c r="F1693" s="52"/>
      <c r="G1693" s="186"/>
      <c r="H1693" s="187"/>
      <c r="I1693" s="187"/>
      <c r="J1693" s="187"/>
      <c r="K1693" s="139"/>
      <c r="L1693" s="140"/>
      <c r="M1693" s="141"/>
      <c r="N1693" s="458">
        <f t="shared" si="99"/>
        <v>0</v>
      </c>
      <c r="O1693" s="147"/>
      <c r="P1693" s="460">
        <f t="shared" si="100"/>
        <v>0</v>
      </c>
      <c r="Q1693" s="451"/>
      <c r="R1693" s="144"/>
      <c r="S1693" s="143"/>
      <c r="T1693" s="144"/>
      <c r="U1693" s="145"/>
      <c r="W1693" s="365"/>
    </row>
    <row r="1694" spans="1:23">
      <c r="A1694" s="182"/>
      <c r="B1694" s="52"/>
      <c r="C1694" s="200"/>
      <c r="D1694" s="137"/>
      <c r="E1694" s="52"/>
      <c r="F1694" s="52"/>
      <c r="G1694" s="186"/>
      <c r="H1694" s="187"/>
      <c r="I1694" s="187"/>
      <c r="J1694" s="187"/>
      <c r="K1694" s="139"/>
      <c r="L1694" s="140"/>
      <c r="M1694" s="141"/>
      <c r="N1694" s="458">
        <f t="shared" ref="N1694:N1757" si="103">P1694*D1694*F1694</f>
        <v>0</v>
      </c>
      <c r="O1694" s="147"/>
      <c r="P1694" s="460">
        <f t="shared" ref="P1694:P1757" si="104">Q1694-O1694</f>
        <v>0</v>
      </c>
      <c r="Q1694" s="451"/>
      <c r="R1694" s="144"/>
      <c r="S1694" s="143"/>
      <c r="T1694" s="144"/>
      <c r="U1694" s="145"/>
      <c r="W1694" s="365"/>
    </row>
    <row r="1695" spans="1:23" ht="39">
      <c r="A1695" s="135">
        <v>12</v>
      </c>
      <c r="B1695" s="52" t="s">
        <v>103</v>
      </c>
      <c r="C1695" s="136" t="s">
        <v>132</v>
      </c>
      <c r="D1695" s="202">
        <v>14.9</v>
      </c>
      <c r="E1695" s="52" t="s">
        <v>532</v>
      </c>
      <c r="F1695" s="52">
        <v>2</v>
      </c>
      <c r="G1695" s="112" t="s">
        <v>131</v>
      </c>
      <c r="H1695" s="138">
        <v>20</v>
      </c>
      <c r="I1695" s="139">
        <v>406</v>
      </c>
      <c r="J1695" s="139">
        <v>222</v>
      </c>
      <c r="K1695" s="139">
        <f>I1695+J1695</f>
        <v>628</v>
      </c>
      <c r="L1695" s="140">
        <f>K1695*D1695</f>
        <v>9357.2000000000007</v>
      </c>
      <c r="M1695" s="141">
        <f t="shared" si="102"/>
        <v>18714.400000000001</v>
      </c>
      <c r="N1695" s="458">
        <f t="shared" si="103"/>
        <v>0</v>
      </c>
      <c r="O1695" s="147">
        <v>1</v>
      </c>
      <c r="P1695" s="460">
        <f t="shared" si="104"/>
        <v>0</v>
      </c>
      <c r="Q1695" s="451">
        <f>+'Work progress Summary'!O17</f>
        <v>1</v>
      </c>
      <c r="R1695" s="144">
        <v>18714.400000000001</v>
      </c>
      <c r="S1695" s="143">
        <f t="shared" ref="S1695:S1757" si="105">T1695-R1695</f>
        <v>0</v>
      </c>
      <c r="T1695" s="144">
        <f>Q1695*M1695</f>
        <v>18714.400000000001</v>
      </c>
      <c r="U1695" s="145"/>
      <c r="W1695" s="365"/>
    </row>
    <row r="1696" spans="1:23">
      <c r="A1696" s="182"/>
      <c r="B1696" s="52"/>
      <c r="C1696" s="200"/>
      <c r="D1696" s="137"/>
      <c r="E1696" s="52"/>
      <c r="F1696" s="52"/>
      <c r="G1696" s="186"/>
      <c r="H1696" s="187"/>
      <c r="I1696" s="187"/>
      <c r="J1696" s="187"/>
      <c r="K1696" s="139"/>
      <c r="L1696" s="140"/>
      <c r="M1696" s="141"/>
      <c r="N1696" s="458">
        <f t="shared" si="103"/>
        <v>0</v>
      </c>
      <c r="O1696" s="147"/>
      <c r="P1696" s="460">
        <f t="shared" si="104"/>
        <v>0</v>
      </c>
      <c r="Q1696" s="451"/>
      <c r="R1696" s="144"/>
      <c r="S1696" s="143"/>
      <c r="T1696" s="144"/>
      <c r="U1696" s="145"/>
      <c r="W1696" s="365"/>
    </row>
    <row r="1697" spans="1:23" ht="26">
      <c r="A1697" s="135">
        <v>12</v>
      </c>
      <c r="B1697" s="52" t="s">
        <v>105</v>
      </c>
      <c r="C1697" s="136" t="s">
        <v>128</v>
      </c>
      <c r="D1697" s="202">
        <v>10.3</v>
      </c>
      <c r="E1697" s="52" t="s">
        <v>533</v>
      </c>
      <c r="F1697" s="52">
        <v>2</v>
      </c>
      <c r="G1697" s="112" t="s">
        <v>96</v>
      </c>
      <c r="H1697" s="138">
        <v>20</v>
      </c>
      <c r="I1697" s="139">
        <v>86</v>
      </c>
      <c r="J1697" s="139">
        <v>48</v>
      </c>
      <c r="K1697" s="139">
        <f>I1697+J1697</f>
        <v>134</v>
      </c>
      <c r="L1697" s="140">
        <f>K1697*D1697</f>
        <v>1380.2</v>
      </c>
      <c r="M1697" s="141">
        <f t="shared" si="102"/>
        <v>2760.4</v>
      </c>
      <c r="N1697" s="458">
        <f>P1697*D1697*F1697*0.2</f>
        <v>0</v>
      </c>
      <c r="O1697" s="147">
        <v>1</v>
      </c>
      <c r="P1697" s="460">
        <f t="shared" si="104"/>
        <v>0</v>
      </c>
      <c r="Q1697" s="451">
        <f>+'Work progress Summary'!R17</f>
        <v>1</v>
      </c>
      <c r="R1697" s="144">
        <v>2760.4</v>
      </c>
      <c r="S1697" s="143">
        <f t="shared" si="105"/>
        <v>0</v>
      </c>
      <c r="T1697" s="144">
        <f>Q1697*M1697</f>
        <v>2760.4</v>
      </c>
      <c r="U1697" s="145"/>
      <c r="W1697" s="365"/>
    </row>
    <row r="1698" spans="1:23">
      <c r="A1698" s="182"/>
      <c r="B1698" s="52"/>
      <c r="C1698" s="200"/>
      <c r="D1698" s="137"/>
      <c r="E1698" s="52"/>
      <c r="F1698" s="52"/>
      <c r="G1698" s="186"/>
      <c r="H1698" s="187"/>
      <c r="I1698" s="187"/>
      <c r="J1698" s="187"/>
      <c r="K1698" s="139"/>
      <c r="L1698" s="140"/>
      <c r="M1698" s="141"/>
      <c r="N1698" s="458">
        <f t="shared" si="103"/>
        <v>0</v>
      </c>
      <c r="O1698" s="147"/>
      <c r="P1698" s="460">
        <f t="shared" si="104"/>
        <v>0</v>
      </c>
      <c r="Q1698" s="451"/>
      <c r="R1698" s="144"/>
      <c r="S1698" s="143"/>
      <c r="T1698" s="144"/>
      <c r="U1698" s="145"/>
      <c r="W1698" s="365"/>
    </row>
    <row r="1699" spans="1:23">
      <c r="A1699" s="135"/>
      <c r="B1699" s="183" t="s">
        <v>83</v>
      </c>
      <c r="C1699" s="200" t="s">
        <v>118</v>
      </c>
      <c r="D1699" s="202"/>
      <c r="E1699" s="52"/>
      <c r="F1699" s="52"/>
      <c r="G1699" s="186"/>
      <c r="H1699" s="187"/>
      <c r="I1699" s="139"/>
      <c r="J1699" s="139"/>
      <c r="K1699" s="139"/>
      <c r="L1699" s="140"/>
      <c r="M1699" s="141"/>
      <c r="N1699" s="458">
        <f t="shared" si="103"/>
        <v>0</v>
      </c>
      <c r="O1699" s="147"/>
      <c r="P1699" s="460">
        <f t="shared" si="104"/>
        <v>0</v>
      </c>
      <c r="Q1699" s="451"/>
      <c r="R1699" s="144"/>
      <c r="S1699" s="143"/>
      <c r="T1699" s="144"/>
      <c r="U1699" s="145"/>
      <c r="W1699" s="365"/>
    </row>
    <row r="1700" spans="1:23">
      <c r="A1700" s="182"/>
      <c r="B1700" s="52"/>
      <c r="C1700" s="200"/>
      <c r="D1700" s="137"/>
      <c r="E1700" s="52"/>
      <c r="F1700" s="52"/>
      <c r="G1700" s="186"/>
      <c r="H1700" s="187"/>
      <c r="I1700" s="187"/>
      <c r="J1700" s="187"/>
      <c r="K1700" s="139"/>
      <c r="L1700" s="140"/>
      <c r="M1700" s="141"/>
      <c r="N1700" s="458">
        <f t="shared" si="103"/>
        <v>0</v>
      </c>
      <c r="O1700" s="147"/>
      <c r="P1700" s="460">
        <f t="shared" si="104"/>
        <v>0</v>
      </c>
      <c r="Q1700" s="451"/>
      <c r="R1700" s="144"/>
      <c r="S1700" s="143"/>
      <c r="T1700" s="144"/>
      <c r="U1700" s="145"/>
      <c r="W1700" s="365"/>
    </row>
    <row r="1701" spans="1:23" ht="39">
      <c r="A1701" s="135">
        <v>12</v>
      </c>
      <c r="B1701" s="52" t="s">
        <v>107</v>
      </c>
      <c r="C1701" s="136" t="s">
        <v>206</v>
      </c>
      <c r="D1701" s="202">
        <v>10.55</v>
      </c>
      <c r="E1701" s="52" t="s">
        <v>532</v>
      </c>
      <c r="F1701" s="52">
        <v>2</v>
      </c>
      <c r="G1701" s="112" t="s">
        <v>131</v>
      </c>
      <c r="H1701" s="138">
        <v>20</v>
      </c>
      <c r="I1701" s="139">
        <v>406</v>
      </c>
      <c r="J1701" s="139">
        <v>222</v>
      </c>
      <c r="K1701" s="139">
        <f>I1701+J1701</f>
        <v>628</v>
      </c>
      <c r="L1701" s="140">
        <f>K1701*D1701</f>
        <v>6625.4000000000005</v>
      </c>
      <c r="M1701" s="141">
        <f t="shared" si="102"/>
        <v>13250.800000000001</v>
      </c>
      <c r="N1701" s="458">
        <f t="shared" si="103"/>
        <v>0</v>
      </c>
      <c r="O1701" s="147">
        <v>1</v>
      </c>
      <c r="P1701" s="460">
        <f t="shared" si="104"/>
        <v>0</v>
      </c>
      <c r="Q1701" s="451">
        <f>+'Work progress Summary'!P17</f>
        <v>1</v>
      </c>
      <c r="R1701" s="144">
        <v>13250.800000000001</v>
      </c>
      <c r="S1701" s="143">
        <f t="shared" si="105"/>
        <v>0</v>
      </c>
      <c r="T1701" s="144">
        <f>Q1701*M1701</f>
        <v>13250.800000000001</v>
      </c>
      <c r="U1701" s="145"/>
      <c r="W1701" s="365"/>
    </row>
    <row r="1702" spans="1:23">
      <c r="A1702" s="182"/>
      <c r="B1702" s="52"/>
      <c r="C1702" s="200"/>
      <c r="D1702" s="137"/>
      <c r="E1702" s="52"/>
      <c r="F1702" s="52"/>
      <c r="G1702" s="186"/>
      <c r="H1702" s="187"/>
      <c r="I1702" s="187"/>
      <c r="J1702" s="187"/>
      <c r="K1702" s="139"/>
      <c r="L1702" s="140"/>
      <c r="M1702" s="141"/>
      <c r="N1702" s="458">
        <f t="shared" si="103"/>
        <v>0</v>
      </c>
      <c r="O1702" s="147"/>
      <c r="P1702" s="460">
        <f t="shared" si="104"/>
        <v>0</v>
      </c>
      <c r="Q1702" s="451"/>
      <c r="R1702" s="144"/>
      <c r="S1702" s="143"/>
      <c r="T1702" s="144"/>
      <c r="U1702" s="145"/>
      <c r="W1702" s="365"/>
    </row>
    <row r="1703" spans="1:23" ht="26">
      <c r="A1703" s="135">
        <v>12</v>
      </c>
      <c r="B1703" s="52" t="s">
        <v>108</v>
      </c>
      <c r="C1703" s="136" t="s">
        <v>232</v>
      </c>
      <c r="D1703" s="137">
        <v>4.4000000000000004</v>
      </c>
      <c r="E1703" s="52" t="s">
        <v>533</v>
      </c>
      <c r="F1703" s="52">
        <v>2</v>
      </c>
      <c r="G1703" s="112" t="s">
        <v>96</v>
      </c>
      <c r="H1703" s="138">
        <v>20</v>
      </c>
      <c r="I1703" s="139">
        <v>94</v>
      </c>
      <c r="J1703" s="139">
        <v>56</v>
      </c>
      <c r="K1703" s="139">
        <f>I1703+J1703</f>
        <v>150</v>
      </c>
      <c r="L1703" s="140">
        <f>K1703*D1703</f>
        <v>660</v>
      </c>
      <c r="M1703" s="141">
        <f t="shared" si="102"/>
        <v>1320</v>
      </c>
      <c r="N1703" s="458">
        <f>P1703*D1703*F1703*0.23</f>
        <v>0</v>
      </c>
      <c r="O1703" s="147">
        <v>1</v>
      </c>
      <c r="P1703" s="460">
        <f t="shared" si="104"/>
        <v>0</v>
      </c>
      <c r="Q1703" s="451">
        <f>+'Work progress Summary'!S17</f>
        <v>1</v>
      </c>
      <c r="R1703" s="144">
        <v>1320</v>
      </c>
      <c r="S1703" s="143">
        <f t="shared" si="105"/>
        <v>0</v>
      </c>
      <c r="T1703" s="144">
        <f>Q1703*M1703</f>
        <v>1320</v>
      </c>
      <c r="U1703" s="145"/>
      <c r="W1703" s="365"/>
    </row>
    <row r="1704" spans="1:23">
      <c r="A1704" s="182"/>
      <c r="B1704" s="52"/>
      <c r="C1704" s="200"/>
      <c r="D1704" s="137"/>
      <c r="E1704" s="52"/>
      <c r="F1704" s="52"/>
      <c r="G1704" s="186"/>
      <c r="H1704" s="187"/>
      <c r="I1704" s="187"/>
      <c r="J1704" s="187"/>
      <c r="K1704" s="139"/>
      <c r="L1704" s="140"/>
      <c r="M1704" s="141"/>
      <c r="N1704" s="458">
        <f t="shared" si="103"/>
        <v>0</v>
      </c>
      <c r="O1704" s="147"/>
      <c r="P1704" s="460">
        <f t="shared" si="104"/>
        <v>0</v>
      </c>
      <c r="Q1704" s="451"/>
      <c r="R1704" s="144"/>
      <c r="S1704" s="143"/>
      <c r="T1704" s="144"/>
      <c r="U1704" s="145"/>
      <c r="W1704" s="365"/>
    </row>
    <row r="1705" spans="1:23">
      <c r="A1705" s="135"/>
      <c r="B1705" s="183" t="s">
        <v>83</v>
      </c>
      <c r="C1705" s="200" t="s">
        <v>121</v>
      </c>
      <c r="D1705" s="202"/>
      <c r="E1705" s="52"/>
      <c r="F1705" s="52"/>
      <c r="G1705" s="186"/>
      <c r="H1705" s="187"/>
      <c r="I1705" s="139"/>
      <c r="J1705" s="139"/>
      <c r="K1705" s="139"/>
      <c r="L1705" s="140"/>
      <c r="M1705" s="141"/>
      <c r="N1705" s="458">
        <f t="shared" si="103"/>
        <v>0</v>
      </c>
      <c r="O1705" s="147"/>
      <c r="P1705" s="460">
        <f t="shared" si="104"/>
        <v>0</v>
      </c>
      <c r="Q1705" s="451"/>
      <c r="R1705" s="144"/>
      <c r="S1705" s="143"/>
      <c r="T1705" s="144"/>
      <c r="U1705" s="145"/>
      <c r="W1705" s="365"/>
    </row>
    <row r="1706" spans="1:23">
      <c r="A1706" s="182"/>
      <c r="B1706" s="52"/>
      <c r="C1706" s="200"/>
      <c r="D1706" s="137"/>
      <c r="E1706" s="52"/>
      <c r="F1706" s="52"/>
      <c r="G1706" s="186"/>
      <c r="H1706" s="187"/>
      <c r="I1706" s="187"/>
      <c r="J1706" s="187"/>
      <c r="K1706" s="139"/>
      <c r="L1706" s="140"/>
      <c r="M1706" s="141"/>
      <c r="N1706" s="458">
        <f t="shared" si="103"/>
        <v>0</v>
      </c>
      <c r="O1706" s="147"/>
      <c r="P1706" s="460">
        <f t="shared" si="104"/>
        <v>0</v>
      </c>
      <c r="Q1706" s="451"/>
      <c r="R1706" s="144"/>
      <c r="S1706" s="143"/>
      <c r="T1706" s="144"/>
      <c r="U1706" s="145"/>
      <c r="W1706" s="365"/>
    </row>
    <row r="1707" spans="1:23" ht="52">
      <c r="A1707" s="135">
        <v>12</v>
      </c>
      <c r="B1707" s="52" t="s">
        <v>109</v>
      </c>
      <c r="C1707" s="136" t="s">
        <v>207</v>
      </c>
      <c r="D1707" s="202">
        <v>4.0999999999999996</v>
      </c>
      <c r="E1707" s="52" t="s">
        <v>532</v>
      </c>
      <c r="F1707" s="52">
        <v>2</v>
      </c>
      <c r="G1707" s="112" t="s">
        <v>131</v>
      </c>
      <c r="H1707" s="138">
        <v>20</v>
      </c>
      <c r="I1707" s="139">
        <v>406</v>
      </c>
      <c r="J1707" s="139">
        <v>222</v>
      </c>
      <c r="K1707" s="139">
        <f>I1707+J1707</f>
        <v>628</v>
      </c>
      <c r="L1707" s="140">
        <f>K1707*D1707</f>
        <v>2574.7999999999997</v>
      </c>
      <c r="M1707" s="141">
        <f t="shared" si="102"/>
        <v>5149.5999999999995</v>
      </c>
      <c r="N1707" s="458">
        <f t="shared" si="103"/>
        <v>0</v>
      </c>
      <c r="O1707" s="147">
        <v>1</v>
      </c>
      <c r="P1707" s="460">
        <f t="shared" si="104"/>
        <v>0</v>
      </c>
      <c r="Q1707" s="451">
        <f>+'Work progress Summary'!Q17</f>
        <v>1</v>
      </c>
      <c r="R1707" s="144">
        <v>5149.5999999999995</v>
      </c>
      <c r="S1707" s="143">
        <f t="shared" si="105"/>
        <v>0</v>
      </c>
      <c r="T1707" s="144">
        <f>Q1707*M1707</f>
        <v>5149.5999999999995</v>
      </c>
      <c r="U1707" s="145"/>
      <c r="W1707" s="365"/>
    </row>
    <row r="1708" spans="1:23">
      <c r="A1708" s="182"/>
      <c r="B1708" s="52"/>
      <c r="C1708" s="200"/>
      <c r="D1708" s="137"/>
      <c r="E1708" s="52"/>
      <c r="F1708" s="52"/>
      <c r="G1708" s="186"/>
      <c r="H1708" s="187"/>
      <c r="I1708" s="187"/>
      <c r="J1708" s="187"/>
      <c r="K1708" s="139"/>
      <c r="L1708" s="140"/>
      <c r="M1708" s="141"/>
      <c r="N1708" s="458">
        <f t="shared" si="103"/>
        <v>0</v>
      </c>
      <c r="O1708" s="147"/>
      <c r="P1708" s="460">
        <f t="shared" si="104"/>
        <v>0</v>
      </c>
      <c r="Q1708" s="451"/>
      <c r="R1708" s="144"/>
      <c r="S1708" s="143"/>
      <c r="T1708" s="144"/>
      <c r="U1708" s="145"/>
      <c r="W1708" s="365"/>
    </row>
    <row r="1709" spans="1:23" ht="26">
      <c r="A1709" s="135">
        <v>12</v>
      </c>
      <c r="B1709" s="52" t="s">
        <v>1</v>
      </c>
      <c r="C1709" s="136" t="s">
        <v>133</v>
      </c>
      <c r="D1709" s="137">
        <v>3.75</v>
      </c>
      <c r="E1709" s="52" t="s">
        <v>533</v>
      </c>
      <c r="F1709" s="52">
        <v>2</v>
      </c>
      <c r="G1709" s="112" t="s">
        <v>96</v>
      </c>
      <c r="H1709" s="138">
        <v>20</v>
      </c>
      <c r="I1709" s="139">
        <v>79</v>
      </c>
      <c r="J1709" s="139">
        <v>43</v>
      </c>
      <c r="K1709" s="139">
        <f>I1709+J1709</f>
        <v>122</v>
      </c>
      <c r="L1709" s="140">
        <f>K1709*D1709</f>
        <v>457.5</v>
      </c>
      <c r="M1709" s="141">
        <f t="shared" si="102"/>
        <v>915</v>
      </c>
      <c r="N1709" s="458">
        <f>P1709*D1709*F1709*0.18</f>
        <v>0</v>
      </c>
      <c r="O1709" s="147">
        <v>1</v>
      </c>
      <c r="P1709" s="460">
        <f t="shared" si="104"/>
        <v>0</v>
      </c>
      <c r="Q1709" s="451">
        <f>+'Work progress Summary'!T17</f>
        <v>1</v>
      </c>
      <c r="R1709" s="144">
        <v>915</v>
      </c>
      <c r="S1709" s="143">
        <f t="shared" si="105"/>
        <v>0</v>
      </c>
      <c r="T1709" s="144">
        <f>Q1709*M1709</f>
        <v>915</v>
      </c>
      <c r="U1709" s="145"/>
      <c r="W1709" s="365"/>
    </row>
    <row r="1710" spans="1:23">
      <c r="A1710" s="182"/>
      <c r="B1710" s="52"/>
      <c r="C1710" s="200"/>
      <c r="D1710" s="137"/>
      <c r="E1710" s="52"/>
      <c r="F1710" s="52"/>
      <c r="G1710" s="186"/>
      <c r="H1710" s="187"/>
      <c r="I1710" s="187"/>
      <c r="J1710" s="187"/>
      <c r="K1710" s="139"/>
      <c r="L1710" s="140"/>
      <c r="M1710" s="141"/>
      <c r="N1710" s="458">
        <f t="shared" si="103"/>
        <v>0</v>
      </c>
      <c r="O1710" s="147"/>
      <c r="P1710" s="460">
        <f t="shared" si="104"/>
        <v>0</v>
      </c>
      <c r="Q1710" s="451"/>
      <c r="R1710" s="144"/>
      <c r="S1710" s="143"/>
      <c r="T1710" s="144"/>
      <c r="U1710" s="145"/>
      <c r="W1710" s="365"/>
    </row>
    <row r="1711" spans="1:23">
      <c r="A1711" s="135"/>
      <c r="B1711" s="183" t="s">
        <v>83</v>
      </c>
      <c r="C1711" s="200" t="s">
        <v>300</v>
      </c>
      <c r="D1711" s="202"/>
      <c r="E1711" s="52"/>
      <c r="F1711" s="52"/>
      <c r="G1711" s="186"/>
      <c r="H1711" s="187"/>
      <c r="I1711" s="139"/>
      <c r="J1711" s="139"/>
      <c r="K1711" s="139"/>
      <c r="L1711" s="140"/>
      <c r="M1711" s="141"/>
      <c r="N1711" s="458">
        <f t="shared" si="103"/>
        <v>0</v>
      </c>
      <c r="O1711" s="147"/>
      <c r="P1711" s="460">
        <f t="shared" si="104"/>
        <v>0</v>
      </c>
      <c r="Q1711" s="451"/>
      <c r="R1711" s="144"/>
      <c r="S1711" s="143"/>
      <c r="T1711" s="144"/>
      <c r="U1711" s="145"/>
      <c r="W1711" s="365"/>
    </row>
    <row r="1712" spans="1:23">
      <c r="A1712" s="182"/>
      <c r="B1712" s="52"/>
      <c r="C1712" s="200"/>
      <c r="D1712" s="137"/>
      <c r="E1712" s="52"/>
      <c r="F1712" s="52"/>
      <c r="G1712" s="186"/>
      <c r="H1712" s="187"/>
      <c r="I1712" s="187"/>
      <c r="J1712" s="187"/>
      <c r="K1712" s="139"/>
      <c r="L1712" s="140"/>
      <c r="M1712" s="141"/>
      <c r="N1712" s="458">
        <f t="shared" si="103"/>
        <v>0</v>
      </c>
      <c r="O1712" s="147"/>
      <c r="P1712" s="460">
        <f t="shared" si="104"/>
        <v>0</v>
      </c>
      <c r="Q1712" s="451"/>
      <c r="R1712" s="144"/>
      <c r="S1712" s="143"/>
      <c r="T1712" s="144"/>
      <c r="U1712" s="145"/>
      <c r="W1712" s="365"/>
    </row>
    <row r="1713" spans="1:23" ht="52">
      <c r="A1713" s="135">
        <v>12</v>
      </c>
      <c r="B1713" s="52" t="s">
        <v>2</v>
      </c>
      <c r="C1713" s="136" t="s">
        <v>207</v>
      </c>
      <c r="D1713" s="202">
        <v>5.8</v>
      </c>
      <c r="E1713" s="52" t="s">
        <v>532</v>
      </c>
      <c r="F1713" s="52">
        <v>2</v>
      </c>
      <c r="G1713" s="112" t="s">
        <v>131</v>
      </c>
      <c r="H1713" s="138">
        <v>20</v>
      </c>
      <c r="I1713" s="139">
        <v>406</v>
      </c>
      <c r="J1713" s="139">
        <v>222</v>
      </c>
      <c r="K1713" s="139">
        <f>I1713+J1713</f>
        <v>628</v>
      </c>
      <c r="L1713" s="140">
        <f>K1713*D1713</f>
        <v>3642.4</v>
      </c>
      <c r="M1713" s="141">
        <f t="shared" si="102"/>
        <v>7284.8</v>
      </c>
      <c r="N1713" s="458">
        <f t="shared" si="103"/>
        <v>0</v>
      </c>
      <c r="O1713" s="147">
        <v>1</v>
      </c>
      <c r="P1713" s="460">
        <f t="shared" si="104"/>
        <v>0</v>
      </c>
      <c r="Q1713" s="451">
        <f>+'Work progress Summary'!Q17</f>
        <v>1</v>
      </c>
      <c r="R1713" s="144">
        <v>7284.8</v>
      </c>
      <c r="S1713" s="143">
        <f t="shared" si="105"/>
        <v>0</v>
      </c>
      <c r="T1713" s="144">
        <f>Q1713*M1713</f>
        <v>7284.8</v>
      </c>
      <c r="U1713" s="145"/>
      <c r="W1713" s="365"/>
    </row>
    <row r="1714" spans="1:23">
      <c r="A1714" s="182"/>
      <c r="B1714" s="52"/>
      <c r="C1714" s="200"/>
      <c r="D1714" s="137"/>
      <c r="E1714" s="52"/>
      <c r="F1714" s="52"/>
      <c r="G1714" s="186"/>
      <c r="H1714" s="187"/>
      <c r="I1714" s="187"/>
      <c r="J1714" s="187"/>
      <c r="K1714" s="139"/>
      <c r="L1714" s="140"/>
      <c r="M1714" s="141"/>
      <c r="N1714" s="458">
        <f t="shared" si="103"/>
        <v>0</v>
      </c>
      <c r="O1714" s="147"/>
      <c r="P1714" s="460">
        <f t="shared" si="104"/>
        <v>0</v>
      </c>
      <c r="Q1714" s="451"/>
      <c r="R1714" s="144"/>
      <c r="S1714" s="143"/>
      <c r="T1714" s="144"/>
      <c r="U1714" s="145"/>
      <c r="W1714" s="365"/>
    </row>
    <row r="1715" spans="1:23" ht="26">
      <c r="A1715" s="135">
        <v>12</v>
      </c>
      <c r="B1715" s="52" t="s">
        <v>3</v>
      </c>
      <c r="C1715" s="136" t="s">
        <v>133</v>
      </c>
      <c r="D1715" s="202">
        <v>5.3</v>
      </c>
      <c r="E1715" s="52" t="s">
        <v>533</v>
      </c>
      <c r="F1715" s="52">
        <v>2</v>
      </c>
      <c r="G1715" s="112" t="s">
        <v>96</v>
      </c>
      <c r="H1715" s="138">
        <v>20</v>
      </c>
      <c r="I1715" s="139">
        <v>79</v>
      </c>
      <c r="J1715" s="139">
        <v>43</v>
      </c>
      <c r="K1715" s="139">
        <f>I1715+J1715</f>
        <v>122</v>
      </c>
      <c r="L1715" s="140">
        <f>K1715*D1715</f>
        <v>646.6</v>
      </c>
      <c r="M1715" s="141">
        <f t="shared" si="102"/>
        <v>1293.2</v>
      </c>
      <c r="N1715" s="458">
        <f>P1715*D1715*F1715*0.18</f>
        <v>0</v>
      </c>
      <c r="O1715" s="147">
        <v>1</v>
      </c>
      <c r="P1715" s="460">
        <f t="shared" si="104"/>
        <v>0</v>
      </c>
      <c r="Q1715" s="451">
        <f>+'Work progress Summary'!T17</f>
        <v>1</v>
      </c>
      <c r="R1715" s="144">
        <v>1293.2</v>
      </c>
      <c r="S1715" s="143">
        <f t="shared" si="105"/>
        <v>0</v>
      </c>
      <c r="T1715" s="144">
        <f>Q1715*M1715</f>
        <v>1293.2</v>
      </c>
      <c r="U1715" s="145"/>
      <c r="W1715" s="365"/>
    </row>
    <row r="1716" spans="1:23">
      <c r="A1716" s="182"/>
      <c r="B1716" s="52"/>
      <c r="C1716" s="200"/>
      <c r="D1716" s="137"/>
      <c r="E1716" s="52"/>
      <c r="F1716" s="52"/>
      <c r="G1716" s="186"/>
      <c r="H1716" s="187"/>
      <c r="I1716" s="187"/>
      <c r="J1716" s="187"/>
      <c r="K1716" s="139"/>
      <c r="L1716" s="140"/>
      <c r="M1716" s="141"/>
      <c r="N1716" s="458">
        <f t="shared" si="103"/>
        <v>0</v>
      </c>
      <c r="O1716" s="147"/>
      <c r="P1716" s="460">
        <f t="shared" si="104"/>
        <v>0</v>
      </c>
      <c r="Q1716" s="451"/>
      <c r="R1716" s="144"/>
      <c r="S1716" s="143"/>
      <c r="T1716" s="144"/>
      <c r="U1716" s="145"/>
      <c r="W1716" s="365"/>
    </row>
    <row r="1717" spans="1:23">
      <c r="A1717" s="135"/>
      <c r="B1717" s="183" t="s">
        <v>83</v>
      </c>
      <c r="C1717" s="200" t="s">
        <v>134</v>
      </c>
      <c r="D1717" s="202"/>
      <c r="E1717" s="52"/>
      <c r="F1717" s="52"/>
      <c r="G1717" s="186"/>
      <c r="H1717" s="187"/>
      <c r="I1717" s="139"/>
      <c r="J1717" s="139"/>
      <c r="K1717" s="139"/>
      <c r="L1717" s="140"/>
      <c r="M1717" s="141"/>
      <c r="N1717" s="458">
        <f t="shared" si="103"/>
        <v>0</v>
      </c>
      <c r="O1717" s="147"/>
      <c r="P1717" s="460">
        <f t="shared" si="104"/>
        <v>0</v>
      </c>
      <c r="Q1717" s="451"/>
      <c r="R1717" s="144"/>
      <c r="S1717" s="143"/>
      <c r="T1717" s="144"/>
      <c r="U1717" s="145"/>
      <c r="W1717" s="365"/>
    </row>
    <row r="1718" spans="1:23">
      <c r="A1718" s="182"/>
      <c r="B1718" s="52"/>
      <c r="C1718" s="200"/>
      <c r="D1718" s="137"/>
      <c r="E1718" s="52"/>
      <c r="F1718" s="52"/>
      <c r="G1718" s="186"/>
      <c r="H1718" s="187"/>
      <c r="I1718" s="187"/>
      <c r="J1718" s="187"/>
      <c r="K1718" s="139"/>
      <c r="L1718" s="140"/>
      <c r="M1718" s="141"/>
      <c r="N1718" s="458">
        <f t="shared" si="103"/>
        <v>0</v>
      </c>
      <c r="O1718" s="147"/>
      <c r="P1718" s="460">
        <f t="shared" si="104"/>
        <v>0</v>
      </c>
      <c r="Q1718" s="451"/>
      <c r="R1718" s="144"/>
      <c r="S1718" s="143"/>
      <c r="T1718" s="144"/>
      <c r="U1718" s="145"/>
      <c r="W1718" s="365"/>
    </row>
    <row r="1719" spans="1:23" ht="26">
      <c r="A1719" s="135"/>
      <c r="B1719" s="52"/>
      <c r="C1719" s="136" t="s">
        <v>160</v>
      </c>
      <c r="D1719" s="137"/>
      <c r="E1719" s="52"/>
      <c r="F1719" s="52"/>
      <c r="G1719" s="186"/>
      <c r="H1719" s="187"/>
      <c r="I1719" s="139"/>
      <c r="J1719" s="139"/>
      <c r="K1719" s="139"/>
      <c r="L1719" s="140"/>
      <c r="M1719" s="141"/>
      <c r="N1719" s="458">
        <f t="shared" si="103"/>
        <v>0</v>
      </c>
      <c r="O1719" s="147"/>
      <c r="P1719" s="460">
        <f t="shared" si="104"/>
        <v>0</v>
      </c>
      <c r="Q1719" s="451"/>
      <c r="R1719" s="144"/>
      <c r="S1719" s="143"/>
      <c r="T1719" s="144"/>
      <c r="U1719" s="145"/>
      <c r="W1719" s="365"/>
    </row>
    <row r="1720" spans="1:23">
      <c r="A1720" s="182"/>
      <c r="B1720" s="52"/>
      <c r="C1720" s="200"/>
      <c r="D1720" s="137"/>
      <c r="E1720" s="52"/>
      <c r="F1720" s="52"/>
      <c r="G1720" s="186"/>
      <c r="H1720" s="187"/>
      <c r="I1720" s="187"/>
      <c r="J1720" s="187"/>
      <c r="K1720" s="139"/>
      <c r="L1720" s="140"/>
      <c r="M1720" s="141"/>
      <c r="N1720" s="458">
        <f t="shared" si="103"/>
        <v>0</v>
      </c>
      <c r="O1720" s="147"/>
      <c r="P1720" s="460">
        <f t="shared" si="104"/>
        <v>0</v>
      </c>
      <c r="Q1720" s="451"/>
      <c r="R1720" s="144"/>
      <c r="S1720" s="143"/>
      <c r="T1720" s="144"/>
      <c r="U1720" s="145"/>
      <c r="W1720" s="365"/>
    </row>
    <row r="1721" spans="1:23">
      <c r="A1721" s="135">
        <v>12</v>
      </c>
      <c r="B1721" s="52" t="s">
        <v>4</v>
      </c>
      <c r="C1721" s="185" t="s">
        <v>348</v>
      </c>
      <c r="D1721" s="202">
        <v>1</v>
      </c>
      <c r="E1721" s="52" t="s">
        <v>100</v>
      </c>
      <c r="F1721" s="52">
        <v>2</v>
      </c>
      <c r="G1721" s="112" t="s">
        <v>96</v>
      </c>
      <c r="H1721" s="138">
        <v>20</v>
      </c>
      <c r="I1721" s="139">
        <v>724</v>
      </c>
      <c r="J1721" s="139">
        <v>350</v>
      </c>
      <c r="K1721" s="139">
        <f>I1721+J1721</f>
        <v>1074</v>
      </c>
      <c r="L1721" s="140">
        <f>K1721*D1721</f>
        <v>1074</v>
      </c>
      <c r="M1721" s="141">
        <f t="shared" si="102"/>
        <v>2148</v>
      </c>
      <c r="N1721" s="458">
        <f t="shared" si="103"/>
        <v>0</v>
      </c>
      <c r="O1721" s="147">
        <v>1</v>
      </c>
      <c r="P1721" s="460">
        <f t="shared" si="104"/>
        <v>0</v>
      </c>
      <c r="Q1721" s="451">
        <f>+'Work progress Summary'!U17</f>
        <v>1</v>
      </c>
      <c r="R1721" s="144">
        <v>2148</v>
      </c>
      <c r="S1721" s="143">
        <f t="shared" si="105"/>
        <v>0</v>
      </c>
      <c r="T1721" s="144">
        <f>Q1721*M1721</f>
        <v>2148</v>
      </c>
      <c r="U1721" s="145"/>
      <c r="W1721" s="365"/>
    </row>
    <row r="1722" spans="1:23">
      <c r="A1722" s="182"/>
      <c r="B1722" s="52"/>
      <c r="C1722" s="200"/>
      <c r="D1722" s="137"/>
      <c r="E1722" s="52"/>
      <c r="F1722" s="52"/>
      <c r="G1722" s="186"/>
      <c r="H1722" s="187"/>
      <c r="I1722" s="187"/>
      <c r="J1722" s="187"/>
      <c r="K1722" s="139"/>
      <c r="L1722" s="140"/>
      <c r="M1722" s="141"/>
      <c r="N1722" s="458">
        <f t="shared" si="103"/>
        <v>0</v>
      </c>
      <c r="O1722" s="147"/>
      <c r="P1722" s="460">
        <f t="shared" si="104"/>
        <v>0</v>
      </c>
      <c r="Q1722" s="451"/>
      <c r="R1722" s="144"/>
      <c r="S1722" s="143"/>
      <c r="T1722" s="144"/>
      <c r="U1722" s="145"/>
      <c r="W1722" s="365"/>
    </row>
    <row r="1723" spans="1:23">
      <c r="A1723" s="135">
        <v>12</v>
      </c>
      <c r="B1723" s="52" t="s">
        <v>5</v>
      </c>
      <c r="C1723" s="185" t="s">
        <v>349</v>
      </c>
      <c r="D1723" s="137">
        <v>1</v>
      </c>
      <c r="E1723" s="52" t="s">
        <v>100</v>
      </c>
      <c r="F1723" s="52">
        <v>2</v>
      </c>
      <c r="G1723" s="112" t="s">
        <v>96</v>
      </c>
      <c r="H1723" s="138">
        <v>20</v>
      </c>
      <c r="I1723" s="139">
        <v>733</v>
      </c>
      <c r="J1723" s="139">
        <v>354</v>
      </c>
      <c r="K1723" s="139">
        <f>I1723+J1723</f>
        <v>1087</v>
      </c>
      <c r="L1723" s="140">
        <f>K1723*D1723</f>
        <v>1087</v>
      </c>
      <c r="M1723" s="141">
        <f t="shared" si="102"/>
        <v>2174</v>
      </c>
      <c r="N1723" s="458">
        <f t="shared" si="103"/>
        <v>0</v>
      </c>
      <c r="O1723" s="147">
        <v>1</v>
      </c>
      <c r="P1723" s="460">
        <f t="shared" si="104"/>
        <v>0</v>
      </c>
      <c r="Q1723" s="451">
        <f>+'Work progress Summary'!V17</f>
        <v>1</v>
      </c>
      <c r="R1723" s="144">
        <v>2174</v>
      </c>
      <c r="S1723" s="143">
        <f t="shared" si="105"/>
        <v>0</v>
      </c>
      <c r="T1723" s="144">
        <f>Q1723*M1723</f>
        <v>2174</v>
      </c>
      <c r="U1723" s="145"/>
      <c r="W1723" s="365"/>
    </row>
    <row r="1724" spans="1:23">
      <c r="A1724" s="182"/>
      <c r="B1724" s="52"/>
      <c r="C1724" s="200"/>
      <c r="D1724" s="137"/>
      <c r="E1724" s="52"/>
      <c r="F1724" s="52"/>
      <c r="G1724" s="186"/>
      <c r="H1724" s="187"/>
      <c r="I1724" s="187"/>
      <c r="J1724" s="187"/>
      <c r="K1724" s="139"/>
      <c r="L1724" s="140"/>
      <c r="M1724" s="141"/>
      <c r="N1724" s="458">
        <f t="shared" si="103"/>
        <v>0</v>
      </c>
      <c r="O1724" s="147"/>
      <c r="P1724" s="460">
        <f t="shared" si="104"/>
        <v>0</v>
      </c>
      <c r="Q1724" s="451"/>
      <c r="R1724" s="144"/>
      <c r="S1724" s="143"/>
      <c r="T1724" s="144"/>
      <c r="U1724" s="145"/>
      <c r="W1724" s="365"/>
    </row>
    <row r="1725" spans="1:23">
      <c r="A1725" s="135">
        <v>12</v>
      </c>
      <c r="B1725" s="52" t="s">
        <v>103</v>
      </c>
      <c r="C1725" s="185" t="s">
        <v>333</v>
      </c>
      <c r="D1725" s="137">
        <v>1</v>
      </c>
      <c r="E1725" s="52" t="s">
        <v>100</v>
      </c>
      <c r="F1725" s="52">
        <v>2</v>
      </c>
      <c r="G1725" s="112" t="s">
        <v>96</v>
      </c>
      <c r="H1725" s="138">
        <v>20</v>
      </c>
      <c r="I1725" s="139">
        <v>634</v>
      </c>
      <c r="J1725" s="139">
        <v>286</v>
      </c>
      <c r="K1725" s="139">
        <f>I1725+J1725</f>
        <v>920</v>
      </c>
      <c r="L1725" s="140">
        <f>K1725*D1725</f>
        <v>920</v>
      </c>
      <c r="M1725" s="141">
        <f t="shared" si="102"/>
        <v>1840</v>
      </c>
      <c r="N1725" s="458">
        <f t="shared" si="103"/>
        <v>0</v>
      </c>
      <c r="O1725" s="147">
        <v>1</v>
      </c>
      <c r="P1725" s="460">
        <f t="shared" si="104"/>
        <v>0</v>
      </c>
      <c r="Q1725" s="451">
        <f>+'Work progress Summary'!Y17</f>
        <v>1</v>
      </c>
      <c r="R1725" s="144">
        <v>1840</v>
      </c>
      <c r="S1725" s="143">
        <f t="shared" si="105"/>
        <v>0</v>
      </c>
      <c r="T1725" s="144">
        <f>Q1725*M1725</f>
        <v>1840</v>
      </c>
      <c r="U1725" s="145"/>
      <c r="W1725" s="365"/>
    </row>
    <row r="1726" spans="1:23">
      <c r="A1726" s="182"/>
      <c r="B1726" s="52"/>
      <c r="C1726" s="200"/>
      <c r="D1726" s="137"/>
      <c r="E1726" s="52"/>
      <c r="F1726" s="52"/>
      <c r="G1726" s="186"/>
      <c r="H1726" s="187"/>
      <c r="I1726" s="187"/>
      <c r="J1726" s="187"/>
      <c r="K1726" s="139"/>
      <c r="L1726" s="140"/>
      <c r="M1726" s="141"/>
      <c r="N1726" s="458">
        <f t="shared" si="103"/>
        <v>0</v>
      </c>
      <c r="O1726" s="147"/>
      <c r="P1726" s="460">
        <f t="shared" si="104"/>
        <v>0</v>
      </c>
      <c r="Q1726" s="451"/>
      <c r="R1726" s="144"/>
      <c r="S1726" s="143"/>
      <c r="T1726" s="144"/>
      <c r="U1726" s="145"/>
      <c r="W1726" s="365"/>
    </row>
    <row r="1727" spans="1:23">
      <c r="A1727" s="135">
        <v>12</v>
      </c>
      <c r="B1727" s="52" t="s">
        <v>105</v>
      </c>
      <c r="C1727" s="185" t="s">
        <v>334</v>
      </c>
      <c r="D1727" s="202">
        <v>2</v>
      </c>
      <c r="E1727" s="52" t="s">
        <v>100</v>
      </c>
      <c r="F1727" s="52">
        <v>2</v>
      </c>
      <c r="G1727" s="112" t="s">
        <v>96</v>
      </c>
      <c r="H1727" s="138">
        <v>20</v>
      </c>
      <c r="I1727" s="139">
        <v>710</v>
      </c>
      <c r="J1727" s="139">
        <v>343</v>
      </c>
      <c r="K1727" s="139">
        <f>I1727+J1727</f>
        <v>1053</v>
      </c>
      <c r="L1727" s="140">
        <f>K1727*D1727</f>
        <v>2106</v>
      </c>
      <c r="M1727" s="141">
        <f t="shared" si="102"/>
        <v>4212</v>
      </c>
      <c r="N1727" s="458">
        <f t="shared" si="103"/>
        <v>0</v>
      </c>
      <c r="O1727" s="147">
        <v>1</v>
      </c>
      <c r="P1727" s="460">
        <f t="shared" si="104"/>
        <v>0</v>
      </c>
      <c r="Q1727" s="451">
        <f>+'Work progress Summary'!W17</f>
        <v>1</v>
      </c>
      <c r="R1727" s="144">
        <v>4212</v>
      </c>
      <c r="S1727" s="143">
        <f t="shared" si="105"/>
        <v>0</v>
      </c>
      <c r="T1727" s="144">
        <f>Q1727*M1727</f>
        <v>4212</v>
      </c>
      <c r="U1727" s="145"/>
      <c r="W1727" s="365"/>
    </row>
    <row r="1728" spans="1:23">
      <c r="A1728" s="182"/>
      <c r="B1728" s="52"/>
      <c r="C1728" s="200"/>
      <c r="D1728" s="137"/>
      <c r="E1728" s="52"/>
      <c r="F1728" s="52"/>
      <c r="G1728" s="186"/>
      <c r="H1728" s="187"/>
      <c r="I1728" s="187"/>
      <c r="J1728" s="187"/>
      <c r="K1728" s="139"/>
      <c r="L1728" s="140"/>
      <c r="M1728" s="141"/>
      <c r="N1728" s="458">
        <f t="shared" si="103"/>
        <v>0</v>
      </c>
      <c r="O1728" s="147"/>
      <c r="P1728" s="460">
        <f t="shared" si="104"/>
        <v>0</v>
      </c>
      <c r="Q1728" s="451"/>
      <c r="R1728" s="144"/>
      <c r="S1728" s="143"/>
      <c r="T1728" s="144"/>
      <c r="U1728" s="145"/>
      <c r="W1728" s="365"/>
    </row>
    <row r="1729" spans="1:23">
      <c r="A1729" s="135">
        <v>12</v>
      </c>
      <c r="B1729" s="52" t="s">
        <v>129</v>
      </c>
      <c r="C1729" s="185" t="s">
        <v>138</v>
      </c>
      <c r="D1729" s="202">
        <v>2</v>
      </c>
      <c r="E1729" s="52" t="s">
        <v>100</v>
      </c>
      <c r="F1729" s="52">
        <v>2</v>
      </c>
      <c r="G1729" s="112" t="s">
        <v>96</v>
      </c>
      <c r="H1729" s="138">
        <v>20</v>
      </c>
      <c r="I1729" s="139">
        <v>660</v>
      </c>
      <c r="J1729" s="139">
        <v>304</v>
      </c>
      <c r="K1729" s="139">
        <f>I1729+J1729</f>
        <v>964</v>
      </c>
      <c r="L1729" s="140">
        <f>K1729*D1729</f>
        <v>1928</v>
      </c>
      <c r="M1729" s="141">
        <f t="shared" si="102"/>
        <v>3856</v>
      </c>
      <c r="N1729" s="458">
        <f t="shared" si="103"/>
        <v>0</v>
      </c>
      <c r="O1729" s="147">
        <v>1</v>
      </c>
      <c r="P1729" s="460">
        <f t="shared" si="104"/>
        <v>0</v>
      </c>
      <c r="Q1729" s="451">
        <f>+'Work progress Summary'!Y17</f>
        <v>1</v>
      </c>
      <c r="R1729" s="144">
        <v>3856</v>
      </c>
      <c r="S1729" s="143">
        <f t="shared" si="105"/>
        <v>0</v>
      </c>
      <c r="T1729" s="144">
        <f>Q1729*M1729</f>
        <v>3856</v>
      </c>
      <c r="U1729" s="145"/>
      <c r="W1729" s="365"/>
    </row>
    <row r="1730" spans="1:23">
      <c r="A1730" s="182"/>
      <c r="B1730" s="52"/>
      <c r="C1730" s="200"/>
      <c r="D1730" s="137"/>
      <c r="E1730" s="52"/>
      <c r="F1730" s="52"/>
      <c r="G1730" s="186"/>
      <c r="H1730" s="187"/>
      <c r="I1730" s="187"/>
      <c r="J1730" s="187"/>
      <c r="K1730" s="139"/>
      <c r="L1730" s="140"/>
      <c r="M1730" s="141"/>
      <c r="N1730" s="458">
        <f t="shared" si="103"/>
        <v>0</v>
      </c>
      <c r="O1730" s="147"/>
      <c r="P1730" s="460">
        <f t="shared" si="104"/>
        <v>0</v>
      </c>
      <c r="Q1730" s="451"/>
      <c r="R1730" s="144"/>
      <c r="S1730" s="143"/>
      <c r="T1730" s="144"/>
      <c r="U1730" s="145"/>
      <c r="W1730" s="365"/>
    </row>
    <row r="1731" spans="1:23">
      <c r="A1731" s="135"/>
      <c r="B1731" s="183" t="s">
        <v>83</v>
      </c>
      <c r="C1731" s="200" t="s">
        <v>139</v>
      </c>
      <c r="D1731" s="137"/>
      <c r="E1731" s="52"/>
      <c r="F1731" s="52"/>
      <c r="G1731" s="186"/>
      <c r="H1731" s="187"/>
      <c r="I1731" s="139"/>
      <c r="J1731" s="139"/>
      <c r="K1731" s="139"/>
      <c r="L1731" s="140"/>
      <c r="M1731" s="141"/>
      <c r="N1731" s="458">
        <f t="shared" si="103"/>
        <v>0</v>
      </c>
      <c r="O1731" s="147"/>
      <c r="P1731" s="460">
        <f t="shared" si="104"/>
        <v>0</v>
      </c>
      <c r="Q1731" s="451"/>
      <c r="R1731" s="144"/>
      <c r="S1731" s="143"/>
      <c r="T1731" s="144"/>
      <c r="U1731" s="145"/>
      <c r="W1731" s="365"/>
    </row>
    <row r="1732" spans="1:23">
      <c r="A1732" s="182"/>
      <c r="B1732" s="52"/>
      <c r="C1732" s="200"/>
      <c r="D1732" s="137"/>
      <c r="E1732" s="52"/>
      <c r="F1732" s="52"/>
      <c r="G1732" s="186"/>
      <c r="H1732" s="187"/>
      <c r="I1732" s="187"/>
      <c r="J1732" s="187"/>
      <c r="K1732" s="139"/>
      <c r="L1732" s="140"/>
      <c r="M1732" s="141"/>
      <c r="N1732" s="458">
        <f t="shared" si="103"/>
        <v>0</v>
      </c>
      <c r="O1732" s="147"/>
      <c r="P1732" s="460">
        <f t="shared" si="104"/>
        <v>0</v>
      </c>
      <c r="Q1732" s="451"/>
      <c r="R1732" s="144"/>
      <c r="S1732" s="143"/>
      <c r="T1732" s="144"/>
      <c r="U1732" s="145"/>
      <c r="W1732" s="365"/>
    </row>
    <row r="1733" spans="1:23">
      <c r="A1733" s="135"/>
      <c r="B1733" s="183" t="s">
        <v>83</v>
      </c>
      <c r="C1733" s="200" t="s">
        <v>350</v>
      </c>
      <c r="D1733" s="202"/>
      <c r="E1733" s="52"/>
      <c r="F1733" s="52"/>
      <c r="G1733" s="186"/>
      <c r="H1733" s="187"/>
      <c r="I1733" s="139"/>
      <c r="J1733" s="139"/>
      <c r="K1733" s="139"/>
      <c r="L1733" s="140"/>
      <c r="M1733" s="141"/>
      <c r="N1733" s="458">
        <f t="shared" si="103"/>
        <v>0</v>
      </c>
      <c r="O1733" s="147"/>
      <c r="P1733" s="460">
        <f t="shared" si="104"/>
        <v>0</v>
      </c>
      <c r="Q1733" s="451"/>
      <c r="R1733" s="144"/>
      <c r="S1733" s="143"/>
      <c r="T1733" s="144"/>
      <c r="U1733" s="145"/>
      <c r="W1733" s="365"/>
    </row>
    <row r="1734" spans="1:23">
      <c r="A1734" s="182"/>
      <c r="B1734" s="52"/>
      <c r="C1734" s="200"/>
      <c r="D1734" s="137"/>
      <c r="E1734" s="52"/>
      <c r="F1734" s="52"/>
      <c r="G1734" s="186"/>
      <c r="H1734" s="187"/>
      <c r="I1734" s="187"/>
      <c r="J1734" s="187"/>
      <c r="K1734" s="139"/>
      <c r="L1734" s="140"/>
      <c r="M1734" s="141"/>
      <c r="N1734" s="458">
        <f t="shared" si="103"/>
        <v>0</v>
      </c>
      <c r="O1734" s="147"/>
      <c r="P1734" s="460">
        <f t="shared" si="104"/>
        <v>0</v>
      </c>
      <c r="Q1734" s="451"/>
      <c r="R1734" s="144"/>
      <c r="S1734" s="143"/>
      <c r="T1734" s="144"/>
      <c r="U1734" s="145"/>
      <c r="W1734" s="365"/>
    </row>
    <row r="1735" spans="1:23" ht="52">
      <c r="A1735" s="135">
        <v>12</v>
      </c>
      <c r="B1735" s="52" t="s">
        <v>108</v>
      </c>
      <c r="C1735" s="136" t="s">
        <v>272</v>
      </c>
      <c r="D1735" s="202">
        <v>1</v>
      </c>
      <c r="E1735" s="52" t="s">
        <v>100</v>
      </c>
      <c r="F1735" s="52">
        <v>2</v>
      </c>
      <c r="G1735" s="112" t="s">
        <v>96</v>
      </c>
      <c r="H1735" s="138">
        <v>20</v>
      </c>
      <c r="I1735" s="139">
        <v>262</v>
      </c>
      <c r="J1735" s="139">
        <v>134</v>
      </c>
      <c r="K1735" s="139">
        <f>I1735+J1735</f>
        <v>396</v>
      </c>
      <c r="L1735" s="140">
        <f>K1735*D1735</f>
        <v>396</v>
      </c>
      <c r="M1735" s="141">
        <f t="shared" si="102"/>
        <v>792</v>
      </c>
      <c r="N1735" s="458">
        <f t="shared" si="103"/>
        <v>0</v>
      </c>
      <c r="O1735" s="147">
        <v>1</v>
      </c>
      <c r="P1735" s="460">
        <f t="shared" si="104"/>
        <v>0</v>
      </c>
      <c r="Q1735" s="451">
        <f>+'Work progress Summary'!AA17</f>
        <v>1</v>
      </c>
      <c r="R1735" s="144">
        <v>792</v>
      </c>
      <c r="S1735" s="143">
        <f t="shared" si="105"/>
        <v>0</v>
      </c>
      <c r="T1735" s="144">
        <f>Q1735*M1735</f>
        <v>792</v>
      </c>
      <c r="U1735" s="145"/>
      <c r="W1735" s="365"/>
    </row>
    <row r="1736" spans="1:23">
      <c r="A1736" s="182"/>
      <c r="B1736" s="52"/>
      <c r="C1736" s="200"/>
      <c r="D1736" s="137"/>
      <c r="E1736" s="52"/>
      <c r="F1736" s="52"/>
      <c r="G1736" s="186"/>
      <c r="H1736" s="187"/>
      <c r="I1736" s="187"/>
      <c r="J1736" s="187"/>
      <c r="K1736" s="139"/>
      <c r="L1736" s="140"/>
      <c r="M1736" s="141"/>
      <c r="N1736" s="458">
        <f t="shared" si="103"/>
        <v>0</v>
      </c>
      <c r="O1736" s="147"/>
      <c r="P1736" s="460">
        <f t="shared" si="104"/>
        <v>0</v>
      </c>
      <c r="Q1736" s="451"/>
      <c r="R1736" s="144"/>
      <c r="S1736" s="143"/>
      <c r="T1736" s="144"/>
      <c r="U1736" s="145"/>
      <c r="W1736" s="365"/>
    </row>
    <row r="1737" spans="1:23" ht="39">
      <c r="A1737" s="135">
        <v>12</v>
      </c>
      <c r="B1737" s="52" t="s">
        <v>109</v>
      </c>
      <c r="C1737" s="136" t="s">
        <v>273</v>
      </c>
      <c r="D1737" s="137">
        <v>1</v>
      </c>
      <c r="E1737" s="52" t="s">
        <v>100</v>
      </c>
      <c r="F1737" s="52">
        <v>2</v>
      </c>
      <c r="G1737" s="112" t="s">
        <v>131</v>
      </c>
      <c r="H1737" s="138">
        <v>20</v>
      </c>
      <c r="I1737" s="139">
        <v>1074</v>
      </c>
      <c r="J1737" s="139">
        <v>599</v>
      </c>
      <c r="K1737" s="139">
        <f>I1737+J1737</f>
        <v>1673</v>
      </c>
      <c r="L1737" s="140">
        <f>K1737*D1737</f>
        <v>1673</v>
      </c>
      <c r="M1737" s="141">
        <f t="shared" si="102"/>
        <v>3346</v>
      </c>
      <c r="N1737" s="458">
        <f t="shared" si="103"/>
        <v>0</v>
      </c>
      <c r="O1737" s="147">
        <v>1</v>
      </c>
      <c r="P1737" s="460">
        <f t="shared" si="104"/>
        <v>0</v>
      </c>
      <c r="Q1737" s="451">
        <f>+'Work progress Summary'!AA17</f>
        <v>1</v>
      </c>
      <c r="R1737" s="144">
        <v>3346</v>
      </c>
      <c r="S1737" s="143">
        <f t="shared" si="105"/>
        <v>0</v>
      </c>
      <c r="T1737" s="144">
        <f>Q1737*M1737</f>
        <v>3346</v>
      </c>
      <c r="U1737" s="145"/>
      <c r="W1737" s="365"/>
    </row>
    <row r="1738" spans="1:23">
      <c r="A1738" s="182"/>
      <c r="B1738" s="52"/>
      <c r="C1738" s="200"/>
      <c r="D1738" s="137"/>
      <c r="E1738" s="52"/>
      <c r="F1738" s="52"/>
      <c r="G1738" s="186"/>
      <c r="H1738" s="187"/>
      <c r="I1738" s="187"/>
      <c r="J1738" s="187"/>
      <c r="K1738" s="139"/>
      <c r="L1738" s="140"/>
      <c r="M1738" s="141"/>
      <c r="N1738" s="458">
        <f t="shared" si="103"/>
        <v>0</v>
      </c>
      <c r="O1738" s="147"/>
      <c r="P1738" s="460">
        <f t="shared" si="104"/>
        <v>0</v>
      </c>
      <c r="Q1738" s="451"/>
      <c r="R1738" s="144"/>
      <c r="S1738" s="143"/>
      <c r="T1738" s="144"/>
      <c r="U1738" s="145"/>
      <c r="W1738" s="365"/>
    </row>
    <row r="1739" spans="1:23">
      <c r="A1739" s="135"/>
      <c r="B1739" s="183" t="s">
        <v>83</v>
      </c>
      <c r="C1739" s="200" t="s">
        <v>213</v>
      </c>
      <c r="D1739" s="202"/>
      <c r="E1739" s="52"/>
      <c r="F1739" s="52"/>
      <c r="G1739" s="186"/>
      <c r="H1739" s="187"/>
      <c r="I1739" s="139"/>
      <c r="J1739" s="139"/>
      <c r="K1739" s="139"/>
      <c r="L1739" s="140"/>
      <c r="M1739" s="141"/>
      <c r="N1739" s="458">
        <f t="shared" si="103"/>
        <v>0</v>
      </c>
      <c r="O1739" s="147"/>
      <c r="P1739" s="460">
        <f t="shared" si="104"/>
        <v>0</v>
      </c>
      <c r="Q1739" s="451"/>
      <c r="R1739" s="144"/>
      <c r="S1739" s="143"/>
      <c r="T1739" s="144"/>
      <c r="U1739" s="145"/>
      <c r="W1739" s="365"/>
    </row>
    <row r="1740" spans="1:23">
      <c r="A1740" s="182"/>
      <c r="B1740" s="52"/>
      <c r="C1740" s="200"/>
      <c r="D1740" s="137"/>
      <c r="E1740" s="52"/>
      <c r="F1740" s="52"/>
      <c r="G1740" s="186"/>
      <c r="H1740" s="187"/>
      <c r="I1740" s="187"/>
      <c r="J1740" s="187"/>
      <c r="K1740" s="139"/>
      <c r="L1740" s="140"/>
      <c r="M1740" s="141"/>
      <c r="N1740" s="458">
        <f t="shared" si="103"/>
        <v>0</v>
      </c>
      <c r="O1740" s="147"/>
      <c r="P1740" s="460">
        <f t="shared" si="104"/>
        <v>0</v>
      </c>
      <c r="Q1740" s="451"/>
      <c r="R1740" s="144"/>
      <c r="S1740" s="143"/>
      <c r="T1740" s="144"/>
      <c r="U1740" s="145"/>
      <c r="W1740" s="365"/>
    </row>
    <row r="1741" spans="1:23" ht="39">
      <c r="A1741" s="135">
        <v>12</v>
      </c>
      <c r="B1741" s="52" t="s">
        <v>1</v>
      </c>
      <c r="C1741" s="136" t="s">
        <v>351</v>
      </c>
      <c r="D1741" s="202">
        <v>1</v>
      </c>
      <c r="E1741" s="52" t="s">
        <v>100</v>
      </c>
      <c r="F1741" s="52">
        <v>2</v>
      </c>
      <c r="G1741" s="112" t="s">
        <v>96</v>
      </c>
      <c r="H1741" s="138">
        <v>20</v>
      </c>
      <c r="I1741" s="139">
        <v>364</v>
      </c>
      <c r="J1741" s="139">
        <v>195</v>
      </c>
      <c r="K1741" s="139">
        <f>I1741+J1741</f>
        <v>559</v>
      </c>
      <c r="L1741" s="140">
        <f>K1741*D1741</f>
        <v>559</v>
      </c>
      <c r="M1741" s="141">
        <f t="shared" ref="M1741:M1803" si="106">D1741*K1741*F1741</f>
        <v>1118</v>
      </c>
      <c r="N1741" s="458">
        <f t="shared" si="103"/>
        <v>0</v>
      </c>
      <c r="O1741" s="147">
        <v>1</v>
      </c>
      <c r="P1741" s="460">
        <f t="shared" si="104"/>
        <v>0</v>
      </c>
      <c r="Q1741" s="451">
        <f>+'Work progress Summary'!Z17</f>
        <v>1</v>
      </c>
      <c r="R1741" s="144">
        <v>1118</v>
      </c>
      <c r="S1741" s="143">
        <f t="shared" si="105"/>
        <v>0</v>
      </c>
      <c r="T1741" s="144">
        <f>Q1741*M1741</f>
        <v>1118</v>
      </c>
      <c r="U1741" s="145"/>
      <c r="W1741" s="365"/>
    </row>
    <row r="1742" spans="1:23">
      <c r="A1742" s="182"/>
      <c r="B1742" s="52"/>
      <c r="C1742" s="200"/>
      <c r="D1742" s="137"/>
      <c r="E1742" s="52"/>
      <c r="F1742" s="52"/>
      <c r="G1742" s="186"/>
      <c r="H1742" s="187"/>
      <c r="I1742" s="187"/>
      <c r="J1742" s="187"/>
      <c r="K1742" s="139"/>
      <c r="L1742" s="140"/>
      <c r="M1742" s="141"/>
      <c r="N1742" s="458">
        <f t="shared" si="103"/>
        <v>0</v>
      </c>
      <c r="O1742" s="147"/>
      <c r="P1742" s="460">
        <f t="shared" si="104"/>
        <v>0</v>
      </c>
      <c r="Q1742" s="451"/>
      <c r="R1742" s="144"/>
      <c r="S1742" s="143"/>
      <c r="T1742" s="144"/>
      <c r="U1742" s="145"/>
      <c r="W1742" s="365"/>
    </row>
    <row r="1743" spans="1:23">
      <c r="A1743" s="135"/>
      <c r="B1743" s="183" t="s">
        <v>83</v>
      </c>
      <c r="C1743" s="200" t="s">
        <v>111</v>
      </c>
      <c r="D1743" s="137"/>
      <c r="E1743" s="52"/>
      <c r="F1743" s="52"/>
      <c r="G1743" s="186"/>
      <c r="H1743" s="187"/>
      <c r="I1743" s="139"/>
      <c r="J1743" s="139"/>
      <c r="K1743" s="139"/>
      <c r="L1743" s="140"/>
      <c r="M1743" s="141"/>
      <c r="N1743" s="458">
        <f t="shared" si="103"/>
        <v>0</v>
      </c>
      <c r="O1743" s="147"/>
      <c r="P1743" s="460">
        <f t="shared" si="104"/>
        <v>0</v>
      </c>
      <c r="Q1743" s="451"/>
      <c r="R1743" s="144"/>
      <c r="S1743" s="143"/>
      <c r="T1743" s="144"/>
      <c r="U1743" s="145"/>
      <c r="W1743" s="365"/>
    </row>
    <row r="1744" spans="1:23">
      <c r="A1744" s="182"/>
      <c r="B1744" s="52"/>
      <c r="C1744" s="200"/>
      <c r="D1744" s="137"/>
      <c r="E1744" s="52"/>
      <c r="F1744" s="52"/>
      <c r="G1744" s="186"/>
      <c r="H1744" s="187"/>
      <c r="I1744" s="187"/>
      <c r="J1744" s="187"/>
      <c r="K1744" s="139"/>
      <c r="L1744" s="140"/>
      <c r="M1744" s="141"/>
      <c r="N1744" s="458">
        <f t="shared" si="103"/>
        <v>0</v>
      </c>
      <c r="O1744" s="147"/>
      <c r="P1744" s="460">
        <f t="shared" si="104"/>
        <v>0</v>
      </c>
      <c r="Q1744" s="451"/>
      <c r="R1744" s="144"/>
      <c r="S1744" s="143"/>
      <c r="T1744" s="144"/>
      <c r="U1744" s="145"/>
      <c r="W1744" s="365"/>
    </row>
    <row r="1745" spans="1:23" ht="78">
      <c r="A1745" s="135">
        <v>12</v>
      </c>
      <c r="B1745" s="52" t="s">
        <v>2</v>
      </c>
      <c r="C1745" s="136" t="s">
        <v>352</v>
      </c>
      <c r="D1745" s="202">
        <v>1</v>
      </c>
      <c r="E1745" s="52" t="s">
        <v>100</v>
      </c>
      <c r="F1745" s="52">
        <v>2</v>
      </c>
      <c r="G1745" s="112" t="s">
        <v>131</v>
      </c>
      <c r="H1745" s="138">
        <v>20</v>
      </c>
      <c r="I1745" s="139">
        <v>1576</v>
      </c>
      <c r="J1745" s="139">
        <v>718</v>
      </c>
      <c r="K1745" s="139">
        <f>I1745+J1745</f>
        <v>2294</v>
      </c>
      <c r="L1745" s="140">
        <f>K1745*D1745</f>
        <v>2294</v>
      </c>
      <c r="M1745" s="141">
        <f t="shared" si="106"/>
        <v>4588</v>
      </c>
      <c r="N1745" s="458">
        <f t="shared" si="103"/>
        <v>0</v>
      </c>
      <c r="O1745" s="147">
        <v>1</v>
      </c>
      <c r="P1745" s="460">
        <f t="shared" si="104"/>
        <v>0</v>
      </c>
      <c r="Q1745" s="451">
        <f>+'Work progress Summary'!AB17</f>
        <v>1</v>
      </c>
      <c r="R1745" s="144">
        <v>4588</v>
      </c>
      <c r="S1745" s="143">
        <f t="shared" si="105"/>
        <v>0</v>
      </c>
      <c r="T1745" s="144">
        <f>Q1745*M1745</f>
        <v>4588</v>
      </c>
      <c r="U1745" s="145"/>
      <c r="W1745" s="365"/>
    </row>
    <row r="1746" spans="1:23">
      <c r="A1746" s="182"/>
      <c r="B1746" s="52"/>
      <c r="C1746" s="200"/>
      <c r="D1746" s="137"/>
      <c r="E1746" s="52"/>
      <c r="F1746" s="52"/>
      <c r="G1746" s="186"/>
      <c r="H1746" s="187"/>
      <c r="I1746" s="187"/>
      <c r="J1746" s="187"/>
      <c r="K1746" s="139"/>
      <c r="L1746" s="140"/>
      <c r="M1746" s="141"/>
      <c r="N1746" s="458">
        <f t="shared" si="103"/>
        <v>0</v>
      </c>
      <c r="O1746" s="147"/>
      <c r="P1746" s="460">
        <f t="shared" si="104"/>
        <v>0</v>
      </c>
      <c r="Q1746" s="451"/>
      <c r="R1746" s="144"/>
      <c r="S1746" s="143"/>
      <c r="T1746" s="144"/>
      <c r="U1746" s="145"/>
      <c r="W1746" s="365"/>
    </row>
    <row r="1747" spans="1:23" ht="52">
      <c r="A1747" s="135">
        <v>12</v>
      </c>
      <c r="B1747" s="52" t="s">
        <v>129</v>
      </c>
      <c r="C1747" s="136" t="s">
        <v>239</v>
      </c>
      <c r="D1747" s="137">
        <v>2</v>
      </c>
      <c r="E1747" s="52" t="s">
        <v>100</v>
      </c>
      <c r="F1747" s="52">
        <v>2</v>
      </c>
      <c r="G1747" s="112" t="s">
        <v>131</v>
      </c>
      <c r="H1747" s="138">
        <v>20</v>
      </c>
      <c r="I1747" s="139">
        <v>372</v>
      </c>
      <c r="J1747" s="139">
        <v>182</v>
      </c>
      <c r="K1747" s="139">
        <f>I1747+J1747</f>
        <v>554</v>
      </c>
      <c r="L1747" s="140">
        <f>K1747*D1747</f>
        <v>1108</v>
      </c>
      <c r="M1747" s="141">
        <f t="shared" si="106"/>
        <v>2216</v>
      </c>
      <c r="N1747" s="458">
        <f t="shared" si="103"/>
        <v>0</v>
      </c>
      <c r="O1747" s="147">
        <v>1</v>
      </c>
      <c r="P1747" s="460">
        <f t="shared" si="104"/>
        <v>0</v>
      </c>
      <c r="Q1747" s="451">
        <f>+'Work progress Summary'!AC17</f>
        <v>1</v>
      </c>
      <c r="R1747" s="144">
        <v>2216</v>
      </c>
      <c r="S1747" s="143">
        <f t="shared" si="105"/>
        <v>0</v>
      </c>
      <c r="T1747" s="144">
        <f>Q1747*M1747</f>
        <v>2216</v>
      </c>
      <c r="U1747" s="145"/>
      <c r="W1747" s="365"/>
    </row>
    <row r="1748" spans="1:23">
      <c r="A1748" s="182"/>
      <c r="B1748" s="52"/>
      <c r="C1748" s="200"/>
      <c r="D1748" s="137"/>
      <c r="E1748" s="52"/>
      <c r="F1748" s="52"/>
      <c r="G1748" s="186"/>
      <c r="H1748" s="187"/>
      <c r="I1748" s="187"/>
      <c r="J1748" s="187"/>
      <c r="K1748" s="139"/>
      <c r="L1748" s="140"/>
      <c r="M1748" s="141"/>
      <c r="N1748" s="458">
        <f t="shared" si="103"/>
        <v>0</v>
      </c>
      <c r="O1748" s="147"/>
      <c r="P1748" s="460">
        <f t="shared" si="104"/>
        <v>0</v>
      </c>
      <c r="Q1748" s="451"/>
      <c r="R1748" s="144"/>
      <c r="S1748" s="143"/>
      <c r="T1748" s="144"/>
      <c r="U1748" s="145"/>
      <c r="W1748" s="365"/>
    </row>
    <row r="1749" spans="1:23" ht="52">
      <c r="A1749" s="135">
        <v>12</v>
      </c>
      <c r="B1749" s="52" t="s">
        <v>129</v>
      </c>
      <c r="C1749" s="136" t="s">
        <v>256</v>
      </c>
      <c r="D1749" s="202">
        <v>2</v>
      </c>
      <c r="E1749" s="52" t="s">
        <v>100</v>
      </c>
      <c r="F1749" s="52">
        <v>2</v>
      </c>
      <c r="G1749" s="112" t="s">
        <v>131</v>
      </c>
      <c r="H1749" s="138">
        <v>20</v>
      </c>
      <c r="I1749" s="139">
        <v>43</v>
      </c>
      <c r="J1749" s="139">
        <v>19</v>
      </c>
      <c r="K1749" s="139">
        <f>I1749+J1749</f>
        <v>62</v>
      </c>
      <c r="L1749" s="140">
        <f>K1749*D1749</f>
        <v>124</v>
      </c>
      <c r="M1749" s="141">
        <f t="shared" si="106"/>
        <v>248</v>
      </c>
      <c r="N1749" s="458">
        <f t="shared" si="103"/>
        <v>0</v>
      </c>
      <c r="O1749" s="147">
        <v>1</v>
      </c>
      <c r="P1749" s="460">
        <f t="shared" si="104"/>
        <v>0</v>
      </c>
      <c r="Q1749" s="451">
        <f>+'Work progress Summary'!AD17</f>
        <v>1</v>
      </c>
      <c r="R1749" s="144">
        <v>248</v>
      </c>
      <c r="S1749" s="143">
        <f t="shared" si="105"/>
        <v>0</v>
      </c>
      <c r="T1749" s="144">
        <f>Q1749*M1749</f>
        <v>248</v>
      </c>
      <c r="U1749" s="145"/>
      <c r="W1749" s="365"/>
    </row>
    <row r="1750" spans="1:23">
      <c r="A1750" s="182"/>
      <c r="B1750" s="52"/>
      <c r="C1750" s="200"/>
      <c r="D1750" s="137"/>
      <c r="E1750" s="52"/>
      <c r="F1750" s="52"/>
      <c r="G1750" s="186"/>
      <c r="H1750" s="187"/>
      <c r="I1750" s="187"/>
      <c r="J1750" s="187"/>
      <c r="K1750" s="139"/>
      <c r="L1750" s="140"/>
      <c r="M1750" s="141"/>
      <c r="N1750" s="458">
        <f t="shared" si="103"/>
        <v>0</v>
      </c>
      <c r="O1750" s="147"/>
      <c r="P1750" s="460">
        <f t="shared" si="104"/>
        <v>0</v>
      </c>
      <c r="Q1750" s="451"/>
      <c r="R1750" s="144"/>
      <c r="S1750" s="143"/>
      <c r="T1750" s="144"/>
      <c r="U1750" s="145"/>
      <c r="W1750" s="365"/>
    </row>
    <row r="1751" spans="1:23">
      <c r="A1751" s="135"/>
      <c r="B1751" s="183" t="s">
        <v>83</v>
      </c>
      <c r="C1751" s="200" t="s">
        <v>353</v>
      </c>
      <c r="D1751" s="137"/>
      <c r="E1751" s="52"/>
      <c r="F1751" s="52"/>
      <c r="G1751" s="186"/>
      <c r="H1751" s="187"/>
      <c r="I1751" s="139"/>
      <c r="J1751" s="139"/>
      <c r="K1751" s="139"/>
      <c r="L1751" s="140"/>
      <c r="M1751" s="141"/>
      <c r="N1751" s="458">
        <f t="shared" si="103"/>
        <v>0</v>
      </c>
      <c r="O1751" s="147"/>
      <c r="P1751" s="460">
        <f t="shared" si="104"/>
        <v>0</v>
      </c>
      <c r="Q1751" s="451"/>
      <c r="R1751" s="144"/>
      <c r="S1751" s="143"/>
      <c r="T1751" s="144"/>
      <c r="U1751" s="145"/>
      <c r="W1751" s="365"/>
    </row>
    <row r="1752" spans="1:23">
      <c r="A1752" s="182"/>
      <c r="B1752" s="52"/>
      <c r="C1752" s="200"/>
      <c r="D1752" s="137"/>
      <c r="E1752" s="52"/>
      <c r="F1752" s="52"/>
      <c r="G1752" s="186"/>
      <c r="H1752" s="187"/>
      <c r="I1752" s="187"/>
      <c r="J1752" s="187"/>
      <c r="K1752" s="139"/>
      <c r="L1752" s="140"/>
      <c r="M1752" s="141"/>
      <c r="N1752" s="458">
        <f t="shared" si="103"/>
        <v>0</v>
      </c>
      <c r="O1752" s="147"/>
      <c r="P1752" s="460">
        <f t="shared" si="104"/>
        <v>0</v>
      </c>
      <c r="Q1752" s="451"/>
      <c r="R1752" s="144"/>
      <c r="S1752" s="143"/>
      <c r="T1752" s="144"/>
      <c r="U1752" s="145"/>
      <c r="W1752" s="365"/>
    </row>
    <row r="1753" spans="1:23" ht="65">
      <c r="A1753" s="135">
        <v>12</v>
      </c>
      <c r="B1753" s="52" t="s">
        <v>3</v>
      </c>
      <c r="C1753" s="136" t="s">
        <v>181</v>
      </c>
      <c r="D1753" s="202">
        <v>1</v>
      </c>
      <c r="E1753" s="52" t="s">
        <v>100</v>
      </c>
      <c r="F1753" s="52">
        <v>2</v>
      </c>
      <c r="G1753" s="112" t="s">
        <v>131</v>
      </c>
      <c r="H1753" s="138">
        <v>20</v>
      </c>
      <c r="I1753" s="139">
        <v>893</v>
      </c>
      <c r="J1753" s="139">
        <v>359</v>
      </c>
      <c r="K1753" s="139">
        <f>I1753+J1753</f>
        <v>1252</v>
      </c>
      <c r="L1753" s="140">
        <f>K1753*D1753</f>
        <v>1252</v>
      </c>
      <c r="M1753" s="141">
        <f t="shared" si="106"/>
        <v>2504</v>
      </c>
      <c r="N1753" s="458">
        <f t="shared" si="103"/>
        <v>0</v>
      </c>
      <c r="O1753" s="147">
        <v>1</v>
      </c>
      <c r="P1753" s="460">
        <f t="shared" si="104"/>
        <v>0</v>
      </c>
      <c r="Q1753" s="451">
        <f>+'Work progress Summary'!AE17</f>
        <v>1</v>
      </c>
      <c r="R1753" s="144">
        <v>2504</v>
      </c>
      <c r="S1753" s="143">
        <f t="shared" si="105"/>
        <v>0</v>
      </c>
      <c r="T1753" s="144">
        <f>Q1753*M1753</f>
        <v>2504</v>
      </c>
      <c r="U1753" s="145"/>
      <c r="W1753" s="365"/>
    </row>
    <row r="1754" spans="1:23">
      <c r="A1754" s="182"/>
      <c r="B1754" s="52"/>
      <c r="C1754" s="200"/>
      <c r="D1754" s="137"/>
      <c r="E1754" s="52"/>
      <c r="F1754" s="52"/>
      <c r="G1754" s="186"/>
      <c r="H1754" s="187"/>
      <c r="I1754" s="187"/>
      <c r="J1754" s="187"/>
      <c r="K1754" s="139"/>
      <c r="L1754" s="140"/>
      <c r="M1754" s="141"/>
      <c r="N1754" s="458">
        <f t="shared" si="103"/>
        <v>0</v>
      </c>
      <c r="O1754" s="147"/>
      <c r="P1754" s="460">
        <f t="shared" si="104"/>
        <v>0</v>
      </c>
      <c r="Q1754" s="451"/>
      <c r="R1754" s="144"/>
      <c r="S1754" s="143"/>
      <c r="T1754" s="144"/>
      <c r="U1754" s="145"/>
      <c r="W1754" s="365"/>
    </row>
    <row r="1755" spans="1:23">
      <c r="A1755" s="135"/>
      <c r="B1755" s="183" t="s">
        <v>83</v>
      </c>
      <c r="C1755" s="200" t="s">
        <v>118</v>
      </c>
      <c r="D1755" s="137"/>
      <c r="E1755" s="52"/>
      <c r="F1755" s="52"/>
      <c r="G1755" s="186"/>
      <c r="H1755" s="187"/>
      <c r="I1755" s="139"/>
      <c r="J1755" s="139"/>
      <c r="K1755" s="139"/>
      <c r="L1755" s="140"/>
      <c r="M1755" s="141"/>
      <c r="N1755" s="458">
        <f t="shared" si="103"/>
        <v>0</v>
      </c>
      <c r="O1755" s="147"/>
      <c r="P1755" s="460">
        <f t="shared" si="104"/>
        <v>0</v>
      </c>
      <c r="Q1755" s="451"/>
      <c r="R1755" s="144"/>
      <c r="S1755" s="143"/>
      <c r="T1755" s="144"/>
      <c r="U1755" s="145"/>
      <c r="W1755" s="365"/>
    </row>
    <row r="1756" spans="1:23">
      <c r="A1756" s="182"/>
      <c r="B1756" s="52"/>
      <c r="C1756" s="200"/>
      <c r="D1756" s="137"/>
      <c r="E1756" s="52"/>
      <c r="F1756" s="52"/>
      <c r="G1756" s="186"/>
      <c r="H1756" s="187"/>
      <c r="I1756" s="187"/>
      <c r="J1756" s="187"/>
      <c r="K1756" s="139"/>
      <c r="L1756" s="140"/>
      <c r="M1756" s="141"/>
      <c r="N1756" s="458">
        <f t="shared" si="103"/>
        <v>0</v>
      </c>
      <c r="O1756" s="147"/>
      <c r="P1756" s="460">
        <f t="shared" si="104"/>
        <v>0</v>
      </c>
      <c r="Q1756" s="451"/>
      <c r="R1756" s="144"/>
      <c r="S1756" s="143"/>
      <c r="T1756" s="144"/>
      <c r="U1756" s="145"/>
      <c r="W1756" s="365"/>
    </row>
    <row r="1757" spans="1:23" ht="52">
      <c r="A1757" s="135">
        <v>12</v>
      </c>
      <c r="B1757" s="52" t="s">
        <v>4</v>
      </c>
      <c r="C1757" s="136" t="s">
        <v>258</v>
      </c>
      <c r="D1757" s="202">
        <v>1</v>
      </c>
      <c r="E1757" s="52" t="s">
        <v>100</v>
      </c>
      <c r="F1757" s="52">
        <v>2</v>
      </c>
      <c r="G1757" s="112" t="s">
        <v>131</v>
      </c>
      <c r="H1757" s="138">
        <v>20</v>
      </c>
      <c r="I1757" s="139">
        <v>492</v>
      </c>
      <c r="J1757" s="139">
        <v>240</v>
      </c>
      <c r="K1757" s="139">
        <f>I1757+J1757</f>
        <v>732</v>
      </c>
      <c r="L1757" s="140">
        <f>K1757*D1757</f>
        <v>732</v>
      </c>
      <c r="M1757" s="141">
        <f t="shared" si="106"/>
        <v>1464</v>
      </c>
      <c r="N1757" s="458">
        <f t="shared" si="103"/>
        <v>0</v>
      </c>
      <c r="O1757" s="147">
        <v>1</v>
      </c>
      <c r="P1757" s="460">
        <f t="shared" si="104"/>
        <v>0</v>
      </c>
      <c r="Q1757" s="451">
        <f>+'Work progress Summary'!AC17</f>
        <v>1</v>
      </c>
      <c r="R1757" s="144">
        <v>1464</v>
      </c>
      <c r="S1757" s="143">
        <f t="shared" si="105"/>
        <v>0</v>
      </c>
      <c r="T1757" s="144">
        <f>Q1757*M1757</f>
        <v>1464</v>
      </c>
      <c r="U1757" s="145"/>
      <c r="W1757" s="365"/>
    </row>
    <row r="1758" spans="1:23">
      <c r="A1758" s="182"/>
      <c r="B1758" s="52"/>
      <c r="C1758" s="200"/>
      <c r="D1758" s="137"/>
      <c r="E1758" s="52"/>
      <c r="F1758" s="52"/>
      <c r="G1758" s="186"/>
      <c r="H1758" s="187"/>
      <c r="I1758" s="187"/>
      <c r="J1758" s="187"/>
      <c r="K1758" s="139"/>
      <c r="L1758" s="140"/>
      <c r="M1758" s="141"/>
      <c r="N1758" s="458">
        <f t="shared" ref="N1758:N1821" si="107">P1758*D1758*F1758</f>
        <v>0</v>
      </c>
      <c r="O1758" s="147"/>
      <c r="P1758" s="460">
        <f t="shared" ref="P1758:P1821" si="108">Q1758-O1758</f>
        <v>0</v>
      </c>
      <c r="Q1758" s="451"/>
      <c r="R1758" s="144"/>
      <c r="S1758" s="143"/>
      <c r="T1758" s="144"/>
      <c r="U1758" s="145"/>
      <c r="W1758" s="365"/>
    </row>
    <row r="1759" spans="1:23" ht="39">
      <c r="A1759" s="135">
        <v>12</v>
      </c>
      <c r="B1759" s="52" t="s">
        <v>5</v>
      </c>
      <c r="C1759" s="136" t="s">
        <v>354</v>
      </c>
      <c r="D1759" s="137">
        <v>1</v>
      </c>
      <c r="E1759" s="52" t="s">
        <v>100</v>
      </c>
      <c r="F1759" s="52">
        <v>2</v>
      </c>
      <c r="G1759" s="112" t="s">
        <v>131</v>
      </c>
      <c r="H1759" s="138">
        <v>20</v>
      </c>
      <c r="I1759" s="139">
        <v>251</v>
      </c>
      <c r="J1759" s="139">
        <v>105</v>
      </c>
      <c r="K1759" s="139">
        <f>I1759+J1759</f>
        <v>356</v>
      </c>
      <c r="L1759" s="140">
        <f>K1759*D1759</f>
        <v>356</v>
      </c>
      <c r="M1759" s="141">
        <f t="shared" si="106"/>
        <v>712</v>
      </c>
      <c r="N1759" s="458">
        <f t="shared" si="107"/>
        <v>0</v>
      </c>
      <c r="O1759" s="147">
        <v>1</v>
      </c>
      <c r="P1759" s="460">
        <f t="shared" si="108"/>
        <v>0</v>
      </c>
      <c r="Q1759" s="451">
        <f>+'Work progress Summary'!AF17</f>
        <v>1</v>
      </c>
      <c r="R1759" s="144">
        <v>712</v>
      </c>
      <c r="S1759" s="143">
        <f t="shared" ref="S1759:S1821" si="109">T1759-R1759</f>
        <v>0</v>
      </c>
      <c r="T1759" s="144">
        <f>Q1759*M1759</f>
        <v>712</v>
      </c>
      <c r="U1759" s="145"/>
      <c r="W1759" s="365"/>
    </row>
    <row r="1760" spans="1:23">
      <c r="A1760" s="182"/>
      <c r="B1760" s="52"/>
      <c r="C1760" s="200"/>
      <c r="D1760" s="137"/>
      <c r="E1760" s="52"/>
      <c r="F1760" s="52"/>
      <c r="G1760" s="186"/>
      <c r="H1760" s="187"/>
      <c r="I1760" s="187"/>
      <c r="J1760" s="187"/>
      <c r="K1760" s="139"/>
      <c r="L1760" s="140"/>
      <c r="M1760" s="141"/>
      <c r="N1760" s="458">
        <f t="shared" si="107"/>
        <v>0</v>
      </c>
      <c r="O1760" s="147"/>
      <c r="P1760" s="460">
        <f t="shared" si="108"/>
        <v>0</v>
      </c>
      <c r="Q1760" s="451"/>
      <c r="R1760" s="144"/>
      <c r="S1760" s="143"/>
      <c r="T1760" s="144"/>
      <c r="U1760" s="145"/>
      <c r="W1760" s="365"/>
    </row>
    <row r="1761" spans="1:23" ht="52">
      <c r="A1761" s="135">
        <v>12</v>
      </c>
      <c r="B1761" s="52" t="s">
        <v>103</v>
      </c>
      <c r="C1761" s="136" t="s">
        <v>144</v>
      </c>
      <c r="D1761" s="202">
        <v>2</v>
      </c>
      <c r="E1761" s="52" t="s">
        <v>100</v>
      </c>
      <c r="F1761" s="52">
        <v>2</v>
      </c>
      <c r="G1761" s="112" t="s">
        <v>131</v>
      </c>
      <c r="H1761" s="138">
        <v>20</v>
      </c>
      <c r="I1761" s="139">
        <v>44</v>
      </c>
      <c r="J1761" s="139">
        <v>12</v>
      </c>
      <c r="K1761" s="139">
        <f>I1761+J1761</f>
        <v>56</v>
      </c>
      <c r="L1761" s="140">
        <f>K1761*D1761</f>
        <v>112</v>
      </c>
      <c r="M1761" s="141">
        <f t="shared" si="106"/>
        <v>224</v>
      </c>
      <c r="N1761" s="458">
        <f t="shared" si="107"/>
        <v>0</v>
      </c>
      <c r="O1761" s="147">
        <v>1</v>
      </c>
      <c r="P1761" s="460">
        <f t="shared" si="108"/>
        <v>0</v>
      </c>
      <c r="Q1761" s="451">
        <f>+'Work progress Summary'!AF17</f>
        <v>1</v>
      </c>
      <c r="R1761" s="144">
        <v>224</v>
      </c>
      <c r="S1761" s="143">
        <f t="shared" si="109"/>
        <v>0</v>
      </c>
      <c r="T1761" s="144">
        <f>Q1761*M1761</f>
        <v>224</v>
      </c>
      <c r="U1761" s="145"/>
      <c r="W1761" s="365"/>
    </row>
    <row r="1762" spans="1:23">
      <c r="A1762" s="182"/>
      <c r="B1762" s="52"/>
      <c r="C1762" s="200"/>
      <c r="D1762" s="137"/>
      <c r="E1762" s="52"/>
      <c r="F1762" s="52"/>
      <c r="G1762" s="186"/>
      <c r="H1762" s="187"/>
      <c r="I1762" s="187"/>
      <c r="J1762" s="187"/>
      <c r="K1762" s="139"/>
      <c r="L1762" s="140"/>
      <c r="M1762" s="141"/>
      <c r="N1762" s="458">
        <f t="shared" si="107"/>
        <v>0</v>
      </c>
      <c r="O1762" s="147"/>
      <c r="P1762" s="460">
        <f t="shared" si="108"/>
        <v>0</v>
      </c>
      <c r="Q1762" s="451"/>
      <c r="R1762" s="144"/>
      <c r="S1762" s="143"/>
      <c r="T1762" s="144"/>
      <c r="U1762" s="145"/>
      <c r="W1762" s="365"/>
    </row>
    <row r="1763" spans="1:23">
      <c r="A1763" s="135"/>
      <c r="B1763" s="183" t="s">
        <v>83</v>
      </c>
      <c r="C1763" s="200" t="s">
        <v>121</v>
      </c>
      <c r="D1763" s="137"/>
      <c r="E1763" s="52"/>
      <c r="F1763" s="52"/>
      <c r="G1763" s="186"/>
      <c r="H1763" s="187"/>
      <c r="I1763" s="139"/>
      <c r="J1763" s="139"/>
      <c r="K1763" s="139"/>
      <c r="L1763" s="140"/>
      <c r="M1763" s="141"/>
      <c r="N1763" s="458">
        <f t="shared" si="107"/>
        <v>0</v>
      </c>
      <c r="O1763" s="147"/>
      <c r="P1763" s="460">
        <f t="shared" si="108"/>
        <v>0</v>
      </c>
      <c r="Q1763" s="451"/>
      <c r="R1763" s="144"/>
      <c r="S1763" s="143"/>
      <c r="T1763" s="144"/>
      <c r="U1763" s="145"/>
      <c r="W1763" s="365"/>
    </row>
    <row r="1764" spans="1:23">
      <c r="A1764" s="182"/>
      <c r="B1764" s="52"/>
      <c r="C1764" s="200"/>
      <c r="D1764" s="137"/>
      <c r="E1764" s="52"/>
      <c r="F1764" s="52"/>
      <c r="G1764" s="186"/>
      <c r="H1764" s="187"/>
      <c r="I1764" s="187"/>
      <c r="J1764" s="187"/>
      <c r="K1764" s="139"/>
      <c r="L1764" s="140"/>
      <c r="M1764" s="141"/>
      <c r="N1764" s="458">
        <f t="shared" si="107"/>
        <v>0</v>
      </c>
      <c r="O1764" s="147"/>
      <c r="P1764" s="460">
        <f t="shared" si="108"/>
        <v>0</v>
      </c>
      <c r="Q1764" s="451"/>
      <c r="R1764" s="144"/>
      <c r="S1764" s="143"/>
      <c r="T1764" s="144"/>
      <c r="U1764" s="145"/>
      <c r="W1764" s="365"/>
    </row>
    <row r="1765" spans="1:23" ht="26">
      <c r="A1765" s="135">
        <v>12</v>
      </c>
      <c r="B1765" s="52" t="s">
        <v>105</v>
      </c>
      <c r="C1765" s="136" t="s">
        <v>260</v>
      </c>
      <c r="D1765" s="202">
        <v>1</v>
      </c>
      <c r="E1765" s="52" t="s">
        <v>100</v>
      </c>
      <c r="F1765" s="52">
        <v>2</v>
      </c>
      <c r="G1765" s="112" t="s">
        <v>131</v>
      </c>
      <c r="H1765" s="138">
        <v>20</v>
      </c>
      <c r="I1765" s="139">
        <v>102</v>
      </c>
      <c r="J1765" s="139">
        <v>50</v>
      </c>
      <c r="K1765" s="139">
        <f>I1765+J1765</f>
        <v>152</v>
      </c>
      <c r="L1765" s="140">
        <f>K1765*D1765</f>
        <v>152</v>
      </c>
      <c r="M1765" s="141">
        <f t="shared" si="106"/>
        <v>304</v>
      </c>
      <c r="N1765" s="458">
        <f t="shared" si="107"/>
        <v>0</v>
      </c>
      <c r="O1765" s="147">
        <v>1</v>
      </c>
      <c r="P1765" s="460">
        <f t="shared" si="108"/>
        <v>0</v>
      </c>
      <c r="Q1765" s="451">
        <f>+'Work progress Summary'!AG17</f>
        <v>1</v>
      </c>
      <c r="R1765" s="144">
        <v>304</v>
      </c>
      <c r="S1765" s="143">
        <f t="shared" si="109"/>
        <v>0</v>
      </c>
      <c r="T1765" s="144">
        <f>Q1765*M1765</f>
        <v>304</v>
      </c>
      <c r="U1765" s="145"/>
      <c r="W1765" s="365"/>
    </row>
    <row r="1766" spans="1:23">
      <c r="A1766" s="182"/>
      <c r="B1766" s="52"/>
      <c r="C1766" s="200"/>
      <c r="D1766" s="137"/>
      <c r="E1766" s="52"/>
      <c r="F1766" s="52"/>
      <c r="G1766" s="186"/>
      <c r="H1766" s="187"/>
      <c r="I1766" s="187"/>
      <c r="J1766" s="187"/>
      <c r="K1766" s="139"/>
      <c r="L1766" s="140"/>
      <c r="M1766" s="141"/>
      <c r="N1766" s="458">
        <f t="shared" si="107"/>
        <v>0</v>
      </c>
      <c r="O1766" s="147"/>
      <c r="P1766" s="460">
        <f t="shared" si="108"/>
        <v>0</v>
      </c>
      <c r="Q1766" s="451"/>
      <c r="R1766" s="144"/>
      <c r="S1766" s="143"/>
      <c r="T1766" s="144"/>
      <c r="U1766" s="145"/>
      <c r="W1766" s="365"/>
    </row>
    <row r="1767" spans="1:23" ht="26">
      <c r="A1767" s="135">
        <v>12</v>
      </c>
      <c r="B1767" s="52" t="s">
        <v>107</v>
      </c>
      <c r="C1767" s="136" t="s">
        <v>146</v>
      </c>
      <c r="D1767" s="202">
        <v>1</v>
      </c>
      <c r="E1767" s="52" t="s">
        <v>100</v>
      </c>
      <c r="F1767" s="52">
        <v>2</v>
      </c>
      <c r="G1767" s="112" t="s">
        <v>131</v>
      </c>
      <c r="H1767" s="138">
        <v>20</v>
      </c>
      <c r="I1767" s="139">
        <v>25</v>
      </c>
      <c r="J1767" s="139">
        <v>5</v>
      </c>
      <c r="K1767" s="139">
        <f>I1767+J1767</f>
        <v>30</v>
      </c>
      <c r="L1767" s="140">
        <f>K1767*D1767</f>
        <v>30</v>
      </c>
      <c r="M1767" s="141">
        <f t="shared" si="106"/>
        <v>60</v>
      </c>
      <c r="N1767" s="458">
        <f t="shared" si="107"/>
        <v>0</v>
      </c>
      <c r="O1767" s="147">
        <v>1</v>
      </c>
      <c r="P1767" s="460">
        <f t="shared" si="108"/>
        <v>0</v>
      </c>
      <c r="Q1767" s="451">
        <f>+'Work progress Summary'!AD17</f>
        <v>1</v>
      </c>
      <c r="R1767" s="144">
        <v>60</v>
      </c>
      <c r="S1767" s="143">
        <f t="shared" si="109"/>
        <v>0</v>
      </c>
      <c r="T1767" s="144">
        <f>Q1767*M1767</f>
        <v>60</v>
      </c>
      <c r="U1767" s="145"/>
      <c r="W1767" s="365"/>
    </row>
    <row r="1768" spans="1:23">
      <c r="A1768" s="182"/>
      <c r="B1768" s="52"/>
      <c r="C1768" s="200"/>
      <c r="D1768" s="137"/>
      <c r="E1768" s="52"/>
      <c r="F1768" s="52"/>
      <c r="G1768" s="186"/>
      <c r="H1768" s="187"/>
      <c r="I1768" s="187"/>
      <c r="J1768" s="187"/>
      <c r="K1768" s="139"/>
      <c r="L1768" s="140"/>
      <c r="M1768" s="141"/>
      <c r="N1768" s="458">
        <f t="shared" si="107"/>
        <v>0</v>
      </c>
      <c r="O1768" s="147"/>
      <c r="P1768" s="460">
        <f t="shared" si="108"/>
        <v>0</v>
      </c>
      <c r="Q1768" s="451"/>
      <c r="R1768" s="144"/>
      <c r="S1768" s="143"/>
      <c r="T1768" s="144"/>
      <c r="U1768" s="145"/>
      <c r="W1768" s="365"/>
    </row>
    <row r="1769" spans="1:23">
      <c r="A1769" s="135"/>
      <c r="B1769" s="183" t="s">
        <v>83</v>
      </c>
      <c r="C1769" s="200" t="s">
        <v>300</v>
      </c>
      <c r="D1769" s="202"/>
      <c r="E1769" s="52"/>
      <c r="F1769" s="52"/>
      <c r="G1769" s="186"/>
      <c r="H1769" s="187"/>
      <c r="I1769" s="139"/>
      <c r="J1769" s="139"/>
      <c r="K1769" s="139"/>
      <c r="L1769" s="140"/>
      <c r="M1769" s="141"/>
      <c r="N1769" s="458">
        <f t="shared" si="107"/>
        <v>0</v>
      </c>
      <c r="O1769" s="147"/>
      <c r="P1769" s="460">
        <f t="shared" si="108"/>
        <v>0</v>
      </c>
      <c r="Q1769" s="451"/>
      <c r="R1769" s="144"/>
      <c r="S1769" s="143"/>
      <c r="T1769" s="144"/>
      <c r="U1769" s="145"/>
      <c r="W1769" s="365"/>
    </row>
    <row r="1770" spans="1:23">
      <c r="A1770" s="182"/>
      <c r="B1770" s="52"/>
      <c r="C1770" s="200"/>
      <c r="D1770" s="137"/>
      <c r="E1770" s="52"/>
      <c r="F1770" s="52"/>
      <c r="G1770" s="186"/>
      <c r="H1770" s="187"/>
      <c r="I1770" s="187"/>
      <c r="J1770" s="187"/>
      <c r="K1770" s="139"/>
      <c r="L1770" s="140"/>
      <c r="M1770" s="141"/>
      <c r="N1770" s="458">
        <f t="shared" si="107"/>
        <v>0</v>
      </c>
      <c r="O1770" s="147"/>
      <c r="P1770" s="460">
        <f t="shared" si="108"/>
        <v>0</v>
      </c>
      <c r="Q1770" s="451"/>
      <c r="R1770" s="144"/>
      <c r="S1770" s="143"/>
      <c r="T1770" s="144"/>
      <c r="U1770" s="145"/>
      <c r="W1770" s="365"/>
    </row>
    <row r="1771" spans="1:23" ht="26">
      <c r="A1771" s="135">
        <v>12</v>
      </c>
      <c r="B1771" s="52" t="s">
        <v>1</v>
      </c>
      <c r="C1771" s="136" t="s">
        <v>260</v>
      </c>
      <c r="D1771" s="202">
        <v>1</v>
      </c>
      <c r="E1771" s="52" t="s">
        <v>100</v>
      </c>
      <c r="F1771" s="52">
        <v>2</v>
      </c>
      <c r="G1771" s="112" t="s">
        <v>131</v>
      </c>
      <c r="H1771" s="138">
        <v>20</v>
      </c>
      <c r="I1771" s="139">
        <v>102</v>
      </c>
      <c r="J1771" s="139">
        <v>50</v>
      </c>
      <c r="K1771" s="139">
        <f>I1771+J1771</f>
        <v>152</v>
      </c>
      <c r="L1771" s="140">
        <f>K1771*D1771</f>
        <v>152</v>
      </c>
      <c r="M1771" s="141">
        <f t="shared" si="106"/>
        <v>304</v>
      </c>
      <c r="N1771" s="458">
        <f t="shared" si="107"/>
        <v>0</v>
      </c>
      <c r="O1771" s="147">
        <v>1</v>
      </c>
      <c r="P1771" s="460">
        <f t="shared" si="108"/>
        <v>0</v>
      </c>
      <c r="Q1771" s="451">
        <f>+'Work progress Summary'!AG17</f>
        <v>1</v>
      </c>
      <c r="R1771" s="144">
        <v>304</v>
      </c>
      <c r="S1771" s="143">
        <f t="shared" si="109"/>
        <v>0</v>
      </c>
      <c r="T1771" s="144">
        <f>Q1771*M1771</f>
        <v>304</v>
      </c>
      <c r="U1771" s="145"/>
      <c r="W1771" s="365"/>
    </row>
    <row r="1772" spans="1:23">
      <c r="A1772" s="182"/>
      <c r="B1772" s="52"/>
      <c r="C1772" s="200"/>
      <c r="D1772" s="137"/>
      <c r="E1772" s="52"/>
      <c r="F1772" s="52"/>
      <c r="G1772" s="186"/>
      <c r="H1772" s="187"/>
      <c r="I1772" s="187"/>
      <c r="J1772" s="187"/>
      <c r="K1772" s="139"/>
      <c r="L1772" s="140"/>
      <c r="M1772" s="141"/>
      <c r="N1772" s="458">
        <f t="shared" si="107"/>
        <v>0</v>
      </c>
      <c r="O1772" s="147"/>
      <c r="P1772" s="460">
        <f t="shared" si="108"/>
        <v>0</v>
      </c>
      <c r="Q1772" s="451"/>
      <c r="R1772" s="144"/>
      <c r="S1772" s="143"/>
      <c r="T1772" s="144"/>
      <c r="U1772" s="145"/>
      <c r="W1772" s="365"/>
    </row>
    <row r="1773" spans="1:23" ht="39">
      <c r="A1773" s="135">
        <v>12</v>
      </c>
      <c r="B1773" s="52" t="s">
        <v>2</v>
      </c>
      <c r="C1773" s="136" t="s">
        <v>338</v>
      </c>
      <c r="D1773" s="202">
        <v>1</v>
      </c>
      <c r="E1773" s="52" t="s">
        <v>100</v>
      </c>
      <c r="F1773" s="52">
        <v>2</v>
      </c>
      <c r="G1773" s="112" t="s">
        <v>131</v>
      </c>
      <c r="H1773" s="138">
        <v>20</v>
      </c>
      <c r="I1773" s="139">
        <v>738</v>
      </c>
      <c r="J1773" s="139">
        <v>331</v>
      </c>
      <c r="K1773" s="139">
        <f>I1773+J1773</f>
        <v>1069</v>
      </c>
      <c r="L1773" s="140">
        <f>K1773*D1773</f>
        <v>1069</v>
      </c>
      <c r="M1773" s="141">
        <f t="shared" si="106"/>
        <v>2138</v>
      </c>
      <c r="N1773" s="458">
        <f t="shared" si="107"/>
        <v>0</v>
      </c>
      <c r="O1773" s="147">
        <v>1</v>
      </c>
      <c r="P1773" s="460">
        <f t="shared" si="108"/>
        <v>0</v>
      </c>
      <c r="Q1773" s="451">
        <f>+'Work progress Summary'!AB17</f>
        <v>1</v>
      </c>
      <c r="R1773" s="144">
        <v>2138</v>
      </c>
      <c r="S1773" s="143">
        <f t="shared" si="109"/>
        <v>0</v>
      </c>
      <c r="T1773" s="144">
        <f>Q1773*M1773</f>
        <v>2138</v>
      </c>
      <c r="U1773" s="145"/>
      <c r="W1773" s="365"/>
    </row>
    <row r="1774" spans="1:23">
      <c r="A1774" s="182"/>
      <c r="B1774" s="52"/>
      <c r="C1774" s="200"/>
      <c r="D1774" s="137"/>
      <c r="E1774" s="52"/>
      <c r="F1774" s="52"/>
      <c r="G1774" s="186"/>
      <c r="H1774" s="187"/>
      <c r="I1774" s="187"/>
      <c r="J1774" s="187"/>
      <c r="K1774" s="139"/>
      <c r="L1774" s="140"/>
      <c r="M1774" s="141"/>
      <c r="N1774" s="458">
        <f t="shared" si="107"/>
        <v>0</v>
      </c>
      <c r="O1774" s="147"/>
      <c r="P1774" s="460">
        <f t="shared" si="108"/>
        <v>0</v>
      </c>
      <c r="Q1774" s="451"/>
      <c r="R1774" s="144"/>
      <c r="S1774" s="143"/>
      <c r="T1774" s="144"/>
      <c r="U1774" s="145"/>
      <c r="W1774" s="365"/>
    </row>
    <row r="1775" spans="1:23" ht="26">
      <c r="A1775" s="135">
        <v>12</v>
      </c>
      <c r="B1775" s="52" t="s">
        <v>3</v>
      </c>
      <c r="C1775" s="136" t="s">
        <v>146</v>
      </c>
      <c r="D1775" s="137">
        <v>1</v>
      </c>
      <c r="E1775" s="52" t="s">
        <v>100</v>
      </c>
      <c r="F1775" s="52">
        <v>2</v>
      </c>
      <c r="G1775" s="112" t="s">
        <v>131</v>
      </c>
      <c r="H1775" s="138">
        <v>20</v>
      </c>
      <c r="I1775" s="139">
        <v>25</v>
      </c>
      <c r="J1775" s="139">
        <v>5</v>
      </c>
      <c r="K1775" s="139">
        <f>I1775+J1775</f>
        <v>30</v>
      </c>
      <c r="L1775" s="140">
        <f>K1775*D1775</f>
        <v>30</v>
      </c>
      <c r="M1775" s="141">
        <f t="shared" si="106"/>
        <v>60</v>
      </c>
      <c r="N1775" s="458">
        <f t="shared" si="107"/>
        <v>0</v>
      </c>
      <c r="O1775" s="147">
        <v>1</v>
      </c>
      <c r="P1775" s="460">
        <f t="shared" si="108"/>
        <v>0</v>
      </c>
      <c r="Q1775" s="451">
        <f>+'Work progress Summary'!AD17</f>
        <v>1</v>
      </c>
      <c r="R1775" s="144">
        <v>60</v>
      </c>
      <c r="S1775" s="143">
        <f t="shared" si="109"/>
        <v>0</v>
      </c>
      <c r="T1775" s="144">
        <f>Q1775*M1775</f>
        <v>60</v>
      </c>
      <c r="U1775" s="145"/>
      <c r="W1775" s="365"/>
    </row>
    <row r="1776" spans="1:23">
      <c r="A1776" s="182"/>
      <c r="B1776" s="52"/>
      <c r="C1776" s="200"/>
      <c r="D1776" s="137"/>
      <c r="E1776" s="52"/>
      <c r="F1776" s="52"/>
      <c r="G1776" s="186"/>
      <c r="H1776" s="187"/>
      <c r="I1776" s="187"/>
      <c r="J1776" s="187"/>
      <c r="K1776" s="139"/>
      <c r="L1776" s="140"/>
      <c r="M1776" s="141"/>
      <c r="N1776" s="458">
        <f t="shared" si="107"/>
        <v>0</v>
      </c>
      <c r="O1776" s="147"/>
      <c r="P1776" s="460">
        <f t="shared" si="108"/>
        <v>0</v>
      </c>
      <c r="Q1776" s="451"/>
      <c r="R1776" s="144"/>
      <c r="S1776" s="143"/>
      <c r="T1776" s="144"/>
      <c r="U1776" s="145"/>
      <c r="W1776" s="365"/>
    </row>
    <row r="1777" spans="1:23">
      <c r="A1777" s="135"/>
      <c r="B1777" s="183" t="s">
        <v>83</v>
      </c>
      <c r="C1777" s="200" t="s">
        <v>148</v>
      </c>
      <c r="D1777" s="202"/>
      <c r="E1777" s="52"/>
      <c r="F1777" s="52"/>
      <c r="G1777" s="186"/>
      <c r="H1777" s="187"/>
      <c r="I1777" s="139"/>
      <c r="J1777" s="139"/>
      <c r="K1777" s="139"/>
      <c r="L1777" s="140"/>
      <c r="M1777" s="141"/>
      <c r="N1777" s="458">
        <f t="shared" si="107"/>
        <v>0</v>
      </c>
      <c r="O1777" s="147"/>
      <c r="P1777" s="460">
        <f t="shared" si="108"/>
        <v>0</v>
      </c>
      <c r="Q1777" s="451"/>
      <c r="R1777" s="144"/>
      <c r="S1777" s="143"/>
      <c r="T1777" s="144"/>
      <c r="U1777" s="145"/>
      <c r="W1777" s="365"/>
    </row>
    <row r="1778" spans="1:23">
      <c r="A1778" s="182"/>
      <c r="B1778" s="52"/>
      <c r="C1778" s="200"/>
      <c r="D1778" s="137"/>
      <c r="E1778" s="52"/>
      <c r="F1778" s="52"/>
      <c r="G1778" s="186"/>
      <c r="H1778" s="187"/>
      <c r="I1778" s="187"/>
      <c r="J1778" s="187"/>
      <c r="K1778" s="139"/>
      <c r="L1778" s="140"/>
      <c r="M1778" s="141"/>
      <c r="N1778" s="458">
        <f t="shared" si="107"/>
        <v>0</v>
      </c>
      <c r="O1778" s="147"/>
      <c r="P1778" s="460">
        <f t="shared" si="108"/>
        <v>0</v>
      </c>
      <c r="Q1778" s="451"/>
      <c r="R1778" s="144"/>
      <c r="S1778" s="143"/>
      <c r="T1778" s="144"/>
      <c r="U1778" s="145"/>
      <c r="W1778" s="365"/>
    </row>
    <row r="1779" spans="1:23" ht="26">
      <c r="A1779" s="135">
        <v>12</v>
      </c>
      <c r="B1779" s="52"/>
      <c r="C1779" s="136" t="s">
        <v>149</v>
      </c>
      <c r="D1779" s="202">
        <v>151</v>
      </c>
      <c r="E1779" s="52" t="s">
        <v>532</v>
      </c>
      <c r="F1779" s="52">
        <v>2</v>
      </c>
      <c r="G1779" s="112"/>
      <c r="H1779" s="138"/>
      <c r="I1779" s="139">
        <v>0</v>
      </c>
      <c r="J1779" s="139">
        <v>8</v>
      </c>
      <c r="K1779" s="139">
        <f>I1779+J1779</f>
        <v>8</v>
      </c>
      <c r="L1779" s="140">
        <f>K1779*D1779</f>
        <v>1208</v>
      </c>
      <c r="M1779" s="141">
        <f t="shared" si="106"/>
        <v>2416</v>
      </c>
      <c r="N1779" s="458"/>
      <c r="O1779" s="147">
        <v>1</v>
      </c>
      <c r="P1779" s="460">
        <f t="shared" si="108"/>
        <v>0</v>
      </c>
      <c r="Q1779" s="451">
        <f>SUM(T1609:T1775)/SUM(M1609:M1775)</f>
        <v>1</v>
      </c>
      <c r="R1779" s="144">
        <v>2416</v>
      </c>
      <c r="S1779" s="143">
        <f t="shared" si="109"/>
        <v>0</v>
      </c>
      <c r="T1779" s="144">
        <f>Q1779*M1779</f>
        <v>2416</v>
      </c>
      <c r="U1779" s="145"/>
      <c r="W1779" s="365"/>
    </row>
    <row r="1780" spans="1:23">
      <c r="A1780" s="182"/>
      <c r="B1780" s="52"/>
      <c r="C1780" s="200"/>
      <c r="D1780" s="137"/>
      <c r="E1780" s="52"/>
      <c r="F1780" s="52"/>
      <c r="G1780" s="186"/>
      <c r="H1780" s="187"/>
      <c r="I1780" s="187"/>
      <c r="J1780" s="187"/>
      <c r="K1780" s="139"/>
      <c r="L1780" s="140"/>
      <c r="M1780" s="141"/>
      <c r="N1780" s="458">
        <f t="shared" si="107"/>
        <v>0</v>
      </c>
      <c r="O1780" s="147"/>
      <c r="P1780" s="460">
        <f t="shared" si="108"/>
        <v>0</v>
      </c>
      <c r="Q1780" s="451"/>
      <c r="R1780" s="144"/>
      <c r="S1780" s="143"/>
      <c r="T1780" s="144"/>
      <c r="U1780" s="145"/>
      <c r="W1780" s="365"/>
    </row>
    <row r="1781" spans="1:23" ht="26">
      <c r="A1781" s="135">
        <v>12</v>
      </c>
      <c r="B1781" s="52"/>
      <c r="C1781" s="136" t="s">
        <v>150</v>
      </c>
      <c r="D1781" s="202">
        <v>85</v>
      </c>
      <c r="E1781" s="52" t="s">
        <v>532</v>
      </c>
      <c r="F1781" s="52">
        <v>2</v>
      </c>
      <c r="G1781" s="112"/>
      <c r="H1781" s="138"/>
      <c r="I1781" s="139">
        <v>0</v>
      </c>
      <c r="J1781" s="139">
        <v>8</v>
      </c>
      <c r="K1781" s="139">
        <f>I1781+J1781</f>
        <v>8</v>
      </c>
      <c r="L1781" s="140">
        <f>K1781*D1781</f>
        <v>680</v>
      </c>
      <c r="M1781" s="141">
        <f t="shared" si="106"/>
        <v>1360</v>
      </c>
      <c r="N1781" s="458"/>
      <c r="O1781" s="147">
        <v>1</v>
      </c>
      <c r="P1781" s="460">
        <f t="shared" si="108"/>
        <v>0</v>
      </c>
      <c r="Q1781" s="451">
        <f>Q1779</f>
        <v>1</v>
      </c>
      <c r="R1781" s="144">
        <v>1360</v>
      </c>
      <c r="S1781" s="143">
        <f t="shared" si="109"/>
        <v>0</v>
      </c>
      <c r="T1781" s="144">
        <f>Q1781*M1781</f>
        <v>1360</v>
      </c>
      <c r="U1781" s="145"/>
      <c r="W1781" s="365"/>
    </row>
    <row r="1782" spans="1:23" ht="13.5" thickBot="1">
      <c r="A1782" s="182"/>
      <c r="B1782" s="52"/>
      <c r="C1782" s="200"/>
      <c r="D1782" s="137"/>
      <c r="E1782" s="52"/>
      <c r="F1782" s="52"/>
      <c r="G1782" s="186"/>
      <c r="H1782" s="187"/>
      <c r="I1782" s="187"/>
      <c r="J1782" s="187"/>
      <c r="K1782" s="139"/>
      <c r="L1782" s="140"/>
      <c r="M1782" s="141"/>
      <c r="N1782" s="458">
        <f t="shared" si="107"/>
        <v>0</v>
      </c>
      <c r="O1782" s="147"/>
      <c r="P1782" s="460">
        <f t="shared" si="108"/>
        <v>0</v>
      </c>
      <c r="Q1782" s="452"/>
      <c r="R1782" s="213"/>
      <c r="S1782" s="212"/>
      <c r="T1782" s="213"/>
      <c r="U1782" s="214"/>
      <c r="W1782" s="365"/>
    </row>
    <row r="1783" spans="1:23" ht="20.149999999999999" customHeight="1" thickTop="1" thickBot="1">
      <c r="A1783" s="239">
        <v>12</v>
      </c>
      <c r="B1783" s="216"/>
      <c r="C1783" s="217" t="s">
        <v>355</v>
      </c>
      <c r="D1783" s="218"/>
      <c r="E1783" s="216"/>
      <c r="F1783" s="216"/>
      <c r="G1783" s="219"/>
      <c r="H1783" s="220"/>
      <c r="I1783" s="221"/>
      <c r="J1783" s="221"/>
      <c r="K1783" s="221"/>
      <c r="L1783" s="221"/>
      <c r="M1783" s="222"/>
      <c r="N1783" s="458">
        <f t="shared" si="107"/>
        <v>0</v>
      </c>
      <c r="O1783" s="461"/>
      <c r="P1783" s="460">
        <f t="shared" si="108"/>
        <v>0</v>
      </c>
      <c r="Q1783" s="223"/>
      <c r="R1783" s="238">
        <v>144657.70000000001</v>
      </c>
      <c r="S1783" s="238">
        <f>SUM(S1600:S1782)</f>
        <v>0</v>
      </c>
      <c r="T1783" s="238">
        <f>SUM(T1600:T1782)</f>
        <v>144657.70000000001</v>
      </c>
      <c r="U1783" s="225"/>
      <c r="W1783" s="365"/>
    </row>
    <row r="1784" spans="1:23" ht="13.5" thickTop="1">
      <c r="A1784" s="226"/>
      <c r="B1784" s="227"/>
      <c r="C1784" s="228"/>
      <c r="D1784" s="229"/>
      <c r="E1784" s="227"/>
      <c r="F1784" s="227"/>
      <c r="G1784" s="230"/>
      <c r="H1784" s="231"/>
      <c r="I1784" s="232"/>
      <c r="J1784" s="232"/>
      <c r="K1784" s="232"/>
      <c r="L1784" s="233"/>
      <c r="M1784" s="234"/>
      <c r="N1784" s="458">
        <f t="shared" si="107"/>
        <v>0</v>
      </c>
      <c r="O1784" s="147"/>
      <c r="P1784" s="460">
        <f t="shared" si="108"/>
        <v>0</v>
      </c>
      <c r="Q1784" s="453"/>
      <c r="R1784" s="236"/>
      <c r="S1784" s="235"/>
      <c r="T1784" s="236"/>
      <c r="U1784" s="237"/>
      <c r="W1784" s="365"/>
    </row>
    <row r="1785" spans="1:23">
      <c r="A1785" s="135">
        <v>13</v>
      </c>
      <c r="B1785" s="183" t="s">
        <v>83</v>
      </c>
      <c r="C1785" s="184" t="s">
        <v>356</v>
      </c>
      <c r="D1785" s="202"/>
      <c r="E1785" s="52"/>
      <c r="F1785" s="52"/>
      <c r="G1785" s="186"/>
      <c r="H1785" s="187"/>
      <c r="I1785" s="139"/>
      <c r="J1785" s="139"/>
      <c r="K1785" s="139"/>
      <c r="L1785" s="140"/>
      <c r="M1785" s="141"/>
      <c r="N1785" s="458">
        <f t="shared" si="107"/>
        <v>0</v>
      </c>
      <c r="O1785" s="147"/>
      <c r="P1785" s="460">
        <f t="shared" si="108"/>
        <v>0</v>
      </c>
      <c r="Q1785" s="451"/>
      <c r="R1785" s="144"/>
      <c r="S1785" s="143"/>
      <c r="T1785" s="144"/>
      <c r="U1785" s="145"/>
      <c r="W1785" s="365"/>
    </row>
    <row r="1786" spans="1:23">
      <c r="A1786" s="182"/>
      <c r="B1786" s="52"/>
      <c r="C1786" s="200"/>
      <c r="D1786" s="137"/>
      <c r="E1786" s="52"/>
      <c r="F1786" s="52"/>
      <c r="G1786" s="186"/>
      <c r="H1786" s="187"/>
      <c r="I1786" s="187"/>
      <c r="J1786" s="187"/>
      <c r="K1786" s="139"/>
      <c r="L1786" s="140"/>
      <c r="M1786" s="141"/>
      <c r="N1786" s="458">
        <f t="shared" si="107"/>
        <v>0</v>
      </c>
      <c r="O1786" s="147"/>
      <c r="P1786" s="460">
        <f t="shared" si="108"/>
        <v>0</v>
      </c>
      <c r="Q1786" s="451"/>
      <c r="R1786" s="144"/>
      <c r="S1786" s="143"/>
      <c r="T1786" s="144"/>
      <c r="U1786" s="145"/>
      <c r="W1786" s="365"/>
    </row>
    <row r="1787" spans="1:23" ht="26">
      <c r="A1787" s="135"/>
      <c r="B1787" s="52"/>
      <c r="C1787" s="136" t="s">
        <v>90</v>
      </c>
      <c r="D1787" s="202"/>
      <c r="E1787" s="52"/>
      <c r="F1787" s="52"/>
      <c r="G1787" s="186"/>
      <c r="H1787" s="187"/>
      <c r="I1787" s="139"/>
      <c r="J1787" s="139"/>
      <c r="K1787" s="139"/>
      <c r="L1787" s="140"/>
      <c r="M1787" s="141"/>
      <c r="N1787" s="458">
        <f t="shared" si="107"/>
        <v>0</v>
      </c>
      <c r="O1787" s="147"/>
      <c r="P1787" s="460">
        <f t="shared" si="108"/>
        <v>0</v>
      </c>
      <c r="Q1787" s="451"/>
      <c r="R1787" s="144"/>
      <c r="S1787" s="143"/>
      <c r="T1787" s="144"/>
      <c r="U1787" s="145"/>
      <c r="W1787" s="365"/>
    </row>
    <row r="1788" spans="1:23">
      <c r="A1788" s="182"/>
      <c r="B1788" s="52"/>
      <c r="C1788" s="200"/>
      <c r="D1788" s="137"/>
      <c r="E1788" s="52"/>
      <c r="F1788" s="52"/>
      <c r="G1788" s="186"/>
      <c r="H1788" s="187"/>
      <c r="I1788" s="187"/>
      <c r="J1788" s="187"/>
      <c r="K1788" s="139"/>
      <c r="L1788" s="140"/>
      <c r="M1788" s="141"/>
      <c r="N1788" s="458">
        <f t="shared" si="107"/>
        <v>0</v>
      </c>
      <c r="O1788" s="147"/>
      <c r="P1788" s="460">
        <f t="shared" si="108"/>
        <v>0</v>
      </c>
      <c r="Q1788" s="451"/>
      <c r="R1788" s="144"/>
      <c r="S1788" s="143"/>
      <c r="T1788" s="144"/>
      <c r="U1788" s="145"/>
      <c r="W1788" s="365"/>
    </row>
    <row r="1789" spans="1:23">
      <c r="A1789" s="135"/>
      <c r="B1789" s="52"/>
      <c r="C1789" s="185" t="s">
        <v>91</v>
      </c>
      <c r="D1789" s="137"/>
      <c r="E1789" s="52"/>
      <c r="F1789" s="52"/>
      <c r="G1789" s="186"/>
      <c r="H1789" s="187"/>
      <c r="I1789" s="187"/>
      <c r="J1789" s="187"/>
      <c r="K1789" s="139"/>
      <c r="L1789" s="140"/>
      <c r="M1789" s="141"/>
      <c r="N1789" s="458">
        <f t="shared" si="107"/>
        <v>0</v>
      </c>
      <c r="O1789" s="147"/>
      <c r="P1789" s="460">
        <f t="shared" si="108"/>
        <v>0</v>
      </c>
      <c r="Q1789" s="451"/>
      <c r="R1789" s="144"/>
      <c r="S1789" s="143"/>
      <c r="T1789" s="144"/>
      <c r="U1789" s="145"/>
      <c r="W1789" s="365"/>
    </row>
    <row r="1790" spans="1:23">
      <c r="A1790" s="182"/>
      <c r="B1790" s="52"/>
      <c r="C1790" s="200"/>
      <c r="D1790" s="137"/>
      <c r="E1790" s="52"/>
      <c r="F1790" s="52"/>
      <c r="G1790" s="186"/>
      <c r="H1790" s="187"/>
      <c r="I1790" s="187"/>
      <c r="J1790" s="187"/>
      <c r="K1790" s="139"/>
      <c r="L1790" s="140"/>
      <c r="M1790" s="141"/>
      <c r="N1790" s="458">
        <f t="shared" si="107"/>
        <v>0</v>
      </c>
      <c r="O1790" s="147"/>
      <c r="P1790" s="460">
        <f t="shared" si="108"/>
        <v>0</v>
      </c>
      <c r="Q1790" s="451"/>
      <c r="R1790" s="144"/>
      <c r="S1790" s="143"/>
      <c r="T1790" s="144"/>
      <c r="U1790" s="145"/>
      <c r="W1790" s="365"/>
    </row>
    <row r="1791" spans="1:23">
      <c r="A1791" s="135"/>
      <c r="B1791" s="52"/>
      <c r="C1791" s="185" t="s">
        <v>92</v>
      </c>
      <c r="D1791" s="202"/>
      <c r="E1791" s="52"/>
      <c r="F1791" s="52"/>
      <c r="G1791" s="186"/>
      <c r="H1791" s="187"/>
      <c r="I1791" s="139"/>
      <c r="J1791" s="139"/>
      <c r="K1791" s="139"/>
      <c r="L1791" s="140"/>
      <c r="M1791" s="141"/>
      <c r="N1791" s="458">
        <f t="shared" si="107"/>
        <v>0</v>
      </c>
      <c r="O1791" s="147"/>
      <c r="P1791" s="460">
        <f t="shared" si="108"/>
        <v>0</v>
      </c>
      <c r="Q1791" s="451"/>
      <c r="R1791" s="144"/>
      <c r="S1791" s="143"/>
      <c r="T1791" s="144"/>
      <c r="U1791" s="145"/>
      <c r="W1791" s="365"/>
    </row>
    <row r="1792" spans="1:23">
      <c r="A1792" s="182"/>
      <c r="B1792" s="52"/>
      <c r="C1792" s="200"/>
      <c r="D1792" s="137"/>
      <c r="E1792" s="52"/>
      <c r="F1792" s="52"/>
      <c r="G1792" s="186"/>
      <c r="H1792" s="187"/>
      <c r="I1792" s="187"/>
      <c r="J1792" s="187"/>
      <c r="K1792" s="139"/>
      <c r="L1792" s="140"/>
      <c r="M1792" s="141"/>
      <c r="N1792" s="458">
        <f t="shared" si="107"/>
        <v>0</v>
      </c>
      <c r="O1792" s="147"/>
      <c r="P1792" s="460">
        <f t="shared" si="108"/>
        <v>0</v>
      </c>
      <c r="Q1792" s="451"/>
      <c r="R1792" s="144"/>
      <c r="S1792" s="143"/>
      <c r="T1792" s="144"/>
      <c r="U1792" s="145"/>
      <c r="W1792" s="365"/>
    </row>
    <row r="1793" spans="1:23" ht="26">
      <c r="A1793" s="135">
        <v>13</v>
      </c>
      <c r="B1793" s="52" t="s">
        <v>1</v>
      </c>
      <c r="C1793" s="136" t="s">
        <v>93</v>
      </c>
      <c r="D1793" s="202">
        <v>2.15</v>
      </c>
      <c r="E1793" s="52" t="s">
        <v>532</v>
      </c>
      <c r="F1793" s="52">
        <v>5</v>
      </c>
      <c r="G1793" s="112" t="s">
        <v>94</v>
      </c>
      <c r="H1793" s="138">
        <v>20</v>
      </c>
      <c r="I1793" s="139">
        <v>255</v>
      </c>
      <c r="J1793" s="139">
        <v>145</v>
      </c>
      <c r="K1793" s="139">
        <f>I1793+J1793</f>
        <v>400</v>
      </c>
      <c r="L1793" s="140">
        <f>K1793*D1793</f>
        <v>860</v>
      </c>
      <c r="M1793" s="141">
        <f t="shared" si="106"/>
        <v>4300</v>
      </c>
      <c r="N1793" s="458">
        <f t="shared" si="107"/>
        <v>0</v>
      </c>
      <c r="O1793" s="147">
        <v>1</v>
      </c>
      <c r="P1793" s="460">
        <f t="shared" si="108"/>
        <v>0</v>
      </c>
      <c r="Q1793" s="451">
        <f>'Work progress Summary'!C18</f>
        <v>1</v>
      </c>
      <c r="R1793" s="144">
        <v>4300</v>
      </c>
      <c r="S1793" s="143">
        <f t="shared" si="109"/>
        <v>0</v>
      </c>
      <c r="T1793" s="144">
        <f>Q1793*M1793</f>
        <v>4300</v>
      </c>
      <c r="U1793" s="145"/>
      <c r="W1793" s="365"/>
    </row>
    <row r="1794" spans="1:23">
      <c r="A1794" s="182"/>
      <c r="B1794" s="52"/>
      <c r="C1794" s="200"/>
      <c r="D1794" s="137"/>
      <c r="E1794" s="52"/>
      <c r="F1794" s="52"/>
      <c r="G1794" s="186"/>
      <c r="H1794" s="187"/>
      <c r="I1794" s="187"/>
      <c r="J1794" s="187"/>
      <c r="K1794" s="139"/>
      <c r="L1794" s="140"/>
      <c r="M1794" s="141"/>
      <c r="N1794" s="458">
        <f t="shared" si="107"/>
        <v>0</v>
      </c>
      <c r="O1794" s="147"/>
      <c r="P1794" s="460">
        <f t="shared" si="108"/>
        <v>0</v>
      </c>
      <c r="Q1794" s="451"/>
      <c r="R1794" s="144"/>
      <c r="S1794" s="143"/>
      <c r="T1794" s="144"/>
      <c r="U1794" s="145"/>
      <c r="W1794" s="365"/>
    </row>
    <row r="1795" spans="1:23" ht="14.5">
      <c r="A1795" s="135">
        <v>13</v>
      </c>
      <c r="B1795" s="52" t="s">
        <v>2</v>
      </c>
      <c r="C1795" s="185" t="s">
        <v>184</v>
      </c>
      <c r="D1795" s="137">
        <v>0.65</v>
      </c>
      <c r="E1795" s="52" t="s">
        <v>532</v>
      </c>
      <c r="F1795" s="52">
        <v>5</v>
      </c>
      <c r="G1795" s="112" t="s">
        <v>96</v>
      </c>
      <c r="H1795" s="138">
        <v>20</v>
      </c>
      <c r="I1795" s="139">
        <v>282</v>
      </c>
      <c r="J1795" s="139">
        <v>206</v>
      </c>
      <c r="K1795" s="139">
        <f>I1795+J1795</f>
        <v>488</v>
      </c>
      <c r="L1795" s="140">
        <f>K1795*D1795</f>
        <v>317.2</v>
      </c>
      <c r="M1795" s="141">
        <f t="shared" si="106"/>
        <v>1586</v>
      </c>
      <c r="N1795" s="458">
        <f t="shared" si="107"/>
        <v>0</v>
      </c>
      <c r="O1795" s="147">
        <v>1</v>
      </c>
      <c r="P1795" s="460">
        <f t="shared" si="108"/>
        <v>0</v>
      </c>
      <c r="Q1795" s="451">
        <f>Q1793</f>
        <v>1</v>
      </c>
      <c r="R1795" s="144">
        <v>1586</v>
      </c>
      <c r="S1795" s="143">
        <f t="shared" si="109"/>
        <v>0</v>
      </c>
      <c r="T1795" s="144">
        <f>Q1795*M1795</f>
        <v>1586</v>
      </c>
      <c r="U1795" s="145"/>
      <c r="W1795" s="365"/>
    </row>
    <row r="1796" spans="1:23">
      <c r="A1796" s="182"/>
      <c r="B1796" s="52"/>
      <c r="C1796" s="200"/>
      <c r="D1796" s="137"/>
      <c r="E1796" s="52"/>
      <c r="F1796" s="52"/>
      <c r="G1796" s="186"/>
      <c r="H1796" s="187"/>
      <c r="I1796" s="187"/>
      <c r="J1796" s="187"/>
      <c r="K1796" s="139"/>
      <c r="L1796" s="140"/>
      <c r="M1796" s="141"/>
      <c r="N1796" s="458">
        <f t="shared" si="107"/>
        <v>0</v>
      </c>
      <c r="O1796" s="147"/>
      <c r="P1796" s="460">
        <f t="shared" si="108"/>
        <v>0</v>
      </c>
      <c r="Q1796" s="451"/>
      <c r="R1796" s="144"/>
      <c r="S1796" s="143"/>
      <c r="T1796" s="144"/>
      <c r="U1796" s="145"/>
      <c r="W1796" s="365"/>
    </row>
    <row r="1797" spans="1:23">
      <c r="A1797" s="135">
        <v>13</v>
      </c>
      <c r="B1797" s="52" t="s">
        <v>3</v>
      </c>
      <c r="C1797" s="185" t="s">
        <v>280</v>
      </c>
      <c r="D1797" s="202">
        <v>5.9</v>
      </c>
      <c r="E1797" s="52" t="s">
        <v>533</v>
      </c>
      <c r="F1797" s="52">
        <v>5</v>
      </c>
      <c r="G1797" s="112" t="s">
        <v>98</v>
      </c>
      <c r="H1797" s="138">
        <v>5</v>
      </c>
      <c r="I1797" s="139">
        <v>0</v>
      </c>
      <c r="J1797" s="139">
        <v>57</v>
      </c>
      <c r="K1797" s="139">
        <f>I1797+J1797</f>
        <v>57</v>
      </c>
      <c r="L1797" s="140">
        <f>K1797*D1797</f>
        <v>336.3</v>
      </c>
      <c r="M1797" s="141">
        <f t="shared" si="106"/>
        <v>1681.5</v>
      </c>
      <c r="N1797" s="458"/>
      <c r="O1797" s="147">
        <v>1</v>
      </c>
      <c r="P1797" s="460">
        <f t="shared" si="108"/>
        <v>0</v>
      </c>
      <c r="Q1797" s="451">
        <f>'Work progress Summary'!J18</f>
        <v>1</v>
      </c>
      <c r="R1797" s="144">
        <v>1681.5</v>
      </c>
      <c r="S1797" s="143">
        <f t="shared" si="109"/>
        <v>0</v>
      </c>
      <c r="T1797" s="144">
        <f>Q1797*M1797</f>
        <v>1681.5</v>
      </c>
      <c r="U1797" s="145"/>
      <c r="W1797" s="365"/>
    </row>
    <row r="1798" spans="1:23">
      <c r="A1798" s="182"/>
      <c r="B1798" s="52"/>
      <c r="C1798" s="200"/>
      <c r="D1798" s="137"/>
      <c r="E1798" s="52"/>
      <c r="F1798" s="52"/>
      <c r="G1798" s="186"/>
      <c r="H1798" s="187"/>
      <c r="I1798" s="187"/>
      <c r="J1798" s="187"/>
      <c r="K1798" s="139"/>
      <c r="L1798" s="140"/>
      <c r="M1798" s="141"/>
      <c r="N1798" s="458">
        <f t="shared" si="107"/>
        <v>0</v>
      </c>
      <c r="O1798" s="147"/>
      <c r="P1798" s="460">
        <f t="shared" si="108"/>
        <v>0</v>
      </c>
      <c r="Q1798" s="451"/>
      <c r="R1798" s="144"/>
      <c r="S1798" s="143"/>
      <c r="T1798" s="144"/>
      <c r="U1798" s="145"/>
      <c r="W1798" s="365"/>
    </row>
    <row r="1799" spans="1:23" ht="26">
      <c r="A1799" s="135">
        <v>13</v>
      </c>
      <c r="B1799" s="52" t="s">
        <v>129</v>
      </c>
      <c r="C1799" s="136" t="s">
        <v>357</v>
      </c>
      <c r="D1799" s="202">
        <v>1</v>
      </c>
      <c r="E1799" s="52" t="s">
        <v>100</v>
      </c>
      <c r="F1799" s="52">
        <v>5</v>
      </c>
      <c r="G1799" s="112" t="s">
        <v>96</v>
      </c>
      <c r="H1799" s="138">
        <v>20</v>
      </c>
      <c r="I1799" s="139">
        <v>123</v>
      </c>
      <c r="J1799" s="139">
        <v>48</v>
      </c>
      <c r="K1799" s="139">
        <f>I1799+J1799</f>
        <v>171</v>
      </c>
      <c r="L1799" s="140">
        <f>K1799*D1799</f>
        <v>171</v>
      </c>
      <c r="M1799" s="141">
        <f t="shared" si="106"/>
        <v>855</v>
      </c>
      <c r="N1799" s="458">
        <f t="shared" si="107"/>
        <v>0</v>
      </c>
      <c r="O1799" s="147">
        <v>1</v>
      </c>
      <c r="P1799" s="460">
        <f t="shared" si="108"/>
        <v>0</v>
      </c>
      <c r="Q1799" s="451">
        <f>Q1795</f>
        <v>1</v>
      </c>
      <c r="R1799" s="144">
        <v>855</v>
      </c>
      <c r="S1799" s="143">
        <f t="shared" si="109"/>
        <v>0</v>
      </c>
      <c r="T1799" s="144">
        <f>Q1799*M1799</f>
        <v>855</v>
      </c>
      <c r="U1799" s="145"/>
      <c r="W1799" s="365"/>
    </row>
    <row r="1800" spans="1:23">
      <c r="A1800" s="182"/>
      <c r="B1800" s="52"/>
      <c r="C1800" s="200"/>
      <c r="D1800" s="137"/>
      <c r="E1800" s="52"/>
      <c r="F1800" s="52"/>
      <c r="G1800" s="186"/>
      <c r="H1800" s="187"/>
      <c r="I1800" s="187"/>
      <c r="J1800" s="187"/>
      <c r="K1800" s="139"/>
      <c r="L1800" s="140"/>
      <c r="M1800" s="141"/>
      <c r="N1800" s="458">
        <f t="shared" si="107"/>
        <v>0</v>
      </c>
      <c r="O1800" s="147"/>
      <c r="P1800" s="460">
        <f t="shared" si="108"/>
        <v>0</v>
      </c>
      <c r="Q1800" s="451"/>
      <c r="R1800" s="144"/>
      <c r="S1800" s="143"/>
      <c r="T1800" s="144"/>
      <c r="U1800" s="145"/>
      <c r="W1800" s="365"/>
    </row>
    <row r="1801" spans="1:23">
      <c r="A1801" s="135"/>
      <c r="B1801" s="52"/>
      <c r="C1801" s="185" t="s">
        <v>298</v>
      </c>
      <c r="D1801" s="137"/>
      <c r="E1801" s="52"/>
      <c r="F1801" s="52"/>
      <c r="G1801" s="186"/>
      <c r="H1801" s="187"/>
      <c r="I1801" s="139"/>
      <c r="J1801" s="139"/>
      <c r="K1801" s="139"/>
      <c r="L1801" s="140"/>
      <c r="M1801" s="141"/>
      <c r="N1801" s="458">
        <f t="shared" si="107"/>
        <v>0</v>
      </c>
      <c r="O1801" s="147"/>
      <c r="P1801" s="460">
        <f t="shared" si="108"/>
        <v>0</v>
      </c>
      <c r="Q1801" s="451"/>
      <c r="R1801" s="144"/>
      <c r="S1801" s="143"/>
      <c r="T1801" s="144"/>
      <c r="U1801" s="145"/>
      <c r="W1801" s="365"/>
    </row>
    <row r="1802" spans="1:23">
      <c r="A1802" s="182"/>
      <c r="B1802" s="52"/>
      <c r="C1802" s="200"/>
      <c r="D1802" s="137"/>
      <c r="E1802" s="52"/>
      <c r="F1802" s="52"/>
      <c r="G1802" s="186"/>
      <c r="H1802" s="187"/>
      <c r="I1802" s="187"/>
      <c r="J1802" s="187"/>
      <c r="K1802" s="139"/>
      <c r="L1802" s="140"/>
      <c r="M1802" s="141"/>
      <c r="N1802" s="458">
        <f t="shared" si="107"/>
        <v>0</v>
      </c>
      <c r="O1802" s="147"/>
      <c r="P1802" s="460">
        <f t="shared" si="108"/>
        <v>0</v>
      </c>
      <c r="Q1802" s="451"/>
      <c r="R1802" s="144"/>
      <c r="S1802" s="143"/>
      <c r="T1802" s="144"/>
      <c r="U1802" s="145"/>
      <c r="W1802" s="365"/>
    </row>
    <row r="1803" spans="1:23" ht="39">
      <c r="A1803" s="135">
        <v>13</v>
      </c>
      <c r="B1803" s="52" t="s">
        <v>4</v>
      </c>
      <c r="C1803" s="136" t="s">
        <v>102</v>
      </c>
      <c r="D1803" s="137">
        <v>20.149999999999999</v>
      </c>
      <c r="E1803" s="52" t="s">
        <v>532</v>
      </c>
      <c r="F1803" s="52">
        <v>5</v>
      </c>
      <c r="G1803" s="112" t="s">
        <v>94</v>
      </c>
      <c r="H1803" s="138">
        <v>20</v>
      </c>
      <c r="I1803" s="139">
        <v>255</v>
      </c>
      <c r="J1803" s="139">
        <v>145</v>
      </c>
      <c r="K1803" s="139">
        <f>I1803+J1803</f>
        <v>400</v>
      </c>
      <c r="L1803" s="140">
        <f>K1803*D1803</f>
        <v>8059.9999999999991</v>
      </c>
      <c r="M1803" s="141">
        <f t="shared" si="106"/>
        <v>40299.999999999993</v>
      </c>
      <c r="N1803" s="458">
        <f t="shared" si="107"/>
        <v>0</v>
      </c>
      <c r="O1803" s="147">
        <v>1</v>
      </c>
      <c r="P1803" s="460">
        <f t="shared" si="108"/>
        <v>0</v>
      </c>
      <c r="Q1803" s="451">
        <f>'Work progress Summary'!D18</f>
        <v>1</v>
      </c>
      <c r="R1803" s="144">
        <v>40299.999999999993</v>
      </c>
      <c r="S1803" s="143">
        <f t="shared" si="109"/>
        <v>0</v>
      </c>
      <c r="T1803" s="144">
        <f>Q1803*M1803</f>
        <v>40299.999999999993</v>
      </c>
      <c r="U1803" s="145"/>
      <c r="W1803" s="365"/>
    </row>
    <row r="1804" spans="1:23">
      <c r="A1804" s="182"/>
      <c r="B1804" s="52"/>
      <c r="C1804" s="200"/>
      <c r="D1804" s="137"/>
      <c r="E1804" s="52"/>
      <c r="F1804" s="52"/>
      <c r="G1804" s="186"/>
      <c r="H1804" s="187"/>
      <c r="I1804" s="187"/>
      <c r="J1804" s="187"/>
      <c r="K1804" s="139"/>
      <c r="L1804" s="140"/>
      <c r="M1804" s="141"/>
      <c r="N1804" s="458">
        <f t="shared" si="107"/>
        <v>0</v>
      </c>
      <c r="O1804" s="147"/>
      <c r="P1804" s="460">
        <f t="shared" si="108"/>
        <v>0</v>
      </c>
      <c r="Q1804" s="451"/>
      <c r="R1804" s="144"/>
      <c r="S1804" s="143"/>
      <c r="T1804" s="144"/>
      <c r="U1804" s="145"/>
      <c r="W1804" s="365"/>
    </row>
    <row r="1805" spans="1:23" ht="14.5">
      <c r="A1805" s="135">
        <v>13</v>
      </c>
      <c r="B1805" s="52" t="s">
        <v>5</v>
      </c>
      <c r="C1805" s="185" t="s">
        <v>166</v>
      </c>
      <c r="D1805" s="137">
        <v>20.149999999999999</v>
      </c>
      <c r="E1805" s="52" t="s">
        <v>532</v>
      </c>
      <c r="F1805" s="52">
        <v>5</v>
      </c>
      <c r="G1805" s="112" t="s">
        <v>96</v>
      </c>
      <c r="H1805" s="138">
        <v>20</v>
      </c>
      <c r="I1805" s="139">
        <v>282</v>
      </c>
      <c r="J1805" s="139">
        <v>206</v>
      </c>
      <c r="K1805" s="139">
        <f>I1805+J1805</f>
        <v>488</v>
      </c>
      <c r="L1805" s="140">
        <f>K1805*D1805</f>
        <v>9833.1999999999989</v>
      </c>
      <c r="M1805" s="141">
        <f t="shared" ref="M1805:M1865" si="110">D1805*K1805*F1805</f>
        <v>49165.999999999993</v>
      </c>
      <c r="N1805" s="458">
        <f t="shared" si="107"/>
        <v>0</v>
      </c>
      <c r="O1805" s="147">
        <v>1</v>
      </c>
      <c r="P1805" s="460">
        <f t="shared" si="108"/>
        <v>0</v>
      </c>
      <c r="Q1805" s="451">
        <f>Q1803</f>
        <v>1</v>
      </c>
      <c r="R1805" s="144">
        <v>49165.999999999993</v>
      </c>
      <c r="S1805" s="143">
        <f t="shared" si="109"/>
        <v>0</v>
      </c>
      <c r="T1805" s="144">
        <f>Q1805*M1805</f>
        <v>49165.999999999993</v>
      </c>
      <c r="U1805" s="145"/>
      <c r="W1805" s="365"/>
    </row>
    <row r="1806" spans="1:23">
      <c r="A1806" s="182"/>
      <c r="B1806" s="52"/>
      <c r="C1806" s="200"/>
      <c r="D1806" s="137"/>
      <c r="E1806" s="52"/>
      <c r="F1806" s="52"/>
      <c r="G1806" s="186"/>
      <c r="H1806" s="187"/>
      <c r="I1806" s="187"/>
      <c r="J1806" s="187"/>
      <c r="K1806" s="139"/>
      <c r="L1806" s="140"/>
      <c r="M1806" s="141"/>
      <c r="N1806" s="458">
        <f t="shared" si="107"/>
        <v>0</v>
      </c>
      <c r="O1806" s="147"/>
      <c r="P1806" s="460">
        <f t="shared" si="108"/>
        <v>0</v>
      </c>
      <c r="Q1806" s="451"/>
      <c r="R1806" s="144"/>
      <c r="S1806" s="143"/>
      <c r="T1806" s="144"/>
      <c r="U1806" s="145"/>
      <c r="W1806" s="365"/>
    </row>
    <row r="1807" spans="1:23" ht="14.5">
      <c r="A1807" s="135">
        <v>13</v>
      </c>
      <c r="B1807" s="52" t="s">
        <v>103</v>
      </c>
      <c r="C1807" s="185" t="s">
        <v>358</v>
      </c>
      <c r="D1807" s="137">
        <v>3.35</v>
      </c>
      <c r="E1807" s="52" t="s">
        <v>532</v>
      </c>
      <c r="F1807" s="52">
        <v>5</v>
      </c>
      <c r="G1807" s="112" t="s">
        <v>96</v>
      </c>
      <c r="H1807" s="138">
        <v>20</v>
      </c>
      <c r="I1807" s="139">
        <v>282</v>
      </c>
      <c r="J1807" s="139">
        <v>206</v>
      </c>
      <c r="K1807" s="139">
        <f>I1807+J1807</f>
        <v>488</v>
      </c>
      <c r="L1807" s="140">
        <f>K1807*D1807</f>
        <v>1634.8</v>
      </c>
      <c r="M1807" s="141">
        <f t="shared" si="110"/>
        <v>8174</v>
      </c>
      <c r="N1807" s="458">
        <f t="shared" si="107"/>
        <v>0</v>
      </c>
      <c r="O1807" s="147">
        <v>1</v>
      </c>
      <c r="P1807" s="460">
        <f t="shared" si="108"/>
        <v>0</v>
      </c>
      <c r="Q1807" s="451">
        <f>Q1803</f>
        <v>1</v>
      </c>
      <c r="R1807" s="144">
        <v>8174</v>
      </c>
      <c r="S1807" s="143">
        <f t="shared" si="109"/>
        <v>0</v>
      </c>
      <c r="T1807" s="144">
        <f>Q1807*M1807</f>
        <v>8174</v>
      </c>
      <c r="U1807" s="145"/>
      <c r="W1807" s="365"/>
    </row>
    <row r="1808" spans="1:23">
      <c r="A1808" s="182"/>
      <c r="B1808" s="52"/>
      <c r="C1808" s="200"/>
      <c r="D1808" s="137"/>
      <c r="E1808" s="52"/>
      <c r="F1808" s="52"/>
      <c r="G1808" s="186"/>
      <c r="H1808" s="187"/>
      <c r="I1808" s="187"/>
      <c r="J1808" s="187"/>
      <c r="K1808" s="139"/>
      <c r="L1808" s="140"/>
      <c r="M1808" s="141"/>
      <c r="N1808" s="458">
        <f t="shared" si="107"/>
        <v>0</v>
      </c>
      <c r="O1808" s="147"/>
      <c r="P1808" s="460">
        <f t="shared" si="108"/>
        <v>0</v>
      </c>
      <c r="Q1808" s="451"/>
      <c r="R1808" s="144"/>
      <c r="S1808" s="143"/>
      <c r="T1808" s="144"/>
      <c r="U1808" s="145"/>
      <c r="W1808" s="365"/>
    </row>
    <row r="1809" spans="1:23">
      <c r="A1809" s="135">
        <v>13</v>
      </c>
      <c r="B1809" s="52" t="s">
        <v>105</v>
      </c>
      <c r="C1809" s="185" t="s">
        <v>285</v>
      </c>
      <c r="D1809" s="202">
        <v>21.35</v>
      </c>
      <c r="E1809" s="52" t="s">
        <v>533</v>
      </c>
      <c r="F1809" s="52">
        <v>5</v>
      </c>
      <c r="G1809" s="112" t="s">
        <v>98</v>
      </c>
      <c r="H1809" s="138">
        <v>5</v>
      </c>
      <c r="I1809" s="139">
        <v>0</v>
      </c>
      <c r="J1809" s="139">
        <v>57</v>
      </c>
      <c r="K1809" s="139">
        <f>I1809+J1809</f>
        <v>57</v>
      </c>
      <c r="L1809" s="140">
        <f>K1809*D1809</f>
        <v>1216.95</v>
      </c>
      <c r="M1809" s="141">
        <f t="shared" si="110"/>
        <v>6084.75</v>
      </c>
      <c r="N1809" s="458"/>
      <c r="O1809" s="147">
        <v>1</v>
      </c>
      <c r="P1809" s="460">
        <f t="shared" si="108"/>
        <v>0</v>
      </c>
      <c r="Q1809" s="451">
        <f>'Work progress Summary'!K18</f>
        <v>1</v>
      </c>
      <c r="R1809" s="144">
        <v>6084.75</v>
      </c>
      <c r="S1809" s="143">
        <f t="shared" si="109"/>
        <v>0</v>
      </c>
      <c r="T1809" s="144">
        <f>Q1809*M1809</f>
        <v>6084.75</v>
      </c>
      <c r="U1809" s="145"/>
      <c r="W1809" s="365"/>
    </row>
    <row r="1810" spans="1:23">
      <c r="A1810" s="182"/>
      <c r="B1810" s="52"/>
      <c r="C1810" s="200"/>
      <c r="D1810" s="137"/>
      <c r="E1810" s="52"/>
      <c r="F1810" s="52"/>
      <c r="G1810" s="186"/>
      <c r="H1810" s="187"/>
      <c r="I1810" s="187"/>
      <c r="J1810" s="187"/>
      <c r="K1810" s="139"/>
      <c r="L1810" s="140"/>
      <c r="M1810" s="141"/>
      <c r="N1810" s="458">
        <f t="shared" si="107"/>
        <v>0</v>
      </c>
      <c r="O1810" s="147"/>
      <c r="P1810" s="460">
        <f t="shared" si="108"/>
        <v>0</v>
      </c>
      <c r="Q1810" s="451"/>
      <c r="R1810" s="144"/>
      <c r="S1810" s="143"/>
      <c r="T1810" s="144"/>
      <c r="U1810" s="145"/>
      <c r="W1810" s="365"/>
    </row>
    <row r="1811" spans="1:23" ht="26">
      <c r="A1811" s="135">
        <v>13</v>
      </c>
      <c r="B1811" s="52" t="s">
        <v>107</v>
      </c>
      <c r="C1811" s="136" t="s">
        <v>359</v>
      </c>
      <c r="D1811" s="202">
        <v>1</v>
      </c>
      <c r="E1811" s="52" t="s">
        <v>100</v>
      </c>
      <c r="F1811" s="52">
        <v>5</v>
      </c>
      <c r="G1811" s="112" t="s">
        <v>96</v>
      </c>
      <c r="H1811" s="138">
        <v>20</v>
      </c>
      <c r="I1811" s="139">
        <v>204</v>
      </c>
      <c r="J1811" s="139">
        <v>82</v>
      </c>
      <c r="K1811" s="139">
        <f>I1811+J1811</f>
        <v>286</v>
      </c>
      <c r="L1811" s="140">
        <f>K1811*D1811</f>
        <v>286</v>
      </c>
      <c r="M1811" s="141">
        <f t="shared" si="110"/>
        <v>1430</v>
      </c>
      <c r="N1811" s="458">
        <f t="shared" si="107"/>
        <v>0</v>
      </c>
      <c r="O1811" s="147">
        <v>1</v>
      </c>
      <c r="P1811" s="460">
        <f t="shared" si="108"/>
        <v>0</v>
      </c>
      <c r="Q1811" s="451">
        <f>Q1807</f>
        <v>1</v>
      </c>
      <c r="R1811" s="144">
        <v>1430</v>
      </c>
      <c r="S1811" s="143">
        <f t="shared" si="109"/>
        <v>0</v>
      </c>
      <c r="T1811" s="144">
        <f>Q1811*M1811</f>
        <v>1430</v>
      </c>
      <c r="U1811" s="145"/>
      <c r="W1811" s="365"/>
    </row>
    <row r="1812" spans="1:23">
      <c r="A1812" s="182"/>
      <c r="B1812" s="52"/>
      <c r="C1812" s="200"/>
      <c r="D1812" s="137"/>
      <c r="E1812" s="52"/>
      <c r="F1812" s="52"/>
      <c r="G1812" s="186"/>
      <c r="H1812" s="187"/>
      <c r="I1812" s="187"/>
      <c r="J1812" s="187"/>
      <c r="K1812" s="139"/>
      <c r="L1812" s="140"/>
      <c r="M1812" s="141"/>
      <c r="N1812" s="458">
        <f t="shared" si="107"/>
        <v>0</v>
      </c>
      <c r="O1812" s="147"/>
      <c r="P1812" s="460">
        <f t="shared" si="108"/>
        <v>0</v>
      </c>
      <c r="Q1812" s="451"/>
      <c r="R1812" s="144"/>
      <c r="S1812" s="143"/>
      <c r="T1812" s="144"/>
      <c r="U1812" s="145"/>
      <c r="W1812" s="365"/>
    </row>
    <row r="1813" spans="1:23">
      <c r="A1813" s="135"/>
      <c r="B1813" s="52"/>
      <c r="C1813" s="185" t="s">
        <v>121</v>
      </c>
      <c r="D1813" s="202"/>
      <c r="E1813" s="52"/>
      <c r="F1813" s="52"/>
      <c r="G1813" s="186"/>
      <c r="H1813" s="187"/>
      <c r="I1813" s="139"/>
      <c r="J1813" s="139"/>
      <c r="K1813" s="139"/>
      <c r="L1813" s="140"/>
      <c r="M1813" s="141"/>
      <c r="N1813" s="458">
        <f t="shared" si="107"/>
        <v>0</v>
      </c>
      <c r="O1813" s="147"/>
      <c r="P1813" s="460">
        <f t="shared" si="108"/>
        <v>0</v>
      </c>
      <c r="Q1813" s="451"/>
      <c r="R1813" s="144"/>
      <c r="S1813" s="143"/>
      <c r="T1813" s="144"/>
      <c r="U1813" s="145"/>
      <c r="W1813" s="365"/>
    </row>
    <row r="1814" spans="1:23">
      <c r="A1814" s="182"/>
      <c r="B1814" s="52"/>
      <c r="C1814" s="200"/>
      <c r="D1814" s="137"/>
      <c r="E1814" s="52"/>
      <c r="F1814" s="52"/>
      <c r="G1814" s="186"/>
      <c r="H1814" s="187"/>
      <c r="I1814" s="187"/>
      <c r="J1814" s="187"/>
      <c r="K1814" s="139"/>
      <c r="L1814" s="140"/>
      <c r="M1814" s="141"/>
      <c r="N1814" s="458">
        <f t="shared" si="107"/>
        <v>0</v>
      </c>
      <c r="O1814" s="147"/>
      <c r="P1814" s="460">
        <f t="shared" si="108"/>
        <v>0</v>
      </c>
      <c r="Q1814" s="451"/>
      <c r="R1814" s="144"/>
      <c r="S1814" s="143"/>
      <c r="T1814" s="144"/>
      <c r="U1814" s="145"/>
      <c r="W1814" s="365"/>
    </row>
    <row r="1815" spans="1:23" ht="26">
      <c r="A1815" s="135">
        <v>13</v>
      </c>
      <c r="B1815" s="52" t="s">
        <v>108</v>
      </c>
      <c r="C1815" s="136" t="s">
        <v>93</v>
      </c>
      <c r="D1815" s="202">
        <v>0.85</v>
      </c>
      <c r="E1815" s="52" t="s">
        <v>532</v>
      </c>
      <c r="F1815" s="52">
        <v>5</v>
      </c>
      <c r="G1815" s="112" t="s">
        <v>94</v>
      </c>
      <c r="H1815" s="138">
        <v>20</v>
      </c>
      <c r="I1815" s="139">
        <v>255</v>
      </c>
      <c r="J1815" s="139">
        <v>145</v>
      </c>
      <c r="K1815" s="139">
        <f>I1815+J1815</f>
        <v>400</v>
      </c>
      <c r="L1815" s="140">
        <f>K1815*D1815</f>
        <v>340</v>
      </c>
      <c r="M1815" s="141">
        <f t="shared" si="110"/>
        <v>1700</v>
      </c>
      <c r="N1815" s="458">
        <f t="shared" si="107"/>
        <v>0</v>
      </c>
      <c r="O1815" s="147">
        <v>1</v>
      </c>
      <c r="P1815" s="460">
        <f t="shared" si="108"/>
        <v>0</v>
      </c>
      <c r="Q1815" s="451">
        <f>'Work progress Summary'!H18</f>
        <v>1</v>
      </c>
      <c r="R1815" s="144">
        <v>1700</v>
      </c>
      <c r="S1815" s="143">
        <f t="shared" si="109"/>
        <v>0</v>
      </c>
      <c r="T1815" s="144">
        <f>Q1815*M1815</f>
        <v>1700</v>
      </c>
      <c r="U1815" s="145"/>
      <c r="W1815" s="365"/>
    </row>
    <row r="1816" spans="1:23">
      <c r="A1816" s="182"/>
      <c r="B1816" s="52"/>
      <c r="C1816" s="200"/>
      <c r="D1816" s="137"/>
      <c r="E1816" s="52"/>
      <c r="F1816" s="52"/>
      <c r="G1816" s="186"/>
      <c r="H1816" s="187"/>
      <c r="I1816" s="187"/>
      <c r="J1816" s="187"/>
      <c r="K1816" s="139"/>
      <c r="L1816" s="140"/>
      <c r="M1816" s="141"/>
      <c r="N1816" s="458">
        <f t="shared" si="107"/>
        <v>0</v>
      </c>
      <c r="O1816" s="147"/>
      <c r="P1816" s="460">
        <f t="shared" si="108"/>
        <v>0</v>
      </c>
      <c r="Q1816" s="451"/>
      <c r="R1816" s="144"/>
      <c r="S1816" s="143"/>
      <c r="T1816" s="144"/>
      <c r="U1816" s="145"/>
      <c r="W1816" s="365"/>
    </row>
    <row r="1817" spans="1:23" ht="14.5">
      <c r="A1817" s="135">
        <v>13</v>
      </c>
      <c r="B1817" s="52" t="s">
        <v>109</v>
      </c>
      <c r="C1817" s="185" t="s">
        <v>360</v>
      </c>
      <c r="D1817" s="202">
        <v>0.45</v>
      </c>
      <c r="E1817" s="52" t="s">
        <v>532</v>
      </c>
      <c r="F1817" s="52">
        <v>5</v>
      </c>
      <c r="G1817" s="112" t="s">
        <v>96</v>
      </c>
      <c r="H1817" s="138">
        <v>20</v>
      </c>
      <c r="I1817" s="139">
        <v>282</v>
      </c>
      <c r="J1817" s="139">
        <v>206</v>
      </c>
      <c r="K1817" s="139">
        <f>I1817+J1817</f>
        <v>488</v>
      </c>
      <c r="L1817" s="140">
        <f>K1817*D1817</f>
        <v>219.6</v>
      </c>
      <c r="M1817" s="141">
        <f t="shared" si="110"/>
        <v>1098</v>
      </c>
      <c r="N1817" s="458">
        <f t="shared" si="107"/>
        <v>0</v>
      </c>
      <c r="O1817" s="147">
        <v>1</v>
      </c>
      <c r="P1817" s="460">
        <f t="shared" si="108"/>
        <v>0</v>
      </c>
      <c r="Q1817" s="451">
        <f>Q1815</f>
        <v>1</v>
      </c>
      <c r="R1817" s="144">
        <v>1098</v>
      </c>
      <c r="S1817" s="143">
        <f t="shared" si="109"/>
        <v>0</v>
      </c>
      <c r="T1817" s="144">
        <f>Q1817*M1817</f>
        <v>1098</v>
      </c>
      <c r="U1817" s="145"/>
      <c r="W1817" s="365"/>
    </row>
    <row r="1818" spans="1:23">
      <c r="A1818" s="182"/>
      <c r="B1818" s="52"/>
      <c r="C1818" s="200"/>
      <c r="D1818" s="137"/>
      <c r="E1818" s="52"/>
      <c r="F1818" s="52"/>
      <c r="G1818" s="186"/>
      <c r="H1818" s="187"/>
      <c r="I1818" s="187"/>
      <c r="J1818" s="187"/>
      <c r="K1818" s="139"/>
      <c r="L1818" s="140"/>
      <c r="M1818" s="141"/>
      <c r="N1818" s="458">
        <f t="shared" si="107"/>
        <v>0</v>
      </c>
      <c r="O1818" s="147"/>
      <c r="P1818" s="460">
        <f t="shared" si="108"/>
        <v>0</v>
      </c>
      <c r="Q1818" s="451"/>
      <c r="R1818" s="144"/>
      <c r="S1818" s="143"/>
      <c r="T1818" s="144"/>
      <c r="U1818" s="145"/>
      <c r="W1818" s="365"/>
    </row>
    <row r="1819" spans="1:23">
      <c r="A1819" s="135">
        <v>13</v>
      </c>
      <c r="B1819" s="52" t="s">
        <v>112</v>
      </c>
      <c r="C1819" s="185" t="s">
        <v>285</v>
      </c>
      <c r="D1819" s="137">
        <v>3.75</v>
      </c>
      <c r="E1819" s="52" t="s">
        <v>533</v>
      </c>
      <c r="F1819" s="52">
        <v>5</v>
      </c>
      <c r="G1819" s="112" t="s">
        <v>98</v>
      </c>
      <c r="H1819" s="138">
        <v>5</v>
      </c>
      <c r="I1819" s="139">
        <v>0</v>
      </c>
      <c r="J1819" s="139">
        <v>57</v>
      </c>
      <c r="K1819" s="139">
        <f>I1819+J1819</f>
        <v>57</v>
      </c>
      <c r="L1819" s="140">
        <f>K1819*D1819</f>
        <v>213.75</v>
      </c>
      <c r="M1819" s="141">
        <f t="shared" si="110"/>
        <v>1068.75</v>
      </c>
      <c r="N1819" s="458"/>
      <c r="O1819" s="147">
        <v>1</v>
      </c>
      <c r="P1819" s="460">
        <f t="shared" si="108"/>
        <v>0</v>
      </c>
      <c r="Q1819" s="451">
        <f>'Work progress Summary'!N18</f>
        <v>1</v>
      </c>
      <c r="R1819" s="144">
        <v>1068.75</v>
      </c>
      <c r="S1819" s="143">
        <f t="shared" si="109"/>
        <v>0</v>
      </c>
      <c r="T1819" s="144">
        <f>Q1819*M1819</f>
        <v>1068.75</v>
      </c>
      <c r="U1819" s="145"/>
      <c r="W1819" s="365"/>
    </row>
    <row r="1820" spans="1:23">
      <c r="A1820" s="182"/>
      <c r="B1820" s="52"/>
      <c r="C1820" s="200"/>
      <c r="D1820" s="137"/>
      <c r="E1820" s="52"/>
      <c r="F1820" s="52"/>
      <c r="G1820" s="186"/>
      <c r="H1820" s="187"/>
      <c r="I1820" s="187"/>
      <c r="J1820" s="187"/>
      <c r="K1820" s="139"/>
      <c r="L1820" s="140"/>
      <c r="M1820" s="141"/>
      <c r="N1820" s="458">
        <f t="shared" si="107"/>
        <v>0</v>
      </c>
      <c r="O1820" s="147"/>
      <c r="P1820" s="460">
        <f t="shared" si="108"/>
        <v>0</v>
      </c>
      <c r="Q1820" s="451"/>
      <c r="R1820" s="144"/>
      <c r="S1820" s="143"/>
      <c r="T1820" s="144"/>
      <c r="U1820" s="145"/>
      <c r="W1820" s="365"/>
    </row>
    <row r="1821" spans="1:23" ht="26">
      <c r="A1821" s="135">
        <v>13</v>
      </c>
      <c r="B1821" s="52" t="s">
        <v>113</v>
      </c>
      <c r="C1821" s="136" t="s">
        <v>361</v>
      </c>
      <c r="D1821" s="202">
        <v>1</v>
      </c>
      <c r="E1821" s="52" t="s">
        <v>100</v>
      </c>
      <c r="F1821" s="52">
        <v>5</v>
      </c>
      <c r="G1821" s="112" t="s">
        <v>96</v>
      </c>
      <c r="H1821" s="138">
        <v>20</v>
      </c>
      <c r="I1821" s="139">
        <v>99</v>
      </c>
      <c r="J1821" s="139">
        <v>37</v>
      </c>
      <c r="K1821" s="139">
        <f>I1821+J1821</f>
        <v>136</v>
      </c>
      <c r="L1821" s="140">
        <f>K1821*D1821</f>
        <v>136</v>
      </c>
      <c r="M1821" s="141">
        <f t="shared" si="110"/>
        <v>680</v>
      </c>
      <c r="N1821" s="458">
        <f t="shared" si="107"/>
        <v>0</v>
      </c>
      <c r="O1821" s="147">
        <v>1</v>
      </c>
      <c r="P1821" s="460">
        <f t="shared" si="108"/>
        <v>0</v>
      </c>
      <c r="Q1821" s="451">
        <f>Q1817</f>
        <v>1</v>
      </c>
      <c r="R1821" s="144">
        <v>680</v>
      </c>
      <c r="S1821" s="143">
        <f t="shared" si="109"/>
        <v>0</v>
      </c>
      <c r="T1821" s="144">
        <f>Q1821*M1821</f>
        <v>680</v>
      </c>
      <c r="U1821" s="145"/>
      <c r="W1821" s="365"/>
    </row>
    <row r="1822" spans="1:23">
      <c r="A1822" s="182"/>
      <c r="B1822" s="52"/>
      <c r="C1822" s="200"/>
      <c r="D1822" s="137"/>
      <c r="E1822" s="52"/>
      <c r="F1822" s="52"/>
      <c r="G1822" s="186"/>
      <c r="H1822" s="187"/>
      <c r="I1822" s="187"/>
      <c r="J1822" s="187"/>
      <c r="K1822" s="139"/>
      <c r="L1822" s="140"/>
      <c r="M1822" s="141"/>
      <c r="N1822" s="458">
        <f t="shared" ref="N1822:N1885" si="111">P1822*D1822*F1822</f>
        <v>0</v>
      </c>
      <c r="O1822" s="147"/>
      <c r="P1822" s="460">
        <f t="shared" ref="P1822:P1885" si="112">Q1822-O1822</f>
        <v>0</v>
      </c>
      <c r="Q1822" s="451"/>
      <c r="R1822" s="144"/>
      <c r="S1822" s="143"/>
      <c r="T1822" s="144"/>
      <c r="U1822" s="145"/>
      <c r="W1822" s="365"/>
    </row>
    <row r="1823" spans="1:23">
      <c r="A1823" s="135"/>
      <c r="B1823" s="52"/>
      <c r="C1823" s="185" t="s">
        <v>101</v>
      </c>
      <c r="D1823" s="202"/>
      <c r="E1823" s="52"/>
      <c r="F1823" s="52"/>
      <c r="G1823" s="186"/>
      <c r="H1823" s="187"/>
      <c r="I1823" s="139"/>
      <c r="J1823" s="139"/>
      <c r="K1823" s="139"/>
      <c r="L1823" s="140"/>
      <c r="M1823" s="141"/>
      <c r="N1823" s="458">
        <f t="shared" si="111"/>
        <v>0</v>
      </c>
      <c r="O1823" s="147"/>
      <c r="P1823" s="460">
        <f t="shared" si="112"/>
        <v>0</v>
      </c>
      <c r="Q1823" s="451"/>
      <c r="R1823" s="144"/>
      <c r="S1823" s="143"/>
      <c r="T1823" s="144"/>
      <c r="U1823" s="145"/>
      <c r="W1823" s="365"/>
    </row>
    <row r="1824" spans="1:23">
      <c r="A1824" s="182"/>
      <c r="B1824" s="52"/>
      <c r="C1824" s="200"/>
      <c r="D1824" s="137"/>
      <c r="E1824" s="52"/>
      <c r="F1824" s="52"/>
      <c r="G1824" s="186"/>
      <c r="H1824" s="187"/>
      <c r="I1824" s="187"/>
      <c r="J1824" s="187"/>
      <c r="K1824" s="139"/>
      <c r="L1824" s="140"/>
      <c r="M1824" s="141"/>
      <c r="N1824" s="458">
        <f t="shared" si="111"/>
        <v>0</v>
      </c>
      <c r="O1824" s="147"/>
      <c r="P1824" s="460">
        <f t="shared" si="112"/>
        <v>0</v>
      </c>
      <c r="Q1824" s="451"/>
      <c r="R1824" s="144"/>
      <c r="S1824" s="143"/>
      <c r="T1824" s="144"/>
      <c r="U1824" s="145"/>
      <c r="W1824" s="365"/>
    </row>
    <row r="1825" spans="1:23" ht="39">
      <c r="A1825" s="135">
        <v>13</v>
      </c>
      <c r="B1825" s="52" t="s">
        <v>115</v>
      </c>
      <c r="C1825" s="136" t="s">
        <v>102</v>
      </c>
      <c r="D1825" s="202">
        <v>4.5999999999999996</v>
      </c>
      <c r="E1825" s="52" t="s">
        <v>532</v>
      </c>
      <c r="F1825" s="52">
        <v>5</v>
      </c>
      <c r="G1825" s="112" t="s">
        <v>94</v>
      </c>
      <c r="H1825" s="138">
        <v>20</v>
      </c>
      <c r="I1825" s="139">
        <v>255</v>
      </c>
      <c r="J1825" s="139">
        <v>145</v>
      </c>
      <c r="K1825" s="139">
        <f>I1825+J1825</f>
        <v>400</v>
      </c>
      <c r="L1825" s="140">
        <f>K1825*D1825</f>
        <v>1839.9999999999998</v>
      </c>
      <c r="M1825" s="141">
        <f t="shared" si="110"/>
        <v>9199.9999999999982</v>
      </c>
      <c r="N1825" s="458">
        <f t="shared" si="111"/>
        <v>0</v>
      </c>
      <c r="O1825" s="147">
        <v>1</v>
      </c>
      <c r="P1825" s="460">
        <f t="shared" si="112"/>
        <v>0</v>
      </c>
      <c r="Q1825" s="451">
        <f>'Work progress Summary'!E18</f>
        <v>1</v>
      </c>
      <c r="R1825" s="144">
        <v>9199.9999999999982</v>
      </c>
      <c r="S1825" s="143">
        <f t="shared" ref="S1825:S1883" si="113">T1825-R1825</f>
        <v>0</v>
      </c>
      <c r="T1825" s="144">
        <f>Q1825*M1825</f>
        <v>9199.9999999999982</v>
      </c>
      <c r="U1825" s="145"/>
      <c r="W1825" s="365"/>
    </row>
    <row r="1826" spans="1:23">
      <c r="A1826" s="182"/>
      <c r="B1826" s="52"/>
      <c r="C1826" s="200"/>
      <c r="D1826" s="137"/>
      <c r="E1826" s="52"/>
      <c r="F1826" s="52"/>
      <c r="G1826" s="186"/>
      <c r="H1826" s="187"/>
      <c r="I1826" s="187"/>
      <c r="J1826" s="187"/>
      <c r="K1826" s="139"/>
      <c r="L1826" s="140"/>
      <c r="M1826" s="141"/>
      <c r="N1826" s="458">
        <f t="shared" si="111"/>
        <v>0</v>
      </c>
      <c r="O1826" s="147"/>
      <c r="P1826" s="460">
        <f t="shared" si="112"/>
        <v>0</v>
      </c>
      <c r="Q1826" s="451"/>
      <c r="R1826" s="144"/>
      <c r="S1826" s="143"/>
      <c r="T1826" s="144"/>
      <c r="U1826" s="145"/>
      <c r="W1826" s="365"/>
    </row>
    <row r="1827" spans="1:23" ht="14.5">
      <c r="A1827" s="135">
        <v>13</v>
      </c>
      <c r="B1827" s="52" t="s">
        <v>116</v>
      </c>
      <c r="C1827" s="185" t="s">
        <v>166</v>
      </c>
      <c r="D1827" s="202">
        <v>2.85</v>
      </c>
      <c r="E1827" s="52" t="s">
        <v>532</v>
      </c>
      <c r="F1827" s="52">
        <v>5</v>
      </c>
      <c r="G1827" s="112" t="s">
        <v>96</v>
      </c>
      <c r="H1827" s="138">
        <v>20</v>
      </c>
      <c r="I1827" s="139">
        <v>282</v>
      </c>
      <c r="J1827" s="139">
        <v>206</v>
      </c>
      <c r="K1827" s="139">
        <f>I1827+J1827</f>
        <v>488</v>
      </c>
      <c r="L1827" s="140">
        <f>K1827*D1827</f>
        <v>1390.8</v>
      </c>
      <c r="M1827" s="141">
        <f t="shared" si="110"/>
        <v>6954</v>
      </c>
      <c r="N1827" s="458">
        <f t="shared" si="111"/>
        <v>0</v>
      </c>
      <c r="O1827" s="147">
        <v>1</v>
      </c>
      <c r="P1827" s="460">
        <f t="shared" si="112"/>
        <v>0</v>
      </c>
      <c r="Q1827" s="451">
        <f>Q1825</f>
        <v>1</v>
      </c>
      <c r="R1827" s="144">
        <v>6954</v>
      </c>
      <c r="S1827" s="143">
        <f t="shared" si="113"/>
        <v>0</v>
      </c>
      <c r="T1827" s="144">
        <f>Q1827*M1827</f>
        <v>6954</v>
      </c>
      <c r="U1827" s="145"/>
      <c r="W1827" s="365"/>
    </row>
    <row r="1828" spans="1:23">
      <c r="A1828" s="182"/>
      <c r="B1828" s="52"/>
      <c r="C1828" s="200"/>
      <c r="D1828" s="137"/>
      <c r="E1828" s="52"/>
      <c r="F1828" s="52"/>
      <c r="G1828" s="186"/>
      <c r="H1828" s="187"/>
      <c r="I1828" s="187"/>
      <c r="J1828" s="187"/>
      <c r="K1828" s="139"/>
      <c r="L1828" s="140"/>
      <c r="M1828" s="141"/>
      <c r="N1828" s="458">
        <f t="shared" si="111"/>
        <v>0</v>
      </c>
      <c r="O1828" s="147"/>
      <c r="P1828" s="460">
        <f t="shared" si="112"/>
        <v>0</v>
      </c>
      <c r="Q1828" s="451"/>
      <c r="R1828" s="144"/>
      <c r="S1828" s="143"/>
      <c r="T1828" s="144"/>
      <c r="U1828" s="145"/>
      <c r="W1828" s="365"/>
    </row>
    <row r="1829" spans="1:23" ht="14.5">
      <c r="A1829" s="135">
        <v>13</v>
      </c>
      <c r="B1829" s="52" t="s">
        <v>1</v>
      </c>
      <c r="C1829" s="185" t="s">
        <v>362</v>
      </c>
      <c r="D1829" s="202">
        <v>3.3</v>
      </c>
      <c r="E1829" s="52" t="s">
        <v>532</v>
      </c>
      <c r="F1829" s="52">
        <v>5</v>
      </c>
      <c r="G1829" s="112" t="s">
        <v>96</v>
      </c>
      <c r="H1829" s="138">
        <v>20</v>
      </c>
      <c r="I1829" s="139">
        <v>282</v>
      </c>
      <c r="J1829" s="139">
        <v>206</v>
      </c>
      <c r="K1829" s="139">
        <f>I1829+J1829</f>
        <v>488</v>
      </c>
      <c r="L1829" s="140">
        <f>K1829*D1829</f>
        <v>1610.3999999999999</v>
      </c>
      <c r="M1829" s="141">
        <f t="shared" si="110"/>
        <v>8051.9999999999991</v>
      </c>
      <c r="N1829" s="458">
        <f t="shared" si="111"/>
        <v>0</v>
      </c>
      <c r="O1829" s="147">
        <v>1</v>
      </c>
      <c r="P1829" s="460">
        <f t="shared" si="112"/>
        <v>0</v>
      </c>
      <c r="Q1829" s="451">
        <f>Q1827</f>
        <v>1</v>
      </c>
      <c r="R1829" s="144">
        <v>8051.9999999999991</v>
      </c>
      <c r="S1829" s="143">
        <f t="shared" si="113"/>
        <v>0</v>
      </c>
      <c r="T1829" s="144">
        <f>Q1829*M1829</f>
        <v>8051.9999999999991</v>
      </c>
      <c r="U1829" s="145"/>
      <c r="W1829" s="365"/>
    </row>
    <row r="1830" spans="1:23">
      <c r="A1830" s="182"/>
      <c r="B1830" s="52"/>
      <c r="C1830" s="200"/>
      <c r="D1830" s="137"/>
      <c r="E1830" s="52"/>
      <c r="F1830" s="52"/>
      <c r="G1830" s="186"/>
      <c r="H1830" s="187"/>
      <c r="I1830" s="187"/>
      <c r="J1830" s="187"/>
      <c r="K1830" s="139"/>
      <c r="L1830" s="140"/>
      <c r="M1830" s="141"/>
      <c r="N1830" s="458">
        <f t="shared" si="111"/>
        <v>0</v>
      </c>
      <c r="O1830" s="147"/>
      <c r="P1830" s="460">
        <f t="shared" si="112"/>
        <v>0</v>
      </c>
      <c r="Q1830" s="451"/>
      <c r="R1830" s="144"/>
      <c r="S1830" s="143"/>
      <c r="T1830" s="144"/>
      <c r="U1830" s="145"/>
      <c r="W1830" s="365"/>
    </row>
    <row r="1831" spans="1:23">
      <c r="A1831" s="135">
        <v>13</v>
      </c>
      <c r="B1831" s="52" t="s">
        <v>2</v>
      </c>
      <c r="C1831" s="185" t="s">
        <v>285</v>
      </c>
      <c r="D1831" s="202">
        <v>14.25</v>
      </c>
      <c r="E1831" s="52" t="s">
        <v>533</v>
      </c>
      <c r="F1831" s="52">
        <v>5</v>
      </c>
      <c r="G1831" s="112" t="s">
        <v>98</v>
      </c>
      <c r="H1831" s="138">
        <v>5</v>
      </c>
      <c r="I1831" s="139">
        <v>0</v>
      </c>
      <c r="J1831" s="139">
        <v>57</v>
      </c>
      <c r="K1831" s="139">
        <f>I1831+J1831</f>
        <v>57</v>
      </c>
      <c r="L1831" s="140">
        <f>K1831*D1831</f>
        <v>812.25</v>
      </c>
      <c r="M1831" s="141">
        <f t="shared" si="110"/>
        <v>4061.25</v>
      </c>
      <c r="N1831" s="458"/>
      <c r="O1831" s="147">
        <v>1</v>
      </c>
      <c r="P1831" s="460">
        <f t="shared" si="112"/>
        <v>0</v>
      </c>
      <c r="Q1831" s="451">
        <f>'Work progress Summary'!L18</f>
        <v>1</v>
      </c>
      <c r="R1831" s="144">
        <v>4061.25</v>
      </c>
      <c r="S1831" s="143">
        <f t="shared" si="113"/>
        <v>0</v>
      </c>
      <c r="T1831" s="144">
        <f>Q1831*M1831</f>
        <v>4061.25</v>
      </c>
      <c r="U1831" s="145"/>
      <c r="W1831" s="365"/>
    </row>
    <row r="1832" spans="1:23">
      <c r="A1832" s="182"/>
      <c r="B1832" s="52"/>
      <c r="C1832" s="200"/>
      <c r="D1832" s="137"/>
      <c r="E1832" s="52"/>
      <c r="F1832" s="52"/>
      <c r="G1832" s="186"/>
      <c r="H1832" s="187"/>
      <c r="I1832" s="187"/>
      <c r="J1832" s="187"/>
      <c r="K1832" s="139"/>
      <c r="L1832" s="140"/>
      <c r="M1832" s="141"/>
      <c r="N1832" s="458">
        <f t="shared" si="111"/>
        <v>0</v>
      </c>
      <c r="O1832" s="147"/>
      <c r="P1832" s="460">
        <f t="shared" si="112"/>
        <v>0</v>
      </c>
      <c r="Q1832" s="451"/>
      <c r="R1832" s="144"/>
      <c r="S1832" s="143"/>
      <c r="T1832" s="144"/>
      <c r="U1832" s="145"/>
      <c r="W1832" s="365"/>
    </row>
    <row r="1833" spans="1:23">
      <c r="A1833" s="135">
        <v>13</v>
      </c>
      <c r="B1833" s="52" t="s">
        <v>3</v>
      </c>
      <c r="C1833" s="185" t="s">
        <v>285</v>
      </c>
      <c r="D1833" s="137">
        <v>11.15</v>
      </c>
      <c r="E1833" s="52" t="s">
        <v>533</v>
      </c>
      <c r="F1833" s="52">
        <v>5</v>
      </c>
      <c r="G1833" s="112" t="s">
        <v>98</v>
      </c>
      <c r="H1833" s="138">
        <v>5</v>
      </c>
      <c r="I1833" s="139">
        <v>0</v>
      </c>
      <c r="J1833" s="139">
        <v>57</v>
      </c>
      <c r="K1833" s="139">
        <f>I1833+J1833</f>
        <v>57</v>
      </c>
      <c r="L1833" s="140">
        <f>K1833*D1833</f>
        <v>635.55000000000007</v>
      </c>
      <c r="M1833" s="141">
        <f t="shared" si="110"/>
        <v>3177.7500000000005</v>
      </c>
      <c r="N1833" s="458"/>
      <c r="O1833" s="147">
        <v>1</v>
      </c>
      <c r="P1833" s="460">
        <f t="shared" si="112"/>
        <v>0</v>
      </c>
      <c r="Q1833" s="451">
        <f>'Work progress Summary'!L18</f>
        <v>1</v>
      </c>
      <c r="R1833" s="144">
        <v>3177.7500000000005</v>
      </c>
      <c r="S1833" s="143">
        <f t="shared" si="113"/>
        <v>0</v>
      </c>
      <c r="T1833" s="144">
        <f>Q1833*M1833</f>
        <v>3177.7500000000005</v>
      </c>
      <c r="U1833" s="145"/>
      <c r="W1833" s="365"/>
    </row>
    <row r="1834" spans="1:23">
      <c r="A1834" s="182"/>
      <c r="B1834" s="52"/>
      <c r="C1834" s="200"/>
      <c r="D1834" s="137"/>
      <c r="E1834" s="52"/>
      <c r="F1834" s="52"/>
      <c r="G1834" s="186"/>
      <c r="H1834" s="187"/>
      <c r="I1834" s="187"/>
      <c r="J1834" s="187"/>
      <c r="K1834" s="139"/>
      <c r="L1834" s="140"/>
      <c r="M1834" s="141"/>
      <c r="N1834" s="458">
        <f t="shared" si="111"/>
        <v>0</v>
      </c>
      <c r="O1834" s="147"/>
      <c r="P1834" s="460">
        <f t="shared" si="112"/>
        <v>0</v>
      </c>
      <c r="Q1834" s="451"/>
      <c r="R1834" s="144"/>
      <c r="S1834" s="143"/>
      <c r="T1834" s="144"/>
      <c r="U1834" s="145"/>
      <c r="W1834" s="365"/>
    </row>
    <row r="1835" spans="1:23" ht="26">
      <c r="A1835" s="135">
        <v>13</v>
      </c>
      <c r="B1835" s="52" t="s">
        <v>4</v>
      </c>
      <c r="C1835" s="136" t="s">
        <v>363</v>
      </c>
      <c r="D1835" s="202">
        <v>0.9</v>
      </c>
      <c r="E1835" s="52" t="s">
        <v>533</v>
      </c>
      <c r="F1835" s="52">
        <v>5</v>
      </c>
      <c r="G1835" s="112" t="s">
        <v>96</v>
      </c>
      <c r="H1835" s="138">
        <v>20</v>
      </c>
      <c r="I1835" s="139">
        <v>135</v>
      </c>
      <c r="J1835" s="139">
        <v>55</v>
      </c>
      <c r="K1835" s="139">
        <f>I1835+J1835</f>
        <v>190</v>
      </c>
      <c r="L1835" s="140">
        <f>K1835*D1835</f>
        <v>171</v>
      </c>
      <c r="M1835" s="141">
        <f t="shared" si="110"/>
        <v>855</v>
      </c>
      <c r="N1835" s="458">
        <f t="shared" si="111"/>
        <v>0</v>
      </c>
      <c r="O1835" s="147">
        <v>1</v>
      </c>
      <c r="P1835" s="460">
        <f t="shared" si="112"/>
        <v>0</v>
      </c>
      <c r="Q1835" s="451">
        <f>Q1829</f>
        <v>1</v>
      </c>
      <c r="R1835" s="144">
        <v>855</v>
      </c>
      <c r="S1835" s="143">
        <f t="shared" si="113"/>
        <v>0</v>
      </c>
      <c r="T1835" s="144">
        <f>Q1835*M1835</f>
        <v>855</v>
      </c>
      <c r="U1835" s="145"/>
      <c r="W1835" s="365"/>
    </row>
    <row r="1836" spans="1:23">
      <c r="A1836" s="182"/>
      <c r="B1836" s="52"/>
      <c r="C1836" s="200"/>
      <c r="D1836" s="137"/>
      <c r="E1836" s="52"/>
      <c r="F1836" s="52"/>
      <c r="G1836" s="186"/>
      <c r="H1836" s="187"/>
      <c r="I1836" s="187"/>
      <c r="J1836" s="187"/>
      <c r="K1836" s="139"/>
      <c r="L1836" s="140"/>
      <c r="M1836" s="141"/>
      <c r="N1836" s="458">
        <f t="shared" si="111"/>
        <v>0</v>
      </c>
      <c r="O1836" s="147"/>
      <c r="P1836" s="460">
        <f t="shared" si="112"/>
        <v>0</v>
      </c>
      <c r="Q1836" s="451"/>
      <c r="R1836" s="144"/>
      <c r="S1836" s="143"/>
      <c r="T1836" s="144"/>
      <c r="U1836" s="145"/>
      <c r="W1836" s="365"/>
    </row>
    <row r="1837" spans="1:23" ht="26">
      <c r="A1837" s="135">
        <v>13</v>
      </c>
      <c r="B1837" s="52" t="s">
        <v>5</v>
      </c>
      <c r="C1837" s="136" t="s">
        <v>302</v>
      </c>
      <c r="D1837" s="202">
        <v>0.9</v>
      </c>
      <c r="E1837" s="52" t="s">
        <v>533</v>
      </c>
      <c r="F1837" s="52">
        <v>5</v>
      </c>
      <c r="G1837" s="112" t="s">
        <v>96</v>
      </c>
      <c r="H1837" s="138">
        <v>20</v>
      </c>
      <c r="I1837" s="139">
        <v>125</v>
      </c>
      <c r="J1837" s="139">
        <v>51</v>
      </c>
      <c r="K1837" s="139">
        <f>I1837+J1837</f>
        <v>176</v>
      </c>
      <c r="L1837" s="140">
        <f>K1837*D1837</f>
        <v>158.4</v>
      </c>
      <c r="M1837" s="141">
        <f t="shared" si="110"/>
        <v>792</v>
      </c>
      <c r="N1837" s="458">
        <f t="shared" si="111"/>
        <v>0</v>
      </c>
      <c r="O1837" s="147">
        <v>1</v>
      </c>
      <c r="P1837" s="460">
        <f t="shared" si="112"/>
        <v>0</v>
      </c>
      <c r="Q1837" s="451">
        <f>Q1835</f>
        <v>1</v>
      </c>
      <c r="R1837" s="144">
        <v>792</v>
      </c>
      <c r="S1837" s="143">
        <f t="shared" si="113"/>
        <v>0</v>
      </c>
      <c r="T1837" s="144">
        <f>Q1837*M1837</f>
        <v>792</v>
      </c>
      <c r="U1837" s="145"/>
      <c r="W1837" s="365"/>
    </row>
    <row r="1838" spans="1:23">
      <c r="A1838" s="182"/>
      <c r="B1838" s="52"/>
      <c r="C1838" s="200"/>
      <c r="D1838" s="137"/>
      <c r="E1838" s="52"/>
      <c r="F1838" s="52"/>
      <c r="G1838" s="186"/>
      <c r="H1838" s="187"/>
      <c r="I1838" s="187"/>
      <c r="J1838" s="187"/>
      <c r="K1838" s="139"/>
      <c r="L1838" s="140"/>
      <c r="M1838" s="141"/>
      <c r="N1838" s="458">
        <f t="shared" si="111"/>
        <v>0</v>
      </c>
      <c r="O1838" s="147"/>
      <c r="P1838" s="460">
        <f t="shared" si="112"/>
        <v>0</v>
      </c>
      <c r="Q1838" s="451"/>
      <c r="R1838" s="144"/>
      <c r="S1838" s="143"/>
      <c r="T1838" s="144"/>
      <c r="U1838" s="145"/>
      <c r="W1838" s="365"/>
    </row>
    <row r="1839" spans="1:23" ht="26">
      <c r="A1839" s="135">
        <v>13</v>
      </c>
      <c r="B1839" s="52" t="s">
        <v>103</v>
      </c>
      <c r="C1839" s="136" t="s">
        <v>364</v>
      </c>
      <c r="D1839" s="202">
        <v>1.72</v>
      </c>
      <c r="E1839" s="52" t="s">
        <v>533</v>
      </c>
      <c r="F1839" s="52">
        <v>5</v>
      </c>
      <c r="G1839" s="112" t="s">
        <v>98</v>
      </c>
      <c r="H1839" s="138">
        <v>5</v>
      </c>
      <c r="I1839" s="139">
        <v>0</v>
      </c>
      <c r="J1839" s="139">
        <v>57</v>
      </c>
      <c r="K1839" s="139">
        <f>I1839+J1839</f>
        <v>57</v>
      </c>
      <c r="L1839" s="140">
        <f>K1839*D1839</f>
        <v>98.039999999999992</v>
      </c>
      <c r="M1839" s="141">
        <f t="shared" si="110"/>
        <v>490.19999999999993</v>
      </c>
      <c r="N1839" s="458"/>
      <c r="O1839" s="147">
        <v>1</v>
      </c>
      <c r="P1839" s="460">
        <f t="shared" si="112"/>
        <v>0</v>
      </c>
      <c r="Q1839" s="451">
        <f>Q1833</f>
        <v>1</v>
      </c>
      <c r="R1839" s="144">
        <v>490.19999999999993</v>
      </c>
      <c r="S1839" s="143">
        <f t="shared" si="113"/>
        <v>0</v>
      </c>
      <c r="T1839" s="144">
        <f>Q1839*M1839</f>
        <v>490.19999999999993</v>
      </c>
      <c r="U1839" s="145"/>
      <c r="W1839" s="365"/>
    </row>
    <row r="1840" spans="1:23">
      <c r="A1840" s="182"/>
      <c r="B1840" s="52"/>
      <c r="C1840" s="200"/>
      <c r="D1840" s="137"/>
      <c r="E1840" s="52"/>
      <c r="F1840" s="52"/>
      <c r="G1840" s="186"/>
      <c r="H1840" s="187"/>
      <c r="I1840" s="187"/>
      <c r="J1840" s="187"/>
      <c r="K1840" s="139"/>
      <c r="L1840" s="140"/>
      <c r="M1840" s="141"/>
      <c r="N1840" s="458">
        <f t="shared" si="111"/>
        <v>0</v>
      </c>
      <c r="O1840" s="147"/>
      <c r="P1840" s="460">
        <f t="shared" si="112"/>
        <v>0</v>
      </c>
      <c r="Q1840" s="451"/>
      <c r="R1840" s="144"/>
      <c r="S1840" s="143"/>
      <c r="T1840" s="144"/>
      <c r="U1840" s="145"/>
      <c r="W1840" s="365"/>
    </row>
    <row r="1841" spans="1:23">
      <c r="A1841" s="135"/>
      <c r="B1841" s="52"/>
      <c r="C1841" s="185" t="s">
        <v>111</v>
      </c>
      <c r="D1841" s="202"/>
      <c r="E1841" s="52"/>
      <c r="F1841" s="52"/>
      <c r="G1841" s="186"/>
      <c r="H1841" s="187"/>
      <c r="I1841" s="139"/>
      <c r="J1841" s="139"/>
      <c r="K1841" s="139"/>
      <c r="L1841" s="140"/>
      <c r="M1841" s="141"/>
      <c r="N1841" s="458">
        <f t="shared" si="111"/>
        <v>0</v>
      </c>
      <c r="O1841" s="147"/>
      <c r="P1841" s="460">
        <f t="shared" si="112"/>
        <v>0</v>
      </c>
      <c r="Q1841" s="451"/>
      <c r="R1841" s="144"/>
      <c r="S1841" s="143"/>
      <c r="T1841" s="144"/>
      <c r="U1841" s="145"/>
      <c r="W1841" s="365"/>
    </row>
    <row r="1842" spans="1:23">
      <c r="A1842" s="182"/>
      <c r="B1842" s="52"/>
      <c r="C1842" s="200"/>
      <c r="D1842" s="137"/>
      <c r="E1842" s="52"/>
      <c r="F1842" s="52"/>
      <c r="G1842" s="186"/>
      <c r="H1842" s="187"/>
      <c r="I1842" s="187"/>
      <c r="J1842" s="187"/>
      <c r="K1842" s="139"/>
      <c r="L1842" s="140"/>
      <c r="M1842" s="141"/>
      <c r="N1842" s="458">
        <f t="shared" si="111"/>
        <v>0</v>
      </c>
      <c r="O1842" s="147"/>
      <c r="P1842" s="460">
        <f t="shared" si="112"/>
        <v>0</v>
      </c>
      <c r="Q1842" s="451"/>
      <c r="R1842" s="144"/>
      <c r="S1842" s="143"/>
      <c r="T1842" s="144"/>
      <c r="U1842" s="145"/>
      <c r="W1842" s="365"/>
    </row>
    <row r="1843" spans="1:23" ht="26">
      <c r="A1843" s="135">
        <v>13</v>
      </c>
      <c r="B1843" s="52" t="s">
        <v>105</v>
      </c>
      <c r="C1843" s="136" t="s">
        <v>93</v>
      </c>
      <c r="D1843" s="137">
        <v>3.8</v>
      </c>
      <c r="E1843" s="52" t="s">
        <v>532</v>
      </c>
      <c r="F1843" s="52">
        <v>5</v>
      </c>
      <c r="G1843" s="112" t="s">
        <v>94</v>
      </c>
      <c r="H1843" s="138">
        <v>20</v>
      </c>
      <c r="I1843" s="139">
        <v>255</v>
      </c>
      <c r="J1843" s="139">
        <v>145</v>
      </c>
      <c r="K1843" s="139">
        <f>I1843+J1843</f>
        <v>400</v>
      </c>
      <c r="L1843" s="140">
        <f>K1843*D1843</f>
        <v>1520</v>
      </c>
      <c r="M1843" s="141">
        <f t="shared" si="110"/>
        <v>7600</v>
      </c>
      <c r="N1843" s="458">
        <f t="shared" si="111"/>
        <v>0</v>
      </c>
      <c r="O1843" s="147">
        <v>1</v>
      </c>
      <c r="P1843" s="460">
        <f t="shared" si="112"/>
        <v>0</v>
      </c>
      <c r="Q1843" s="451">
        <f>'Work progress Summary'!F18</f>
        <v>1</v>
      </c>
      <c r="R1843" s="144">
        <v>7600</v>
      </c>
      <c r="S1843" s="143">
        <f t="shared" si="113"/>
        <v>0</v>
      </c>
      <c r="T1843" s="144">
        <f>Q1843*M1843</f>
        <v>7600</v>
      </c>
      <c r="U1843" s="145"/>
      <c r="W1843" s="365"/>
    </row>
    <row r="1844" spans="1:23">
      <c r="A1844" s="182"/>
      <c r="B1844" s="52"/>
      <c r="C1844" s="200"/>
      <c r="D1844" s="137"/>
      <c r="E1844" s="52"/>
      <c r="F1844" s="52"/>
      <c r="G1844" s="186"/>
      <c r="H1844" s="187"/>
      <c r="I1844" s="187"/>
      <c r="J1844" s="187"/>
      <c r="K1844" s="139"/>
      <c r="L1844" s="140"/>
      <c r="M1844" s="141"/>
      <c r="N1844" s="458">
        <f t="shared" si="111"/>
        <v>0</v>
      </c>
      <c r="O1844" s="147"/>
      <c r="P1844" s="460">
        <f t="shared" si="112"/>
        <v>0</v>
      </c>
      <c r="Q1844" s="451"/>
      <c r="R1844" s="144"/>
      <c r="S1844" s="143"/>
      <c r="T1844" s="144"/>
      <c r="U1844" s="145"/>
      <c r="W1844" s="365"/>
    </row>
    <row r="1845" spans="1:23" ht="14.5">
      <c r="A1845" s="135">
        <v>13</v>
      </c>
      <c r="B1845" s="52" t="s">
        <v>107</v>
      </c>
      <c r="C1845" s="185" t="s">
        <v>229</v>
      </c>
      <c r="D1845" s="202">
        <v>1.45</v>
      </c>
      <c r="E1845" s="52" t="s">
        <v>532</v>
      </c>
      <c r="F1845" s="52">
        <v>5</v>
      </c>
      <c r="G1845" s="112" t="s">
        <v>96</v>
      </c>
      <c r="H1845" s="138">
        <v>20</v>
      </c>
      <c r="I1845" s="139">
        <v>282</v>
      </c>
      <c r="J1845" s="139">
        <v>206</v>
      </c>
      <c r="K1845" s="139">
        <f>I1845+J1845</f>
        <v>488</v>
      </c>
      <c r="L1845" s="140">
        <f>K1845*D1845</f>
        <v>707.6</v>
      </c>
      <c r="M1845" s="141">
        <f t="shared" si="110"/>
        <v>3538</v>
      </c>
      <c r="N1845" s="458">
        <f t="shared" si="111"/>
        <v>0</v>
      </c>
      <c r="O1845" s="147">
        <v>1</v>
      </c>
      <c r="P1845" s="460">
        <f t="shared" si="112"/>
        <v>0</v>
      </c>
      <c r="Q1845" s="451">
        <f>Q1843</f>
        <v>1</v>
      </c>
      <c r="R1845" s="144">
        <v>3538</v>
      </c>
      <c r="S1845" s="143">
        <f t="shared" si="113"/>
        <v>0</v>
      </c>
      <c r="T1845" s="144">
        <f>Q1845*M1845</f>
        <v>3538</v>
      </c>
      <c r="U1845" s="145"/>
      <c r="W1845" s="365"/>
    </row>
    <row r="1846" spans="1:23">
      <c r="A1846" s="182"/>
      <c r="B1846" s="52"/>
      <c r="C1846" s="200"/>
      <c r="D1846" s="137"/>
      <c r="E1846" s="52"/>
      <c r="F1846" s="52"/>
      <c r="G1846" s="186"/>
      <c r="H1846" s="187"/>
      <c r="I1846" s="187"/>
      <c r="J1846" s="187"/>
      <c r="K1846" s="139"/>
      <c r="L1846" s="140"/>
      <c r="M1846" s="141"/>
      <c r="N1846" s="458">
        <f t="shared" si="111"/>
        <v>0</v>
      </c>
      <c r="O1846" s="147"/>
      <c r="P1846" s="460">
        <f t="shared" si="112"/>
        <v>0</v>
      </c>
      <c r="Q1846" s="451"/>
      <c r="R1846" s="144"/>
      <c r="S1846" s="143"/>
      <c r="T1846" s="144"/>
      <c r="U1846" s="145"/>
      <c r="W1846" s="365"/>
    </row>
    <row r="1847" spans="1:23">
      <c r="A1847" s="135">
        <v>13</v>
      </c>
      <c r="B1847" s="52" t="s">
        <v>108</v>
      </c>
      <c r="C1847" s="185" t="s">
        <v>285</v>
      </c>
      <c r="D1847" s="202">
        <v>10.050000000000001</v>
      </c>
      <c r="E1847" s="52" t="s">
        <v>533</v>
      </c>
      <c r="F1847" s="52">
        <v>5</v>
      </c>
      <c r="G1847" s="112" t="s">
        <v>98</v>
      </c>
      <c r="H1847" s="138">
        <v>5</v>
      </c>
      <c r="I1847" s="139">
        <v>0</v>
      </c>
      <c r="J1847" s="139">
        <v>57</v>
      </c>
      <c r="K1847" s="139">
        <f>I1847+J1847</f>
        <v>57</v>
      </c>
      <c r="L1847" s="140">
        <f>K1847*D1847</f>
        <v>572.85</v>
      </c>
      <c r="M1847" s="141">
        <f t="shared" si="110"/>
        <v>2864.25</v>
      </c>
      <c r="N1847" s="458"/>
      <c r="O1847" s="147">
        <v>1</v>
      </c>
      <c r="P1847" s="460">
        <f t="shared" si="112"/>
        <v>0</v>
      </c>
      <c r="Q1847" s="451">
        <f>'Work progress Summary'!M18</f>
        <v>1</v>
      </c>
      <c r="R1847" s="144">
        <v>2864.25</v>
      </c>
      <c r="S1847" s="143">
        <f t="shared" si="113"/>
        <v>0</v>
      </c>
      <c r="T1847" s="144">
        <f>Q1847*M1847</f>
        <v>2864.25</v>
      </c>
      <c r="U1847" s="145"/>
      <c r="W1847" s="365"/>
    </row>
    <row r="1848" spans="1:23">
      <c r="A1848" s="182"/>
      <c r="B1848" s="52"/>
      <c r="C1848" s="200"/>
      <c r="D1848" s="137"/>
      <c r="E1848" s="52"/>
      <c r="F1848" s="52"/>
      <c r="G1848" s="186"/>
      <c r="H1848" s="187"/>
      <c r="I1848" s="187"/>
      <c r="J1848" s="187"/>
      <c r="K1848" s="139"/>
      <c r="L1848" s="140"/>
      <c r="M1848" s="141"/>
      <c r="N1848" s="458">
        <f t="shared" si="111"/>
        <v>0</v>
      </c>
      <c r="O1848" s="147"/>
      <c r="P1848" s="460">
        <f t="shared" si="112"/>
        <v>0</v>
      </c>
      <c r="Q1848" s="451"/>
      <c r="R1848" s="144"/>
      <c r="S1848" s="143"/>
      <c r="T1848" s="144"/>
      <c r="U1848" s="145"/>
      <c r="W1848" s="365"/>
    </row>
    <row r="1849" spans="1:23" ht="26">
      <c r="A1849" s="135">
        <v>13</v>
      </c>
      <c r="B1849" s="52" t="s">
        <v>109</v>
      </c>
      <c r="C1849" s="136" t="s">
        <v>307</v>
      </c>
      <c r="D1849" s="137">
        <v>1.6</v>
      </c>
      <c r="E1849" s="52" t="s">
        <v>533</v>
      </c>
      <c r="F1849" s="52">
        <v>5</v>
      </c>
      <c r="G1849" s="112" t="s">
        <v>96</v>
      </c>
      <c r="H1849" s="138">
        <v>20</v>
      </c>
      <c r="I1849" s="139">
        <v>125</v>
      </c>
      <c r="J1849" s="139">
        <v>51</v>
      </c>
      <c r="K1849" s="139">
        <f>I1849+J1849</f>
        <v>176</v>
      </c>
      <c r="L1849" s="140">
        <f>K1849*D1849</f>
        <v>281.60000000000002</v>
      </c>
      <c r="M1849" s="141">
        <f t="shared" si="110"/>
        <v>1408</v>
      </c>
      <c r="N1849" s="458">
        <f t="shared" si="111"/>
        <v>0</v>
      </c>
      <c r="O1849" s="147">
        <v>1</v>
      </c>
      <c r="P1849" s="460">
        <f t="shared" si="112"/>
        <v>0</v>
      </c>
      <c r="Q1849" s="451">
        <f>Q1845</f>
        <v>1</v>
      </c>
      <c r="R1849" s="144">
        <v>1408</v>
      </c>
      <c r="S1849" s="143">
        <f t="shared" si="113"/>
        <v>0</v>
      </c>
      <c r="T1849" s="144">
        <f>Q1849*M1849</f>
        <v>1408</v>
      </c>
      <c r="U1849" s="145"/>
      <c r="W1849" s="365"/>
    </row>
    <row r="1850" spans="1:23">
      <c r="A1850" s="182"/>
      <c r="B1850" s="52"/>
      <c r="C1850" s="200"/>
      <c r="D1850" s="137"/>
      <c r="E1850" s="52"/>
      <c r="F1850" s="52"/>
      <c r="G1850" s="186"/>
      <c r="H1850" s="187"/>
      <c r="I1850" s="187"/>
      <c r="J1850" s="187"/>
      <c r="K1850" s="139"/>
      <c r="L1850" s="140"/>
      <c r="M1850" s="141"/>
      <c r="N1850" s="458">
        <f t="shared" si="111"/>
        <v>0</v>
      </c>
      <c r="O1850" s="147"/>
      <c r="P1850" s="460">
        <f t="shared" si="112"/>
        <v>0</v>
      </c>
      <c r="Q1850" s="451"/>
      <c r="R1850" s="144"/>
      <c r="S1850" s="143"/>
      <c r="T1850" s="144"/>
      <c r="U1850" s="145"/>
      <c r="W1850" s="365"/>
    </row>
    <row r="1851" spans="1:23">
      <c r="A1851" s="135"/>
      <c r="B1851" s="52"/>
      <c r="C1851" s="185" t="s">
        <v>118</v>
      </c>
      <c r="D1851" s="202"/>
      <c r="E1851" s="52"/>
      <c r="F1851" s="52"/>
      <c r="G1851" s="186"/>
      <c r="H1851" s="187"/>
      <c r="I1851" s="139"/>
      <c r="J1851" s="139"/>
      <c r="K1851" s="139"/>
      <c r="L1851" s="140"/>
      <c r="M1851" s="141"/>
      <c r="N1851" s="458">
        <f t="shared" si="111"/>
        <v>0</v>
      </c>
      <c r="O1851" s="147"/>
      <c r="P1851" s="460">
        <f t="shared" si="112"/>
        <v>0</v>
      </c>
      <c r="Q1851" s="451"/>
      <c r="R1851" s="144"/>
      <c r="S1851" s="143"/>
      <c r="T1851" s="144"/>
      <c r="U1851" s="145"/>
      <c r="W1851" s="365"/>
    </row>
    <row r="1852" spans="1:23">
      <c r="A1852" s="182"/>
      <c r="B1852" s="52"/>
      <c r="C1852" s="200"/>
      <c r="D1852" s="137"/>
      <c r="E1852" s="52"/>
      <c r="F1852" s="52"/>
      <c r="G1852" s="186"/>
      <c r="H1852" s="187"/>
      <c r="I1852" s="187"/>
      <c r="J1852" s="187"/>
      <c r="K1852" s="139"/>
      <c r="L1852" s="140"/>
      <c r="M1852" s="141"/>
      <c r="N1852" s="458">
        <f t="shared" si="111"/>
        <v>0</v>
      </c>
      <c r="O1852" s="147"/>
      <c r="P1852" s="460">
        <f t="shared" si="112"/>
        <v>0</v>
      </c>
      <c r="Q1852" s="451"/>
      <c r="R1852" s="144"/>
      <c r="S1852" s="143"/>
      <c r="T1852" s="144"/>
      <c r="U1852" s="145"/>
      <c r="W1852" s="365"/>
    </row>
    <row r="1853" spans="1:23" ht="26">
      <c r="A1853" s="135">
        <v>13</v>
      </c>
      <c r="B1853" s="52" t="s">
        <v>113</v>
      </c>
      <c r="C1853" s="185" t="s">
        <v>119</v>
      </c>
      <c r="D1853" s="202">
        <v>1.45</v>
      </c>
      <c r="E1853" s="52" t="s">
        <v>532</v>
      </c>
      <c r="F1853" s="52">
        <v>5</v>
      </c>
      <c r="G1853" s="112" t="s">
        <v>94</v>
      </c>
      <c r="H1853" s="138">
        <v>20</v>
      </c>
      <c r="I1853" s="139">
        <v>255</v>
      </c>
      <c r="J1853" s="139">
        <v>145</v>
      </c>
      <c r="K1853" s="139">
        <f>I1853+J1853</f>
        <v>400</v>
      </c>
      <c r="L1853" s="140">
        <f>K1853*D1853</f>
        <v>580</v>
      </c>
      <c r="M1853" s="141">
        <f t="shared" si="110"/>
        <v>2900</v>
      </c>
      <c r="N1853" s="458">
        <f t="shared" si="111"/>
        <v>0</v>
      </c>
      <c r="O1853" s="147">
        <v>1</v>
      </c>
      <c r="P1853" s="460">
        <f t="shared" si="112"/>
        <v>0</v>
      </c>
      <c r="Q1853" s="451">
        <f>'Work progress Summary'!G18</f>
        <v>1</v>
      </c>
      <c r="R1853" s="144">
        <v>2900</v>
      </c>
      <c r="S1853" s="143">
        <f t="shared" si="113"/>
        <v>0</v>
      </c>
      <c r="T1853" s="144">
        <f>Q1853*M1853</f>
        <v>2900</v>
      </c>
      <c r="U1853" s="145"/>
      <c r="W1853" s="365"/>
    </row>
    <row r="1854" spans="1:23">
      <c r="A1854" s="182"/>
      <c r="B1854" s="52"/>
      <c r="C1854" s="200"/>
      <c r="D1854" s="137"/>
      <c r="E1854" s="52"/>
      <c r="F1854" s="52"/>
      <c r="G1854" s="186"/>
      <c r="H1854" s="187"/>
      <c r="I1854" s="187"/>
      <c r="J1854" s="187"/>
      <c r="K1854" s="139"/>
      <c r="L1854" s="140"/>
      <c r="M1854" s="141"/>
      <c r="N1854" s="458">
        <f t="shared" si="111"/>
        <v>0</v>
      </c>
      <c r="O1854" s="147"/>
      <c r="P1854" s="460">
        <f t="shared" si="112"/>
        <v>0</v>
      </c>
      <c r="Q1854" s="451"/>
      <c r="R1854" s="144"/>
      <c r="S1854" s="143"/>
      <c r="T1854" s="144"/>
      <c r="U1854" s="145"/>
      <c r="W1854" s="365"/>
    </row>
    <row r="1855" spans="1:23" ht="26">
      <c r="A1855" s="135">
        <v>13</v>
      </c>
      <c r="B1855" s="52" t="s">
        <v>115</v>
      </c>
      <c r="C1855" s="136" t="s">
        <v>120</v>
      </c>
      <c r="D1855" s="202">
        <v>1</v>
      </c>
      <c r="E1855" s="52" t="s">
        <v>100</v>
      </c>
      <c r="F1855" s="52">
        <v>5</v>
      </c>
      <c r="G1855" s="112" t="s">
        <v>96</v>
      </c>
      <c r="H1855" s="138">
        <v>20</v>
      </c>
      <c r="I1855" s="139">
        <v>99</v>
      </c>
      <c r="J1855" s="139">
        <v>37</v>
      </c>
      <c r="K1855" s="139">
        <f>I1855+J1855</f>
        <v>136</v>
      </c>
      <c r="L1855" s="140">
        <f>K1855*D1855</f>
        <v>136</v>
      </c>
      <c r="M1855" s="141">
        <f t="shared" si="110"/>
        <v>680</v>
      </c>
      <c r="N1855" s="458">
        <f t="shared" si="111"/>
        <v>0</v>
      </c>
      <c r="O1855" s="147">
        <v>1</v>
      </c>
      <c r="P1855" s="460">
        <f t="shared" si="112"/>
        <v>0</v>
      </c>
      <c r="Q1855" s="451">
        <f>Q1853</f>
        <v>1</v>
      </c>
      <c r="R1855" s="144">
        <v>680</v>
      </c>
      <c r="S1855" s="143">
        <f t="shared" si="113"/>
        <v>0</v>
      </c>
      <c r="T1855" s="144">
        <f>Q1855*M1855</f>
        <v>680</v>
      </c>
      <c r="U1855" s="145"/>
      <c r="W1855" s="365"/>
    </row>
    <row r="1856" spans="1:23">
      <c r="A1856" s="182"/>
      <c r="B1856" s="52"/>
      <c r="C1856" s="200"/>
      <c r="D1856" s="137"/>
      <c r="E1856" s="52"/>
      <c r="F1856" s="52"/>
      <c r="G1856" s="186"/>
      <c r="H1856" s="187"/>
      <c r="I1856" s="187"/>
      <c r="J1856" s="187"/>
      <c r="K1856" s="139"/>
      <c r="L1856" s="140"/>
      <c r="M1856" s="141"/>
      <c r="N1856" s="458">
        <f t="shared" si="111"/>
        <v>0</v>
      </c>
      <c r="O1856" s="147"/>
      <c r="P1856" s="460">
        <f t="shared" si="112"/>
        <v>0</v>
      </c>
      <c r="Q1856" s="451"/>
      <c r="R1856" s="144"/>
      <c r="S1856" s="143"/>
      <c r="T1856" s="144"/>
      <c r="U1856" s="145"/>
      <c r="W1856" s="365"/>
    </row>
    <row r="1857" spans="1:23">
      <c r="A1857" s="135"/>
      <c r="B1857" s="52"/>
      <c r="C1857" s="185" t="s">
        <v>365</v>
      </c>
      <c r="D1857" s="202"/>
      <c r="E1857" s="52"/>
      <c r="F1857" s="52"/>
      <c r="G1857" s="186"/>
      <c r="H1857" s="187"/>
      <c r="I1857" s="139"/>
      <c r="J1857" s="139"/>
      <c r="K1857" s="139"/>
      <c r="L1857" s="140"/>
      <c r="M1857" s="141"/>
      <c r="N1857" s="458">
        <f t="shared" si="111"/>
        <v>0</v>
      </c>
      <c r="O1857" s="147"/>
      <c r="P1857" s="460">
        <f t="shared" si="112"/>
        <v>0</v>
      </c>
      <c r="Q1857" s="451"/>
      <c r="R1857" s="144"/>
      <c r="S1857" s="143"/>
      <c r="T1857" s="144"/>
      <c r="U1857" s="145"/>
      <c r="W1857" s="365"/>
    </row>
    <row r="1858" spans="1:23">
      <c r="A1858" s="182"/>
      <c r="B1858" s="52"/>
      <c r="C1858" s="200"/>
      <c r="D1858" s="137"/>
      <c r="E1858" s="52"/>
      <c r="F1858" s="52"/>
      <c r="G1858" s="186"/>
      <c r="H1858" s="187"/>
      <c r="I1858" s="187"/>
      <c r="J1858" s="187"/>
      <c r="K1858" s="139"/>
      <c r="L1858" s="140"/>
      <c r="M1858" s="141"/>
      <c r="N1858" s="458">
        <f t="shared" si="111"/>
        <v>0</v>
      </c>
      <c r="O1858" s="147"/>
      <c r="P1858" s="460">
        <f t="shared" si="112"/>
        <v>0</v>
      </c>
      <c r="Q1858" s="451"/>
      <c r="R1858" s="144"/>
      <c r="S1858" s="143"/>
      <c r="T1858" s="144"/>
      <c r="U1858" s="145"/>
      <c r="W1858" s="365"/>
    </row>
    <row r="1859" spans="1:23" ht="26">
      <c r="A1859" s="135">
        <v>13</v>
      </c>
      <c r="B1859" s="52" t="s">
        <v>116</v>
      </c>
      <c r="C1859" s="136" t="s">
        <v>93</v>
      </c>
      <c r="D1859" s="137">
        <v>1.75</v>
      </c>
      <c r="E1859" s="52" t="s">
        <v>532</v>
      </c>
      <c r="F1859" s="52">
        <v>5</v>
      </c>
      <c r="G1859" s="112" t="s">
        <v>94</v>
      </c>
      <c r="H1859" s="138">
        <v>20</v>
      </c>
      <c r="I1859" s="139">
        <v>255</v>
      </c>
      <c r="J1859" s="139">
        <v>145</v>
      </c>
      <c r="K1859" s="139">
        <f>I1859+J1859</f>
        <v>400</v>
      </c>
      <c r="L1859" s="140">
        <f>K1859*D1859</f>
        <v>700</v>
      </c>
      <c r="M1859" s="141">
        <f t="shared" si="110"/>
        <v>3500</v>
      </c>
      <c r="N1859" s="458">
        <f t="shared" si="111"/>
        <v>0</v>
      </c>
      <c r="O1859" s="147">
        <v>1</v>
      </c>
      <c r="P1859" s="460">
        <f t="shared" si="112"/>
        <v>0</v>
      </c>
      <c r="Q1859" s="451">
        <f>'Work progress Summary'!H18</f>
        <v>1</v>
      </c>
      <c r="R1859" s="144">
        <v>3500</v>
      </c>
      <c r="S1859" s="143">
        <f t="shared" si="113"/>
        <v>0</v>
      </c>
      <c r="T1859" s="144">
        <f>Q1859*M1859</f>
        <v>3500</v>
      </c>
      <c r="U1859" s="145"/>
      <c r="W1859" s="365"/>
    </row>
    <row r="1860" spans="1:23">
      <c r="A1860" s="182"/>
      <c r="B1860" s="52"/>
      <c r="C1860" s="200"/>
      <c r="D1860" s="137"/>
      <c r="E1860" s="52"/>
      <c r="F1860" s="52"/>
      <c r="G1860" s="186"/>
      <c r="H1860" s="187"/>
      <c r="I1860" s="187"/>
      <c r="J1860" s="187"/>
      <c r="K1860" s="139"/>
      <c r="L1860" s="140"/>
      <c r="M1860" s="141"/>
      <c r="N1860" s="458">
        <f t="shared" si="111"/>
        <v>0</v>
      </c>
      <c r="O1860" s="147"/>
      <c r="P1860" s="460">
        <f t="shared" si="112"/>
        <v>0</v>
      </c>
      <c r="Q1860" s="451"/>
      <c r="R1860" s="144"/>
      <c r="S1860" s="143"/>
      <c r="T1860" s="144"/>
      <c r="U1860" s="145"/>
      <c r="W1860" s="365"/>
    </row>
    <row r="1861" spans="1:23" ht="14.5">
      <c r="A1861" s="135">
        <v>13</v>
      </c>
      <c r="B1861" s="52" t="s">
        <v>158</v>
      </c>
      <c r="C1861" s="185" t="s">
        <v>366</v>
      </c>
      <c r="D1861" s="202">
        <v>0.65</v>
      </c>
      <c r="E1861" s="52" t="s">
        <v>532</v>
      </c>
      <c r="F1861" s="52">
        <v>5</v>
      </c>
      <c r="G1861" s="112" t="s">
        <v>96</v>
      </c>
      <c r="H1861" s="138">
        <v>20</v>
      </c>
      <c r="I1861" s="139">
        <v>282</v>
      </c>
      <c r="J1861" s="139">
        <v>206</v>
      </c>
      <c r="K1861" s="139">
        <f>I1861+J1861</f>
        <v>488</v>
      </c>
      <c r="L1861" s="140">
        <f>K1861*D1861</f>
        <v>317.2</v>
      </c>
      <c r="M1861" s="141">
        <f t="shared" si="110"/>
        <v>1586</v>
      </c>
      <c r="N1861" s="458">
        <f t="shared" si="111"/>
        <v>0</v>
      </c>
      <c r="O1861" s="147">
        <v>1</v>
      </c>
      <c r="P1861" s="460">
        <f t="shared" si="112"/>
        <v>0</v>
      </c>
      <c r="Q1861" s="451">
        <f>Q1859</f>
        <v>1</v>
      </c>
      <c r="R1861" s="144">
        <v>1586</v>
      </c>
      <c r="S1861" s="143">
        <f t="shared" si="113"/>
        <v>0</v>
      </c>
      <c r="T1861" s="144">
        <f>Q1861*M1861</f>
        <v>1586</v>
      </c>
      <c r="U1861" s="145"/>
      <c r="W1861" s="365"/>
    </row>
    <row r="1862" spans="1:23">
      <c r="A1862" s="182"/>
      <c r="B1862" s="52"/>
      <c r="C1862" s="200"/>
      <c r="D1862" s="137"/>
      <c r="E1862" s="52"/>
      <c r="F1862" s="52"/>
      <c r="G1862" s="186"/>
      <c r="H1862" s="187"/>
      <c r="I1862" s="187"/>
      <c r="J1862" s="187"/>
      <c r="K1862" s="139"/>
      <c r="L1862" s="140"/>
      <c r="M1862" s="141"/>
      <c r="N1862" s="458">
        <f t="shared" si="111"/>
        <v>0</v>
      </c>
      <c r="O1862" s="147"/>
      <c r="P1862" s="460">
        <f t="shared" si="112"/>
        <v>0</v>
      </c>
      <c r="Q1862" s="451"/>
      <c r="R1862" s="144"/>
      <c r="S1862" s="143"/>
      <c r="T1862" s="144"/>
      <c r="U1862" s="145"/>
      <c r="W1862" s="365"/>
    </row>
    <row r="1863" spans="1:23">
      <c r="A1863" s="135">
        <v>13</v>
      </c>
      <c r="B1863" s="52" t="s">
        <v>309</v>
      </c>
      <c r="C1863" s="185" t="s">
        <v>285</v>
      </c>
      <c r="D1863" s="137">
        <v>5.8</v>
      </c>
      <c r="E1863" s="52" t="s">
        <v>533</v>
      </c>
      <c r="F1863" s="52">
        <v>5</v>
      </c>
      <c r="G1863" s="112" t="s">
        <v>98</v>
      </c>
      <c r="H1863" s="138">
        <v>5</v>
      </c>
      <c r="I1863" s="139">
        <v>0</v>
      </c>
      <c r="J1863" s="139">
        <v>57</v>
      </c>
      <c r="K1863" s="139">
        <f>I1863+J1863</f>
        <v>57</v>
      </c>
      <c r="L1863" s="140">
        <f>K1863*D1863</f>
        <v>330.59999999999997</v>
      </c>
      <c r="M1863" s="141">
        <f t="shared" si="110"/>
        <v>1652.9999999999998</v>
      </c>
      <c r="N1863" s="458"/>
      <c r="O1863" s="147">
        <v>1</v>
      </c>
      <c r="P1863" s="460">
        <f t="shared" si="112"/>
        <v>0</v>
      </c>
      <c r="Q1863" s="451">
        <f>'Work progress Summary'!N18</f>
        <v>1</v>
      </c>
      <c r="R1863" s="144">
        <v>1652.9999999999998</v>
      </c>
      <c r="S1863" s="143">
        <f t="shared" si="113"/>
        <v>0</v>
      </c>
      <c r="T1863" s="144">
        <f>Q1863*M1863</f>
        <v>1652.9999999999998</v>
      </c>
      <c r="U1863" s="145"/>
      <c r="W1863" s="365"/>
    </row>
    <row r="1864" spans="1:23">
      <c r="A1864" s="182"/>
      <c r="B1864" s="52"/>
      <c r="C1864" s="200"/>
      <c r="D1864" s="137"/>
      <c r="E1864" s="52"/>
      <c r="F1864" s="52"/>
      <c r="G1864" s="186"/>
      <c r="H1864" s="187"/>
      <c r="I1864" s="187"/>
      <c r="J1864" s="187"/>
      <c r="K1864" s="139"/>
      <c r="L1864" s="140"/>
      <c r="M1864" s="141"/>
      <c r="N1864" s="458">
        <f t="shared" si="111"/>
        <v>0</v>
      </c>
      <c r="O1864" s="147"/>
      <c r="P1864" s="460">
        <f t="shared" si="112"/>
        <v>0</v>
      </c>
      <c r="Q1864" s="451"/>
      <c r="R1864" s="144"/>
      <c r="S1864" s="143"/>
      <c r="T1864" s="144"/>
      <c r="U1864" s="145"/>
      <c r="W1864" s="365"/>
    </row>
    <row r="1865" spans="1:23" ht="26">
      <c r="A1865" s="135">
        <v>13</v>
      </c>
      <c r="B1865" s="52" t="s">
        <v>367</v>
      </c>
      <c r="C1865" s="136" t="s">
        <v>120</v>
      </c>
      <c r="D1865" s="137">
        <v>1</v>
      </c>
      <c r="E1865" s="52" t="s">
        <v>100</v>
      </c>
      <c r="F1865" s="52">
        <v>5</v>
      </c>
      <c r="G1865" s="112" t="s">
        <v>96</v>
      </c>
      <c r="H1865" s="138">
        <v>20</v>
      </c>
      <c r="I1865" s="139">
        <v>99</v>
      </c>
      <c r="J1865" s="139">
        <v>37</v>
      </c>
      <c r="K1865" s="139">
        <f>I1865+J1865</f>
        <v>136</v>
      </c>
      <c r="L1865" s="140">
        <f>K1865*D1865</f>
        <v>136</v>
      </c>
      <c r="M1865" s="141">
        <f t="shared" si="110"/>
        <v>680</v>
      </c>
      <c r="N1865" s="458">
        <f t="shared" si="111"/>
        <v>0</v>
      </c>
      <c r="O1865" s="147">
        <v>1</v>
      </c>
      <c r="P1865" s="460">
        <f t="shared" si="112"/>
        <v>0</v>
      </c>
      <c r="Q1865" s="451">
        <f>Q1861</f>
        <v>1</v>
      </c>
      <c r="R1865" s="144">
        <v>680</v>
      </c>
      <c r="S1865" s="143">
        <f t="shared" si="113"/>
        <v>0</v>
      </c>
      <c r="T1865" s="144">
        <f>Q1865*M1865</f>
        <v>680</v>
      </c>
      <c r="U1865" s="145"/>
      <c r="W1865" s="365"/>
    </row>
    <row r="1866" spans="1:23">
      <c r="A1866" s="182"/>
      <c r="B1866" s="52"/>
      <c r="C1866" s="200"/>
      <c r="D1866" s="137"/>
      <c r="E1866" s="52"/>
      <c r="F1866" s="52"/>
      <c r="G1866" s="186"/>
      <c r="H1866" s="187"/>
      <c r="I1866" s="187"/>
      <c r="J1866" s="187"/>
      <c r="K1866" s="139"/>
      <c r="L1866" s="140"/>
      <c r="M1866" s="141"/>
      <c r="N1866" s="458">
        <f t="shared" si="111"/>
        <v>0</v>
      </c>
      <c r="O1866" s="147"/>
      <c r="P1866" s="460">
        <f t="shared" si="112"/>
        <v>0</v>
      </c>
      <c r="Q1866" s="451"/>
      <c r="R1866" s="144"/>
      <c r="S1866" s="143"/>
      <c r="T1866" s="144"/>
      <c r="U1866" s="145"/>
      <c r="W1866" s="365"/>
    </row>
    <row r="1867" spans="1:23">
      <c r="A1867" s="135"/>
      <c r="B1867" s="52"/>
      <c r="C1867" s="185" t="s">
        <v>124</v>
      </c>
      <c r="D1867" s="202"/>
      <c r="E1867" s="52"/>
      <c r="F1867" s="52"/>
      <c r="G1867" s="186"/>
      <c r="H1867" s="187"/>
      <c r="I1867" s="139"/>
      <c r="J1867" s="139"/>
      <c r="K1867" s="139"/>
      <c r="L1867" s="140"/>
      <c r="M1867" s="141"/>
      <c r="N1867" s="458">
        <f t="shared" si="111"/>
        <v>0</v>
      </c>
      <c r="O1867" s="147"/>
      <c r="P1867" s="460">
        <f t="shared" si="112"/>
        <v>0</v>
      </c>
      <c r="Q1867" s="451"/>
      <c r="R1867" s="144"/>
      <c r="S1867" s="143"/>
      <c r="T1867" s="144"/>
      <c r="U1867" s="145"/>
      <c r="W1867" s="365"/>
    </row>
    <row r="1868" spans="1:23">
      <c r="A1868" s="182"/>
      <c r="B1868" s="52"/>
      <c r="C1868" s="200"/>
      <c r="D1868" s="137"/>
      <c r="E1868" s="52"/>
      <c r="F1868" s="52"/>
      <c r="G1868" s="186"/>
      <c r="H1868" s="187"/>
      <c r="I1868" s="187"/>
      <c r="J1868" s="187"/>
      <c r="K1868" s="139"/>
      <c r="L1868" s="140"/>
      <c r="M1868" s="141"/>
      <c r="N1868" s="458">
        <f t="shared" si="111"/>
        <v>0</v>
      </c>
      <c r="O1868" s="147"/>
      <c r="P1868" s="460">
        <f t="shared" si="112"/>
        <v>0</v>
      </c>
      <c r="Q1868" s="451"/>
      <c r="R1868" s="144"/>
      <c r="S1868" s="143"/>
      <c r="T1868" s="144"/>
      <c r="U1868" s="145"/>
      <c r="W1868" s="365"/>
    </row>
    <row r="1869" spans="1:23" ht="26">
      <c r="A1869" s="135">
        <v>13</v>
      </c>
      <c r="B1869" s="52" t="s">
        <v>1</v>
      </c>
      <c r="C1869" s="136" t="s">
        <v>125</v>
      </c>
      <c r="D1869" s="202">
        <v>6.1</v>
      </c>
      <c r="E1869" s="52" t="s">
        <v>532</v>
      </c>
      <c r="F1869" s="52">
        <v>5</v>
      </c>
      <c r="G1869" s="112" t="s">
        <v>126</v>
      </c>
      <c r="H1869" s="138">
        <v>20</v>
      </c>
      <c r="I1869" s="139">
        <v>50</v>
      </c>
      <c r="J1869" s="139">
        <v>100</v>
      </c>
      <c r="K1869" s="139">
        <f>I1869+J1869</f>
        <v>150</v>
      </c>
      <c r="L1869" s="140">
        <f>K1869*D1869</f>
        <v>915</v>
      </c>
      <c r="M1869" s="141">
        <f t="shared" ref="M1869:M1931" si="114">D1869*K1869*F1869</f>
        <v>4575</v>
      </c>
      <c r="N1869" s="458">
        <f t="shared" si="111"/>
        <v>0</v>
      </c>
      <c r="O1869" s="147">
        <v>1</v>
      </c>
      <c r="P1869" s="460">
        <f t="shared" si="112"/>
        <v>0</v>
      </c>
      <c r="Q1869" s="451">
        <f>'Work progress Summary'!I18</f>
        <v>1</v>
      </c>
      <c r="R1869" s="144">
        <v>4575</v>
      </c>
      <c r="S1869" s="143">
        <f t="shared" si="113"/>
        <v>0</v>
      </c>
      <c r="T1869" s="144">
        <f>Q1869*M1869</f>
        <v>4575</v>
      </c>
      <c r="U1869" s="145"/>
      <c r="W1869" s="365"/>
    </row>
    <row r="1870" spans="1:23">
      <c r="A1870" s="182"/>
      <c r="B1870" s="52"/>
      <c r="C1870" s="200"/>
      <c r="D1870" s="137"/>
      <c r="E1870" s="52"/>
      <c r="F1870" s="52"/>
      <c r="G1870" s="186"/>
      <c r="H1870" s="187"/>
      <c r="I1870" s="187"/>
      <c r="J1870" s="187"/>
      <c r="K1870" s="139"/>
      <c r="L1870" s="140"/>
      <c r="M1870" s="141"/>
      <c r="N1870" s="458">
        <f t="shared" si="111"/>
        <v>0</v>
      </c>
      <c r="O1870" s="147"/>
      <c r="P1870" s="460">
        <f t="shared" si="112"/>
        <v>0</v>
      </c>
      <c r="Q1870" s="451"/>
      <c r="R1870" s="144"/>
      <c r="S1870" s="143"/>
      <c r="T1870" s="144"/>
      <c r="U1870" s="145"/>
      <c r="W1870" s="365"/>
    </row>
    <row r="1871" spans="1:23">
      <c r="A1871" s="135"/>
      <c r="B1871" s="183" t="s">
        <v>83</v>
      </c>
      <c r="C1871" s="200" t="s">
        <v>127</v>
      </c>
      <c r="D1871" s="137"/>
      <c r="E1871" s="52"/>
      <c r="F1871" s="52"/>
      <c r="G1871" s="186"/>
      <c r="H1871" s="187"/>
      <c r="I1871" s="187"/>
      <c r="J1871" s="187"/>
      <c r="K1871" s="139"/>
      <c r="L1871" s="140"/>
      <c r="M1871" s="141"/>
      <c r="N1871" s="458">
        <f t="shared" si="111"/>
        <v>0</v>
      </c>
      <c r="O1871" s="147"/>
      <c r="P1871" s="460">
        <f t="shared" si="112"/>
        <v>0</v>
      </c>
      <c r="Q1871" s="451"/>
      <c r="R1871" s="144"/>
      <c r="S1871" s="143"/>
      <c r="T1871" s="144"/>
      <c r="U1871" s="145"/>
      <c r="W1871" s="365"/>
    </row>
    <row r="1872" spans="1:23">
      <c r="A1872" s="182"/>
      <c r="B1872" s="52"/>
      <c r="C1872" s="200"/>
      <c r="D1872" s="137"/>
      <c r="E1872" s="52"/>
      <c r="F1872" s="52"/>
      <c r="G1872" s="186"/>
      <c r="H1872" s="187"/>
      <c r="I1872" s="187"/>
      <c r="J1872" s="187"/>
      <c r="K1872" s="139"/>
      <c r="L1872" s="140"/>
      <c r="M1872" s="141"/>
      <c r="N1872" s="458">
        <f t="shared" si="111"/>
        <v>0</v>
      </c>
      <c r="O1872" s="147"/>
      <c r="P1872" s="460">
        <f t="shared" si="112"/>
        <v>0</v>
      </c>
      <c r="Q1872" s="451"/>
      <c r="R1872" s="144"/>
      <c r="S1872" s="143"/>
      <c r="T1872" s="144"/>
      <c r="U1872" s="145"/>
      <c r="W1872" s="365"/>
    </row>
    <row r="1873" spans="1:23">
      <c r="A1873" s="135"/>
      <c r="B1873" s="183" t="s">
        <v>83</v>
      </c>
      <c r="C1873" s="200" t="s">
        <v>111</v>
      </c>
      <c r="D1873" s="202"/>
      <c r="E1873" s="52"/>
      <c r="F1873" s="52"/>
      <c r="G1873" s="186"/>
      <c r="H1873" s="187"/>
      <c r="I1873" s="139"/>
      <c r="J1873" s="139"/>
      <c r="K1873" s="139"/>
      <c r="L1873" s="140"/>
      <c r="M1873" s="141"/>
      <c r="N1873" s="458">
        <f t="shared" si="111"/>
        <v>0</v>
      </c>
      <c r="O1873" s="147"/>
      <c r="P1873" s="460">
        <f t="shared" si="112"/>
        <v>0</v>
      </c>
      <c r="Q1873" s="451"/>
      <c r="R1873" s="144"/>
      <c r="S1873" s="143"/>
      <c r="T1873" s="144"/>
      <c r="U1873" s="145"/>
      <c r="W1873" s="365"/>
    </row>
    <row r="1874" spans="1:23">
      <c r="A1874" s="182"/>
      <c r="B1874" s="52"/>
      <c r="C1874" s="200"/>
      <c r="D1874" s="137"/>
      <c r="E1874" s="52"/>
      <c r="F1874" s="52"/>
      <c r="G1874" s="186"/>
      <c r="H1874" s="187"/>
      <c r="I1874" s="187"/>
      <c r="J1874" s="187"/>
      <c r="K1874" s="139"/>
      <c r="L1874" s="140"/>
      <c r="M1874" s="141"/>
      <c r="N1874" s="458">
        <f t="shared" si="111"/>
        <v>0</v>
      </c>
      <c r="O1874" s="147"/>
      <c r="P1874" s="460">
        <f t="shared" si="112"/>
        <v>0</v>
      </c>
      <c r="Q1874" s="451"/>
      <c r="R1874" s="144"/>
      <c r="S1874" s="143"/>
      <c r="T1874" s="144"/>
      <c r="U1874" s="145"/>
      <c r="W1874" s="365"/>
    </row>
    <row r="1875" spans="1:23" ht="39">
      <c r="A1875" s="135">
        <v>13</v>
      </c>
      <c r="B1875" s="52" t="s">
        <v>2</v>
      </c>
      <c r="C1875" s="136" t="s">
        <v>132</v>
      </c>
      <c r="D1875" s="202">
        <v>16.399999999999999</v>
      </c>
      <c r="E1875" s="52" t="s">
        <v>532</v>
      </c>
      <c r="F1875" s="52">
        <v>5</v>
      </c>
      <c r="G1875" s="112" t="s">
        <v>131</v>
      </c>
      <c r="H1875" s="138">
        <v>20</v>
      </c>
      <c r="I1875" s="139">
        <v>406</v>
      </c>
      <c r="J1875" s="139">
        <v>222</v>
      </c>
      <c r="K1875" s="139">
        <f>I1875+J1875</f>
        <v>628</v>
      </c>
      <c r="L1875" s="140">
        <f>K1875*D1875</f>
        <v>10299.199999999999</v>
      </c>
      <c r="M1875" s="141">
        <f t="shared" si="114"/>
        <v>51495.999999999993</v>
      </c>
      <c r="N1875" s="458">
        <f t="shared" si="111"/>
        <v>0</v>
      </c>
      <c r="O1875" s="147">
        <v>1</v>
      </c>
      <c r="P1875" s="460">
        <f t="shared" si="112"/>
        <v>0</v>
      </c>
      <c r="Q1875" s="451">
        <f>'Work progress Summary'!O18</f>
        <v>1</v>
      </c>
      <c r="R1875" s="144">
        <v>51495.999999999993</v>
      </c>
      <c r="S1875" s="143">
        <f t="shared" si="113"/>
        <v>0</v>
      </c>
      <c r="T1875" s="144">
        <f>Q1875*M1875</f>
        <v>51495.999999999993</v>
      </c>
      <c r="U1875" s="145"/>
      <c r="W1875" s="365"/>
    </row>
    <row r="1876" spans="1:23">
      <c r="A1876" s="182"/>
      <c r="B1876" s="52"/>
      <c r="C1876" s="200"/>
      <c r="D1876" s="137"/>
      <c r="E1876" s="52"/>
      <c r="F1876" s="52"/>
      <c r="G1876" s="186"/>
      <c r="H1876" s="187"/>
      <c r="I1876" s="187"/>
      <c r="J1876" s="187"/>
      <c r="K1876" s="139"/>
      <c r="L1876" s="140"/>
      <c r="M1876" s="141"/>
      <c r="N1876" s="458">
        <f t="shared" si="111"/>
        <v>0</v>
      </c>
      <c r="O1876" s="147"/>
      <c r="P1876" s="460">
        <f t="shared" si="112"/>
        <v>0</v>
      </c>
      <c r="Q1876" s="451"/>
      <c r="R1876" s="144"/>
      <c r="S1876" s="143"/>
      <c r="T1876" s="144"/>
      <c r="U1876" s="145"/>
      <c r="W1876" s="365"/>
    </row>
    <row r="1877" spans="1:23" ht="26">
      <c r="A1877" s="135">
        <v>13</v>
      </c>
      <c r="B1877" s="52" t="s">
        <v>3</v>
      </c>
      <c r="C1877" s="136" t="s">
        <v>128</v>
      </c>
      <c r="D1877" s="137">
        <v>8.9</v>
      </c>
      <c r="E1877" s="52" t="s">
        <v>533</v>
      </c>
      <c r="F1877" s="52">
        <v>5</v>
      </c>
      <c r="G1877" s="112" t="s">
        <v>96</v>
      </c>
      <c r="H1877" s="138">
        <v>20</v>
      </c>
      <c r="I1877" s="139">
        <v>86</v>
      </c>
      <c r="J1877" s="139">
        <v>48</v>
      </c>
      <c r="K1877" s="139">
        <f>I1877+J1877</f>
        <v>134</v>
      </c>
      <c r="L1877" s="140">
        <f>K1877*D1877</f>
        <v>1192.6000000000001</v>
      </c>
      <c r="M1877" s="141">
        <f t="shared" si="114"/>
        <v>5963.0000000000009</v>
      </c>
      <c r="N1877" s="458">
        <f>P1877*D1877*F1877*0.2</f>
        <v>0</v>
      </c>
      <c r="O1877" s="147">
        <v>1</v>
      </c>
      <c r="P1877" s="460">
        <f t="shared" si="112"/>
        <v>0</v>
      </c>
      <c r="Q1877" s="451">
        <f>'Work progress Summary'!R18</f>
        <v>1</v>
      </c>
      <c r="R1877" s="144">
        <v>5963.0000000000009</v>
      </c>
      <c r="S1877" s="143">
        <f t="shared" si="113"/>
        <v>0</v>
      </c>
      <c r="T1877" s="144">
        <f>Q1877*M1877</f>
        <v>5963.0000000000009</v>
      </c>
      <c r="U1877" s="145"/>
      <c r="W1877" s="365"/>
    </row>
    <row r="1878" spans="1:23">
      <c r="A1878" s="182"/>
      <c r="B1878" s="52"/>
      <c r="C1878" s="200"/>
      <c r="D1878" s="137"/>
      <c r="E1878" s="52"/>
      <c r="F1878" s="52"/>
      <c r="G1878" s="186"/>
      <c r="H1878" s="187"/>
      <c r="I1878" s="187"/>
      <c r="J1878" s="187"/>
      <c r="K1878" s="139"/>
      <c r="L1878" s="140"/>
      <c r="M1878" s="141"/>
      <c r="N1878" s="458">
        <f t="shared" si="111"/>
        <v>0</v>
      </c>
      <c r="O1878" s="147"/>
      <c r="P1878" s="460">
        <f t="shared" si="112"/>
        <v>0</v>
      </c>
      <c r="Q1878" s="451"/>
      <c r="R1878" s="144"/>
      <c r="S1878" s="143"/>
      <c r="T1878" s="144"/>
      <c r="U1878" s="145"/>
      <c r="W1878" s="365"/>
    </row>
    <row r="1879" spans="1:23">
      <c r="A1879" s="135"/>
      <c r="B1879" s="183" t="s">
        <v>83</v>
      </c>
      <c r="C1879" s="200" t="s">
        <v>118</v>
      </c>
      <c r="D1879" s="202"/>
      <c r="E1879" s="52"/>
      <c r="F1879" s="52"/>
      <c r="G1879" s="186"/>
      <c r="H1879" s="187"/>
      <c r="I1879" s="139"/>
      <c r="J1879" s="139"/>
      <c r="K1879" s="139"/>
      <c r="L1879" s="140"/>
      <c r="M1879" s="141"/>
      <c r="N1879" s="458">
        <f t="shared" si="111"/>
        <v>0</v>
      </c>
      <c r="O1879" s="147"/>
      <c r="P1879" s="460">
        <f t="shared" si="112"/>
        <v>0</v>
      </c>
      <c r="Q1879" s="451"/>
      <c r="R1879" s="144"/>
      <c r="S1879" s="143"/>
      <c r="T1879" s="144"/>
      <c r="U1879" s="145"/>
      <c r="W1879" s="365"/>
    </row>
    <row r="1880" spans="1:23">
      <c r="A1880" s="182"/>
      <c r="B1880" s="52"/>
      <c r="C1880" s="200"/>
      <c r="D1880" s="137"/>
      <c r="E1880" s="52"/>
      <c r="F1880" s="52"/>
      <c r="G1880" s="186"/>
      <c r="H1880" s="187"/>
      <c r="I1880" s="187"/>
      <c r="J1880" s="187"/>
      <c r="K1880" s="139"/>
      <c r="L1880" s="140"/>
      <c r="M1880" s="141"/>
      <c r="N1880" s="458">
        <f t="shared" si="111"/>
        <v>0</v>
      </c>
      <c r="O1880" s="147"/>
      <c r="P1880" s="460">
        <f t="shared" si="112"/>
        <v>0</v>
      </c>
      <c r="Q1880" s="451"/>
      <c r="R1880" s="144"/>
      <c r="S1880" s="143"/>
      <c r="T1880" s="144"/>
      <c r="U1880" s="145"/>
      <c r="W1880" s="365"/>
    </row>
    <row r="1881" spans="1:23" ht="39">
      <c r="A1881" s="135">
        <v>13</v>
      </c>
      <c r="B1881" s="52" t="s">
        <v>4</v>
      </c>
      <c r="C1881" s="136" t="s">
        <v>206</v>
      </c>
      <c r="D1881" s="202">
        <v>9.0500000000000007</v>
      </c>
      <c r="E1881" s="52" t="s">
        <v>532</v>
      </c>
      <c r="F1881" s="52">
        <v>5</v>
      </c>
      <c r="G1881" s="112" t="s">
        <v>131</v>
      </c>
      <c r="H1881" s="138">
        <v>20</v>
      </c>
      <c r="I1881" s="139">
        <v>406</v>
      </c>
      <c r="J1881" s="139">
        <v>222</v>
      </c>
      <c r="K1881" s="139">
        <f>I1881+J1881</f>
        <v>628</v>
      </c>
      <c r="L1881" s="140">
        <f>K1881*D1881</f>
        <v>5683.4000000000005</v>
      </c>
      <c r="M1881" s="141">
        <f t="shared" si="114"/>
        <v>28417.000000000004</v>
      </c>
      <c r="N1881" s="458">
        <f t="shared" si="111"/>
        <v>0</v>
      </c>
      <c r="O1881" s="147">
        <v>1</v>
      </c>
      <c r="P1881" s="460">
        <f t="shared" si="112"/>
        <v>0</v>
      </c>
      <c r="Q1881" s="451">
        <f>'Work progress Summary'!P18</f>
        <v>1</v>
      </c>
      <c r="R1881" s="144">
        <v>28417.000000000004</v>
      </c>
      <c r="S1881" s="143">
        <f t="shared" si="113"/>
        <v>0</v>
      </c>
      <c r="T1881" s="144">
        <f>Q1881*M1881</f>
        <v>28417.000000000004</v>
      </c>
      <c r="U1881" s="145"/>
      <c r="W1881" s="365"/>
    </row>
    <row r="1882" spans="1:23">
      <c r="A1882" s="182"/>
      <c r="B1882" s="52"/>
      <c r="C1882" s="200"/>
      <c r="D1882" s="137"/>
      <c r="E1882" s="52"/>
      <c r="F1882" s="52"/>
      <c r="G1882" s="186"/>
      <c r="H1882" s="187"/>
      <c r="I1882" s="187"/>
      <c r="J1882" s="187"/>
      <c r="K1882" s="139"/>
      <c r="L1882" s="140"/>
      <c r="M1882" s="141"/>
      <c r="N1882" s="458">
        <f t="shared" si="111"/>
        <v>0</v>
      </c>
      <c r="O1882" s="147"/>
      <c r="P1882" s="460">
        <f t="shared" si="112"/>
        <v>0</v>
      </c>
      <c r="Q1882" s="451"/>
      <c r="R1882" s="144"/>
      <c r="S1882" s="143"/>
      <c r="T1882" s="144"/>
      <c r="U1882" s="145"/>
      <c r="W1882" s="365"/>
    </row>
    <row r="1883" spans="1:23" ht="26">
      <c r="A1883" s="135">
        <v>13</v>
      </c>
      <c r="B1883" s="52" t="s">
        <v>5</v>
      </c>
      <c r="C1883" s="136" t="s">
        <v>232</v>
      </c>
      <c r="D1883" s="137">
        <v>3.95</v>
      </c>
      <c r="E1883" s="52" t="s">
        <v>533</v>
      </c>
      <c r="F1883" s="52">
        <v>5</v>
      </c>
      <c r="G1883" s="112" t="s">
        <v>96</v>
      </c>
      <c r="H1883" s="138">
        <v>20</v>
      </c>
      <c r="I1883" s="139">
        <v>94</v>
      </c>
      <c r="J1883" s="139">
        <v>56</v>
      </c>
      <c r="K1883" s="139">
        <f>I1883+J1883</f>
        <v>150</v>
      </c>
      <c r="L1883" s="140">
        <f>K1883*D1883</f>
        <v>592.5</v>
      </c>
      <c r="M1883" s="141">
        <f t="shared" si="114"/>
        <v>2962.5</v>
      </c>
      <c r="N1883" s="458">
        <f>P1883*D1883*F1883*0.23</f>
        <v>0</v>
      </c>
      <c r="O1883" s="147">
        <v>1</v>
      </c>
      <c r="P1883" s="460">
        <f t="shared" si="112"/>
        <v>0</v>
      </c>
      <c r="Q1883" s="451">
        <f>'Work progress Summary'!S18</f>
        <v>1</v>
      </c>
      <c r="R1883" s="144">
        <v>2962.5</v>
      </c>
      <c r="S1883" s="143">
        <f t="shared" si="113"/>
        <v>0</v>
      </c>
      <c r="T1883" s="144">
        <f>Q1883*M1883</f>
        <v>2962.5</v>
      </c>
      <c r="U1883" s="145"/>
      <c r="W1883" s="365"/>
    </row>
    <row r="1884" spans="1:23">
      <c r="A1884" s="182"/>
      <c r="B1884" s="52"/>
      <c r="C1884" s="200"/>
      <c r="D1884" s="137"/>
      <c r="E1884" s="52"/>
      <c r="F1884" s="52"/>
      <c r="G1884" s="186"/>
      <c r="H1884" s="187"/>
      <c r="I1884" s="187"/>
      <c r="J1884" s="187"/>
      <c r="K1884" s="139"/>
      <c r="L1884" s="140"/>
      <c r="M1884" s="141"/>
      <c r="N1884" s="458">
        <f t="shared" si="111"/>
        <v>0</v>
      </c>
      <c r="O1884" s="147"/>
      <c r="P1884" s="460">
        <f t="shared" si="112"/>
        <v>0</v>
      </c>
      <c r="Q1884" s="451"/>
      <c r="R1884" s="144"/>
      <c r="S1884" s="143"/>
      <c r="T1884" s="144"/>
      <c r="U1884" s="145"/>
      <c r="W1884" s="365"/>
    </row>
    <row r="1885" spans="1:23">
      <c r="A1885" s="135"/>
      <c r="B1885" s="183" t="s">
        <v>83</v>
      </c>
      <c r="C1885" s="200" t="s">
        <v>121</v>
      </c>
      <c r="D1885" s="202"/>
      <c r="E1885" s="52"/>
      <c r="F1885" s="52"/>
      <c r="G1885" s="186"/>
      <c r="H1885" s="187"/>
      <c r="I1885" s="139"/>
      <c r="J1885" s="139"/>
      <c r="K1885" s="139"/>
      <c r="L1885" s="140"/>
      <c r="M1885" s="141"/>
      <c r="N1885" s="458">
        <f t="shared" si="111"/>
        <v>0</v>
      </c>
      <c r="O1885" s="147"/>
      <c r="P1885" s="460">
        <f t="shared" si="112"/>
        <v>0</v>
      </c>
      <c r="Q1885" s="451"/>
      <c r="R1885" s="144"/>
      <c r="S1885" s="143"/>
      <c r="T1885" s="144"/>
      <c r="U1885" s="145"/>
      <c r="W1885" s="365"/>
    </row>
    <row r="1886" spans="1:23">
      <c r="A1886" s="182"/>
      <c r="B1886" s="52"/>
      <c r="C1886" s="200"/>
      <c r="D1886" s="137"/>
      <c r="E1886" s="52"/>
      <c r="F1886" s="52"/>
      <c r="G1886" s="186"/>
      <c r="H1886" s="187"/>
      <c r="I1886" s="187"/>
      <c r="J1886" s="187"/>
      <c r="K1886" s="139"/>
      <c r="L1886" s="140"/>
      <c r="M1886" s="141"/>
      <c r="N1886" s="458">
        <f t="shared" ref="N1886:N1948" si="115">P1886*D1886*F1886</f>
        <v>0</v>
      </c>
      <c r="O1886" s="147"/>
      <c r="P1886" s="460">
        <f t="shared" ref="P1886:P1949" si="116">Q1886-O1886</f>
        <v>0</v>
      </c>
      <c r="Q1886" s="451"/>
      <c r="R1886" s="144"/>
      <c r="S1886" s="143"/>
      <c r="T1886" s="144"/>
      <c r="U1886" s="145"/>
      <c r="W1886" s="365"/>
    </row>
    <row r="1887" spans="1:23" ht="52">
      <c r="A1887" s="135">
        <v>13</v>
      </c>
      <c r="B1887" s="52" t="s">
        <v>103</v>
      </c>
      <c r="C1887" s="136" t="s">
        <v>207</v>
      </c>
      <c r="D1887" s="137">
        <v>4.05</v>
      </c>
      <c r="E1887" s="52" t="s">
        <v>532</v>
      </c>
      <c r="F1887" s="52">
        <v>5</v>
      </c>
      <c r="G1887" s="112" t="s">
        <v>131</v>
      </c>
      <c r="H1887" s="138">
        <v>20</v>
      </c>
      <c r="I1887" s="139">
        <v>406</v>
      </c>
      <c r="J1887" s="139">
        <v>222</v>
      </c>
      <c r="K1887" s="139">
        <f>I1887+J1887</f>
        <v>628</v>
      </c>
      <c r="L1887" s="140">
        <f>K1887*D1887</f>
        <v>2543.4</v>
      </c>
      <c r="M1887" s="141">
        <f t="shared" si="114"/>
        <v>12717</v>
      </c>
      <c r="N1887" s="458">
        <f t="shared" si="115"/>
        <v>0</v>
      </c>
      <c r="O1887" s="147">
        <v>1</v>
      </c>
      <c r="P1887" s="460">
        <f t="shared" si="116"/>
        <v>0</v>
      </c>
      <c r="Q1887" s="451">
        <f>'Work progress Summary'!Q18</f>
        <v>1</v>
      </c>
      <c r="R1887" s="144">
        <v>12717</v>
      </c>
      <c r="S1887" s="143">
        <f t="shared" ref="S1887:S1949" si="117">T1887-R1887</f>
        <v>0</v>
      </c>
      <c r="T1887" s="144">
        <f>Q1887*M1887</f>
        <v>12717</v>
      </c>
      <c r="U1887" s="145"/>
      <c r="W1887" s="365"/>
    </row>
    <row r="1888" spans="1:23">
      <c r="A1888" s="182"/>
      <c r="B1888" s="52"/>
      <c r="C1888" s="200"/>
      <c r="D1888" s="137"/>
      <c r="E1888" s="52"/>
      <c r="F1888" s="52"/>
      <c r="G1888" s="186"/>
      <c r="H1888" s="187"/>
      <c r="I1888" s="187"/>
      <c r="J1888" s="187"/>
      <c r="K1888" s="139"/>
      <c r="L1888" s="140"/>
      <c r="M1888" s="141"/>
      <c r="N1888" s="458">
        <f t="shared" si="115"/>
        <v>0</v>
      </c>
      <c r="O1888" s="147"/>
      <c r="P1888" s="460">
        <f t="shared" si="116"/>
        <v>0</v>
      </c>
      <c r="Q1888" s="451"/>
      <c r="R1888" s="144"/>
      <c r="S1888" s="143"/>
      <c r="T1888" s="144"/>
      <c r="U1888" s="145"/>
      <c r="W1888" s="365"/>
    </row>
    <row r="1889" spans="1:23" ht="26">
      <c r="A1889" s="135">
        <v>13</v>
      </c>
      <c r="B1889" s="52" t="s">
        <v>105</v>
      </c>
      <c r="C1889" s="136" t="s">
        <v>133</v>
      </c>
      <c r="D1889" s="202">
        <v>3.75</v>
      </c>
      <c r="E1889" s="52" t="s">
        <v>533</v>
      </c>
      <c r="F1889" s="52">
        <v>5</v>
      </c>
      <c r="G1889" s="112" t="s">
        <v>96</v>
      </c>
      <c r="H1889" s="138">
        <v>20</v>
      </c>
      <c r="I1889" s="139">
        <v>79</v>
      </c>
      <c r="J1889" s="139">
        <v>43</v>
      </c>
      <c r="K1889" s="139">
        <f>I1889+J1889</f>
        <v>122</v>
      </c>
      <c r="L1889" s="140">
        <f>K1889*D1889</f>
        <v>457.5</v>
      </c>
      <c r="M1889" s="141">
        <f t="shared" si="114"/>
        <v>2287.5</v>
      </c>
      <c r="N1889" s="458">
        <f>P1889*D1889*F1889*0.18</f>
        <v>0</v>
      </c>
      <c r="O1889" s="147">
        <v>1</v>
      </c>
      <c r="P1889" s="460">
        <f t="shared" si="116"/>
        <v>0</v>
      </c>
      <c r="Q1889" s="451">
        <f>'Work progress Summary'!T18</f>
        <v>1</v>
      </c>
      <c r="R1889" s="144">
        <v>2287.5</v>
      </c>
      <c r="S1889" s="143">
        <f t="shared" si="117"/>
        <v>0</v>
      </c>
      <c r="T1889" s="144">
        <f>Q1889*M1889</f>
        <v>2287.5</v>
      </c>
      <c r="U1889" s="145"/>
      <c r="W1889" s="365"/>
    </row>
    <row r="1890" spans="1:23">
      <c r="A1890" s="182"/>
      <c r="B1890" s="52"/>
      <c r="C1890" s="200"/>
      <c r="D1890" s="137"/>
      <c r="E1890" s="52"/>
      <c r="F1890" s="52"/>
      <c r="G1890" s="186"/>
      <c r="H1890" s="187"/>
      <c r="I1890" s="187"/>
      <c r="J1890" s="187"/>
      <c r="K1890" s="139"/>
      <c r="L1890" s="140"/>
      <c r="M1890" s="141"/>
      <c r="N1890" s="458">
        <f t="shared" si="115"/>
        <v>0</v>
      </c>
      <c r="O1890" s="147"/>
      <c r="P1890" s="460">
        <f t="shared" si="116"/>
        <v>0</v>
      </c>
      <c r="Q1890" s="451"/>
      <c r="R1890" s="144"/>
      <c r="S1890" s="143"/>
      <c r="T1890" s="144"/>
      <c r="U1890" s="145"/>
      <c r="W1890" s="365"/>
    </row>
    <row r="1891" spans="1:23">
      <c r="A1891" s="135"/>
      <c r="B1891" s="183" t="s">
        <v>83</v>
      </c>
      <c r="C1891" s="200" t="s">
        <v>365</v>
      </c>
      <c r="D1891" s="137"/>
      <c r="E1891" s="52"/>
      <c r="F1891" s="52"/>
      <c r="G1891" s="186"/>
      <c r="H1891" s="187"/>
      <c r="I1891" s="187"/>
      <c r="J1891" s="187"/>
      <c r="K1891" s="139"/>
      <c r="L1891" s="140"/>
      <c r="M1891" s="141"/>
      <c r="N1891" s="458">
        <f t="shared" si="115"/>
        <v>0</v>
      </c>
      <c r="O1891" s="147"/>
      <c r="P1891" s="460">
        <f t="shared" si="116"/>
        <v>0</v>
      </c>
      <c r="Q1891" s="451"/>
      <c r="R1891" s="144"/>
      <c r="S1891" s="143"/>
      <c r="T1891" s="144"/>
      <c r="U1891" s="145"/>
      <c r="W1891" s="365"/>
    </row>
    <row r="1892" spans="1:23">
      <c r="A1892" s="182"/>
      <c r="B1892" s="52"/>
      <c r="C1892" s="200"/>
      <c r="D1892" s="137"/>
      <c r="E1892" s="52"/>
      <c r="F1892" s="52"/>
      <c r="G1892" s="186"/>
      <c r="H1892" s="187"/>
      <c r="I1892" s="187"/>
      <c r="J1892" s="187"/>
      <c r="K1892" s="139"/>
      <c r="L1892" s="140"/>
      <c r="M1892" s="141"/>
      <c r="N1892" s="458">
        <f t="shared" si="115"/>
        <v>0</v>
      </c>
      <c r="O1892" s="147"/>
      <c r="P1892" s="460">
        <f t="shared" si="116"/>
        <v>0</v>
      </c>
      <c r="Q1892" s="451"/>
      <c r="R1892" s="144"/>
      <c r="S1892" s="143"/>
      <c r="T1892" s="144"/>
      <c r="U1892" s="145"/>
      <c r="W1892" s="365"/>
    </row>
    <row r="1893" spans="1:23" ht="52">
      <c r="A1893" s="135">
        <v>13</v>
      </c>
      <c r="B1893" s="52" t="s">
        <v>107</v>
      </c>
      <c r="C1893" s="136" t="s">
        <v>207</v>
      </c>
      <c r="D1893" s="202">
        <v>6.3</v>
      </c>
      <c r="E1893" s="52" t="s">
        <v>532</v>
      </c>
      <c r="F1893" s="52">
        <v>5</v>
      </c>
      <c r="G1893" s="112" t="s">
        <v>131</v>
      </c>
      <c r="H1893" s="138">
        <v>20</v>
      </c>
      <c r="I1893" s="139">
        <v>406</v>
      </c>
      <c r="J1893" s="139">
        <v>222</v>
      </c>
      <c r="K1893" s="139">
        <f>I1893+J1893</f>
        <v>628</v>
      </c>
      <c r="L1893" s="140">
        <f>K1893*D1893</f>
        <v>3956.4</v>
      </c>
      <c r="M1893" s="141">
        <f t="shared" si="114"/>
        <v>19782</v>
      </c>
      <c r="N1893" s="458">
        <f t="shared" si="115"/>
        <v>0</v>
      </c>
      <c r="O1893" s="147">
        <v>1</v>
      </c>
      <c r="P1893" s="460">
        <f t="shared" si="116"/>
        <v>0</v>
      </c>
      <c r="Q1893" s="451">
        <f>Q1887</f>
        <v>1</v>
      </c>
      <c r="R1893" s="144">
        <v>19782</v>
      </c>
      <c r="S1893" s="143">
        <f t="shared" si="117"/>
        <v>0</v>
      </c>
      <c r="T1893" s="144">
        <f>Q1893*M1893</f>
        <v>19782</v>
      </c>
      <c r="U1893" s="145"/>
      <c r="W1893" s="365"/>
    </row>
    <row r="1894" spans="1:23">
      <c r="A1894" s="182"/>
      <c r="B1894" s="52"/>
      <c r="C1894" s="200"/>
      <c r="D1894" s="137"/>
      <c r="E1894" s="52"/>
      <c r="F1894" s="52"/>
      <c r="G1894" s="186"/>
      <c r="H1894" s="187"/>
      <c r="I1894" s="187"/>
      <c r="J1894" s="187"/>
      <c r="K1894" s="139"/>
      <c r="L1894" s="140"/>
      <c r="M1894" s="141"/>
      <c r="N1894" s="458">
        <f t="shared" si="115"/>
        <v>0</v>
      </c>
      <c r="O1894" s="147"/>
      <c r="P1894" s="460">
        <f t="shared" si="116"/>
        <v>0</v>
      </c>
      <c r="Q1894" s="451"/>
      <c r="R1894" s="144"/>
      <c r="S1894" s="143"/>
      <c r="T1894" s="144"/>
      <c r="U1894" s="145"/>
      <c r="W1894" s="365"/>
    </row>
    <row r="1895" spans="1:23" ht="26">
      <c r="A1895" s="135">
        <v>13</v>
      </c>
      <c r="B1895" s="52" t="s">
        <v>108</v>
      </c>
      <c r="C1895" s="136" t="s">
        <v>133</v>
      </c>
      <c r="D1895" s="137">
        <v>5.8</v>
      </c>
      <c r="E1895" s="52" t="s">
        <v>533</v>
      </c>
      <c r="F1895" s="52">
        <v>5</v>
      </c>
      <c r="G1895" s="112" t="s">
        <v>96</v>
      </c>
      <c r="H1895" s="138">
        <v>20</v>
      </c>
      <c r="I1895" s="139">
        <v>79</v>
      </c>
      <c r="J1895" s="139">
        <v>43</v>
      </c>
      <c r="K1895" s="139">
        <f>I1895+J1895</f>
        <v>122</v>
      </c>
      <c r="L1895" s="140">
        <f>K1895*D1895</f>
        <v>707.6</v>
      </c>
      <c r="M1895" s="141">
        <f t="shared" si="114"/>
        <v>3538</v>
      </c>
      <c r="N1895" s="458">
        <f>P1895*D1895*F1895*0.18</f>
        <v>0</v>
      </c>
      <c r="O1895" s="147">
        <v>1</v>
      </c>
      <c r="P1895" s="460">
        <f t="shared" si="116"/>
        <v>0</v>
      </c>
      <c r="Q1895" s="451">
        <f>Q1889</f>
        <v>1</v>
      </c>
      <c r="R1895" s="144">
        <v>3538</v>
      </c>
      <c r="S1895" s="143">
        <f t="shared" si="117"/>
        <v>0</v>
      </c>
      <c r="T1895" s="144">
        <f>Q1895*M1895</f>
        <v>3538</v>
      </c>
      <c r="U1895" s="145"/>
      <c r="W1895" s="365"/>
    </row>
    <row r="1896" spans="1:23">
      <c r="A1896" s="182"/>
      <c r="B1896" s="52"/>
      <c r="C1896" s="200"/>
      <c r="D1896" s="137"/>
      <c r="E1896" s="52"/>
      <c r="F1896" s="52"/>
      <c r="G1896" s="186"/>
      <c r="H1896" s="187"/>
      <c r="I1896" s="187"/>
      <c r="J1896" s="187"/>
      <c r="K1896" s="139"/>
      <c r="L1896" s="140"/>
      <c r="M1896" s="141"/>
      <c r="N1896" s="458">
        <f t="shared" si="115"/>
        <v>0</v>
      </c>
      <c r="O1896" s="147"/>
      <c r="P1896" s="460">
        <f t="shared" si="116"/>
        <v>0</v>
      </c>
      <c r="Q1896" s="451"/>
      <c r="R1896" s="144"/>
      <c r="S1896" s="143"/>
      <c r="T1896" s="144"/>
      <c r="U1896" s="145"/>
      <c r="W1896" s="365"/>
    </row>
    <row r="1897" spans="1:23">
      <c r="A1897" s="135"/>
      <c r="B1897" s="183" t="s">
        <v>83</v>
      </c>
      <c r="C1897" s="200" t="s">
        <v>134</v>
      </c>
      <c r="D1897" s="202"/>
      <c r="E1897" s="52"/>
      <c r="F1897" s="52"/>
      <c r="G1897" s="186"/>
      <c r="H1897" s="187"/>
      <c r="I1897" s="139"/>
      <c r="J1897" s="139"/>
      <c r="K1897" s="139"/>
      <c r="L1897" s="140"/>
      <c r="M1897" s="141"/>
      <c r="N1897" s="458">
        <f t="shared" si="115"/>
        <v>0</v>
      </c>
      <c r="O1897" s="147"/>
      <c r="P1897" s="460">
        <f t="shared" si="116"/>
        <v>0</v>
      </c>
      <c r="Q1897" s="451"/>
      <c r="R1897" s="144"/>
      <c r="S1897" s="143"/>
      <c r="T1897" s="144"/>
      <c r="U1897" s="145"/>
      <c r="W1897" s="365"/>
    </row>
    <row r="1898" spans="1:23">
      <c r="A1898" s="182"/>
      <c r="B1898" s="52"/>
      <c r="C1898" s="200"/>
      <c r="D1898" s="137"/>
      <c r="E1898" s="52"/>
      <c r="F1898" s="52"/>
      <c r="G1898" s="186"/>
      <c r="H1898" s="187"/>
      <c r="I1898" s="187"/>
      <c r="J1898" s="187"/>
      <c r="K1898" s="139"/>
      <c r="L1898" s="140"/>
      <c r="M1898" s="141"/>
      <c r="N1898" s="458">
        <f t="shared" si="115"/>
        <v>0</v>
      </c>
      <c r="O1898" s="147"/>
      <c r="P1898" s="460">
        <f t="shared" si="116"/>
        <v>0</v>
      </c>
      <c r="Q1898" s="451"/>
      <c r="R1898" s="144"/>
      <c r="S1898" s="143"/>
      <c r="T1898" s="144"/>
      <c r="U1898" s="145"/>
      <c r="W1898" s="365"/>
    </row>
    <row r="1899" spans="1:23" ht="26">
      <c r="A1899" s="135"/>
      <c r="B1899" s="52"/>
      <c r="C1899" s="136" t="s">
        <v>160</v>
      </c>
      <c r="D1899" s="137"/>
      <c r="E1899" s="52"/>
      <c r="F1899" s="52"/>
      <c r="G1899" s="186"/>
      <c r="H1899" s="187"/>
      <c r="I1899" s="139"/>
      <c r="J1899" s="139"/>
      <c r="K1899" s="139"/>
      <c r="L1899" s="140"/>
      <c r="M1899" s="141"/>
      <c r="N1899" s="458">
        <f t="shared" si="115"/>
        <v>0</v>
      </c>
      <c r="O1899" s="147"/>
      <c r="P1899" s="460">
        <f t="shared" si="116"/>
        <v>0</v>
      </c>
      <c r="Q1899" s="451"/>
      <c r="R1899" s="144"/>
      <c r="S1899" s="143"/>
      <c r="T1899" s="144"/>
      <c r="U1899" s="145"/>
      <c r="W1899" s="365"/>
    </row>
    <row r="1900" spans="1:23">
      <c r="A1900" s="182"/>
      <c r="B1900" s="52"/>
      <c r="C1900" s="200"/>
      <c r="D1900" s="137"/>
      <c r="E1900" s="52"/>
      <c r="F1900" s="52"/>
      <c r="G1900" s="186"/>
      <c r="H1900" s="187"/>
      <c r="I1900" s="187"/>
      <c r="J1900" s="187"/>
      <c r="K1900" s="139"/>
      <c r="L1900" s="140"/>
      <c r="M1900" s="141"/>
      <c r="N1900" s="458">
        <f t="shared" si="115"/>
        <v>0</v>
      </c>
      <c r="O1900" s="147"/>
      <c r="P1900" s="460">
        <f t="shared" si="116"/>
        <v>0</v>
      </c>
      <c r="Q1900" s="451"/>
      <c r="R1900" s="144"/>
      <c r="S1900" s="143"/>
      <c r="T1900" s="144"/>
      <c r="U1900" s="145"/>
      <c r="W1900" s="365"/>
    </row>
    <row r="1901" spans="1:23">
      <c r="A1901" s="135">
        <v>13</v>
      </c>
      <c r="B1901" s="52" t="s">
        <v>1</v>
      </c>
      <c r="C1901" s="185" t="s">
        <v>368</v>
      </c>
      <c r="D1901" s="202">
        <v>1</v>
      </c>
      <c r="E1901" s="52" t="s">
        <v>100</v>
      </c>
      <c r="F1901" s="52">
        <v>5</v>
      </c>
      <c r="G1901" s="112" t="s">
        <v>96</v>
      </c>
      <c r="H1901" s="138">
        <v>20</v>
      </c>
      <c r="I1901" s="139">
        <v>868</v>
      </c>
      <c r="J1901" s="139">
        <v>433</v>
      </c>
      <c r="K1901" s="139">
        <f>I1901+J1901</f>
        <v>1301</v>
      </c>
      <c r="L1901" s="140">
        <f>K1901*D1901</f>
        <v>1301</v>
      </c>
      <c r="M1901" s="141">
        <f t="shared" si="114"/>
        <v>6505</v>
      </c>
      <c r="N1901" s="458">
        <f>P1901*D1901*F1901*0.3*(1.49+2.43)</f>
        <v>0</v>
      </c>
      <c r="O1901" s="147">
        <v>1</v>
      </c>
      <c r="P1901" s="460">
        <f t="shared" si="116"/>
        <v>0</v>
      </c>
      <c r="Q1901" s="451">
        <f>'Work progress Summary'!U18</f>
        <v>1</v>
      </c>
      <c r="R1901" s="144">
        <v>6505</v>
      </c>
      <c r="S1901" s="143">
        <f t="shared" si="117"/>
        <v>0</v>
      </c>
      <c r="T1901" s="144">
        <f>Q1901*M1901</f>
        <v>6505</v>
      </c>
      <c r="U1901" s="145"/>
      <c r="W1901" s="365"/>
    </row>
    <row r="1902" spans="1:23">
      <c r="A1902" s="182"/>
      <c r="B1902" s="52"/>
      <c r="C1902" s="200"/>
      <c r="D1902" s="137"/>
      <c r="E1902" s="52"/>
      <c r="F1902" s="52"/>
      <c r="G1902" s="186"/>
      <c r="H1902" s="187"/>
      <c r="I1902" s="187"/>
      <c r="J1902" s="187"/>
      <c r="K1902" s="139"/>
      <c r="L1902" s="140"/>
      <c r="M1902" s="141"/>
      <c r="N1902" s="458">
        <f t="shared" si="115"/>
        <v>0</v>
      </c>
      <c r="O1902" s="147"/>
      <c r="P1902" s="460">
        <f t="shared" si="116"/>
        <v>0</v>
      </c>
      <c r="Q1902" s="451"/>
      <c r="R1902" s="144"/>
      <c r="S1902" s="143"/>
      <c r="T1902" s="144"/>
      <c r="U1902" s="145"/>
      <c r="W1902" s="365"/>
    </row>
    <row r="1903" spans="1:23">
      <c r="A1903" s="135">
        <v>13</v>
      </c>
      <c r="B1903" s="52" t="s">
        <v>2</v>
      </c>
      <c r="C1903" s="185" t="s">
        <v>252</v>
      </c>
      <c r="D1903" s="137">
        <v>1</v>
      </c>
      <c r="E1903" s="52" t="s">
        <v>100</v>
      </c>
      <c r="F1903" s="52">
        <v>5</v>
      </c>
      <c r="G1903" s="112" t="s">
        <v>96</v>
      </c>
      <c r="H1903" s="138">
        <v>20</v>
      </c>
      <c r="I1903" s="139">
        <v>831</v>
      </c>
      <c r="J1903" s="139">
        <v>421</v>
      </c>
      <c r="K1903" s="139">
        <f>I1903+J1903</f>
        <v>1252</v>
      </c>
      <c r="L1903" s="140">
        <f>K1903*D1903</f>
        <v>1252</v>
      </c>
      <c r="M1903" s="141">
        <f t="shared" si="114"/>
        <v>6260</v>
      </c>
      <c r="N1903" s="458">
        <f>P1903*D1903*F1903*0.32*(0.945+2.43+2.43)</f>
        <v>0</v>
      </c>
      <c r="O1903" s="147">
        <v>1</v>
      </c>
      <c r="P1903" s="460">
        <f t="shared" si="116"/>
        <v>0</v>
      </c>
      <c r="Q1903" s="451">
        <f>Q1901</f>
        <v>1</v>
      </c>
      <c r="R1903" s="144">
        <v>6260</v>
      </c>
      <c r="S1903" s="143">
        <f t="shared" si="117"/>
        <v>0</v>
      </c>
      <c r="T1903" s="144">
        <f>Q1903*M1903</f>
        <v>6260</v>
      </c>
      <c r="U1903" s="145"/>
      <c r="W1903" s="365"/>
    </row>
    <row r="1904" spans="1:23">
      <c r="A1904" s="182"/>
      <c r="B1904" s="52"/>
      <c r="C1904" s="200"/>
      <c r="D1904" s="137"/>
      <c r="E1904" s="52"/>
      <c r="F1904" s="52"/>
      <c r="G1904" s="186"/>
      <c r="H1904" s="187"/>
      <c r="I1904" s="187"/>
      <c r="J1904" s="187"/>
      <c r="K1904" s="139"/>
      <c r="L1904" s="140"/>
      <c r="M1904" s="141"/>
      <c r="N1904" s="458">
        <f t="shared" si="115"/>
        <v>0</v>
      </c>
      <c r="O1904" s="147"/>
      <c r="P1904" s="460">
        <f t="shared" si="116"/>
        <v>0</v>
      </c>
      <c r="Q1904" s="451"/>
      <c r="R1904" s="144"/>
      <c r="S1904" s="143"/>
      <c r="T1904" s="144"/>
      <c r="U1904" s="145"/>
      <c r="W1904" s="365"/>
    </row>
    <row r="1905" spans="1:23">
      <c r="A1905" s="135">
        <v>13</v>
      </c>
      <c r="B1905" s="52" t="s">
        <v>3</v>
      </c>
      <c r="C1905" s="185" t="s">
        <v>369</v>
      </c>
      <c r="D1905" s="202">
        <v>1</v>
      </c>
      <c r="E1905" s="52" t="s">
        <v>100</v>
      </c>
      <c r="F1905" s="52">
        <v>5</v>
      </c>
      <c r="G1905" s="112" t="s">
        <v>96</v>
      </c>
      <c r="H1905" s="138">
        <v>20</v>
      </c>
      <c r="I1905" s="139">
        <v>660</v>
      </c>
      <c r="J1905" s="139">
        <v>304</v>
      </c>
      <c r="K1905" s="139">
        <f>I1905+J1905</f>
        <v>964</v>
      </c>
      <c r="L1905" s="140">
        <f>K1905*D1905</f>
        <v>964</v>
      </c>
      <c r="M1905" s="141">
        <f t="shared" si="114"/>
        <v>4820</v>
      </c>
      <c r="N1905" s="458">
        <f>P1905*D1905*F1905*0.235*(0.86+2.43+2.43)</f>
        <v>0</v>
      </c>
      <c r="O1905" s="147">
        <v>1</v>
      </c>
      <c r="P1905" s="460">
        <f t="shared" si="116"/>
        <v>0</v>
      </c>
      <c r="Q1905" s="451">
        <f>'Work progress Summary'!Y18</f>
        <v>1</v>
      </c>
      <c r="R1905" s="144">
        <v>4820</v>
      </c>
      <c r="S1905" s="143">
        <f t="shared" si="117"/>
        <v>0</v>
      </c>
      <c r="T1905" s="144">
        <f>Q1905*M1905</f>
        <v>4820</v>
      </c>
      <c r="U1905" s="145"/>
      <c r="W1905" s="365"/>
    </row>
    <row r="1906" spans="1:23">
      <c r="A1906" s="182"/>
      <c r="B1906" s="52"/>
      <c r="C1906" s="200"/>
      <c r="D1906" s="137"/>
      <c r="E1906" s="52"/>
      <c r="F1906" s="52"/>
      <c r="G1906" s="186"/>
      <c r="H1906" s="187"/>
      <c r="I1906" s="187"/>
      <c r="J1906" s="187"/>
      <c r="K1906" s="139"/>
      <c r="L1906" s="140"/>
      <c r="M1906" s="141"/>
      <c r="N1906" s="458">
        <f t="shared" si="115"/>
        <v>0</v>
      </c>
      <c r="O1906" s="147"/>
      <c r="P1906" s="460">
        <f t="shared" si="116"/>
        <v>0</v>
      </c>
      <c r="Q1906" s="451"/>
      <c r="R1906" s="144"/>
      <c r="S1906" s="143"/>
      <c r="T1906" s="144"/>
      <c r="U1906" s="145"/>
      <c r="W1906" s="365"/>
    </row>
    <row r="1907" spans="1:23">
      <c r="A1907" s="135">
        <v>13</v>
      </c>
      <c r="B1907" s="52" t="s">
        <v>4</v>
      </c>
      <c r="C1907" s="185" t="s">
        <v>314</v>
      </c>
      <c r="D1907" s="202">
        <v>2</v>
      </c>
      <c r="E1907" s="52" t="s">
        <v>100</v>
      </c>
      <c r="F1907" s="52">
        <v>5</v>
      </c>
      <c r="G1907" s="112" t="s">
        <v>96</v>
      </c>
      <c r="H1907" s="138">
        <v>20</v>
      </c>
      <c r="I1907" s="139">
        <v>724</v>
      </c>
      <c r="J1907" s="139">
        <v>350</v>
      </c>
      <c r="K1907" s="139">
        <f>I1907+J1907</f>
        <v>1074</v>
      </c>
      <c r="L1907" s="140">
        <f>K1907*D1907</f>
        <v>2148</v>
      </c>
      <c r="M1907" s="141">
        <f t="shared" si="114"/>
        <v>10740</v>
      </c>
      <c r="N1907" s="458">
        <f>P1907*D1907*F1907*0.27*(0.86+2.43+2.43)</f>
        <v>0</v>
      </c>
      <c r="O1907" s="147">
        <v>1</v>
      </c>
      <c r="P1907" s="460">
        <f t="shared" si="116"/>
        <v>0</v>
      </c>
      <c r="Q1907" s="451">
        <f>'Work progress Summary'!W18</f>
        <v>1</v>
      </c>
      <c r="R1907" s="144">
        <v>10740</v>
      </c>
      <c r="S1907" s="143">
        <f t="shared" si="117"/>
        <v>0</v>
      </c>
      <c r="T1907" s="144">
        <f>Q1907*M1907</f>
        <v>10740</v>
      </c>
      <c r="U1907" s="145"/>
      <c r="W1907" s="365"/>
    </row>
    <row r="1908" spans="1:23">
      <c r="A1908" s="182"/>
      <c r="B1908" s="52"/>
      <c r="C1908" s="200"/>
      <c r="D1908" s="137"/>
      <c r="E1908" s="52"/>
      <c r="F1908" s="52"/>
      <c r="G1908" s="186"/>
      <c r="H1908" s="187"/>
      <c r="I1908" s="187"/>
      <c r="J1908" s="187"/>
      <c r="K1908" s="139"/>
      <c r="L1908" s="140"/>
      <c r="M1908" s="141"/>
      <c r="N1908" s="458">
        <f t="shared" si="115"/>
        <v>0</v>
      </c>
      <c r="O1908" s="147"/>
      <c r="P1908" s="460">
        <f t="shared" si="116"/>
        <v>0</v>
      </c>
      <c r="Q1908" s="451"/>
      <c r="R1908" s="144"/>
      <c r="S1908" s="143"/>
      <c r="T1908" s="144"/>
      <c r="U1908" s="145"/>
      <c r="W1908" s="365"/>
    </row>
    <row r="1909" spans="1:23">
      <c r="A1909" s="135">
        <v>13</v>
      </c>
      <c r="B1909" s="52" t="s">
        <v>5</v>
      </c>
      <c r="C1909" s="185" t="s">
        <v>138</v>
      </c>
      <c r="D1909" s="202">
        <v>2</v>
      </c>
      <c r="E1909" s="52" t="s">
        <v>100</v>
      </c>
      <c r="F1909" s="52">
        <v>5</v>
      </c>
      <c r="G1909" s="112" t="s">
        <v>96</v>
      </c>
      <c r="H1909" s="138">
        <v>20</v>
      </c>
      <c r="I1909" s="139">
        <v>660</v>
      </c>
      <c r="J1909" s="139">
        <v>304</v>
      </c>
      <c r="K1909" s="139">
        <f>I1909+J1909</f>
        <v>964</v>
      </c>
      <c r="L1909" s="140">
        <f>K1909*D1909</f>
        <v>1928</v>
      </c>
      <c r="M1909" s="141">
        <f t="shared" si="114"/>
        <v>9640</v>
      </c>
      <c r="N1909" s="458">
        <f>P1909*D1909*F1909*0.235*(0.86+2.43+2.43)</f>
        <v>0</v>
      </c>
      <c r="O1909" s="147">
        <v>1</v>
      </c>
      <c r="P1909" s="460">
        <f t="shared" si="116"/>
        <v>0</v>
      </c>
      <c r="Q1909" s="451">
        <f>'Work progress Summary'!X18</f>
        <v>1</v>
      </c>
      <c r="R1909" s="144">
        <v>9640</v>
      </c>
      <c r="S1909" s="143">
        <f t="shared" si="117"/>
        <v>0</v>
      </c>
      <c r="T1909" s="144">
        <f>Q1909*M1909</f>
        <v>9640</v>
      </c>
      <c r="U1909" s="145"/>
      <c r="W1909" s="365"/>
    </row>
    <row r="1910" spans="1:23">
      <c r="A1910" s="182"/>
      <c r="B1910" s="52"/>
      <c r="C1910" s="200"/>
      <c r="D1910" s="137"/>
      <c r="E1910" s="52"/>
      <c r="F1910" s="52"/>
      <c r="G1910" s="186"/>
      <c r="H1910" s="187"/>
      <c r="I1910" s="187"/>
      <c r="J1910" s="187"/>
      <c r="K1910" s="139"/>
      <c r="L1910" s="140"/>
      <c r="M1910" s="141"/>
      <c r="N1910" s="458">
        <f t="shared" si="115"/>
        <v>0</v>
      </c>
      <c r="O1910" s="147"/>
      <c r="P1910" s="460">
        <f t="shared" si="116"/>
        <v>0</v>
      </c>
      <c r="Q1910" s="451"/>
      <c r="R1910" s="144"/>
      <c r="S1910" s="143"/>
      <c r="T1910" s="144"/>
      <c r="U1910" s="145"/>
      <c r="W1910" s="365"/>
    </row>
    <row r="1911" spans="1:23">
      <c r="A1911" s="135"/>
      <c r="B1911" s="183" t="s">
        <v>83</v>
      </c>
      <c r="C1911" s="200" t="s">
        <v>139</v>
      </c>
      <c r="D1911" s="202"/>
      <c r="E1911" s="52"/>
      <c r="F1911" s="52"/>
      <c r="G1911" s="186"/>
      <c r="H1911" s="187"/>
      <c r="I1911" s="139"/>
      <c r="J1911" s="139"/>
      <c r="K1911" s="139"/>
      <c r="L1911" s="140"/>
      <c r="M1911" s="141"/>
      <c r="N1911" s="458">
        <f t="shared" si="115"/>
        <v>0</v>
      </c>
      <c r="O1911" s="147"/>
      <c r="P1911" s="460">
        <f t="shared" si="116"/>
        <v>0</v>
      </c>
      <c r="Q1911" s="451"/>
      <c r="R1911" s="144"/>
      <c r="S1911" s="143"/>
      <c r="T1911" s="144"/>
      <c r="U1911" s="145"/>
      <c r="W1911" s="365"/>
    </row>
    <row r="1912" spans="1:23">
      <c r="A1912" s="182"/>
      <c r="B1912" s="52"/>
      <c r="C1912" s="200"/>
      <c r="D1912" s="137"/>
      <c r="E1912" s="52"/>
      <c r="F1912" s="52"/>
      <c r="G1912" s="186"/>
      <c r="H1912" s="187"/>
      <c r="I1912" s="187"/>
      <c r="J1912" s="187"/>
      <c r="K1912" s="139"/>
      <c r="L1912" s="140"/>
      <c r="M1912" s="141"/>
      <c r="N1912" s="458">
        <f t="shared" si="115"/>
        <v>0</v>
      </c>
      <c r="O1912" s="147"/>
      <c r="P1912" s="460">
        <f t="shared" si="116"/>
        <v>0</v>
      </c>
      <c r="Q1912" s="451"/>
      <c r="R1912" s="144"/>
      <c r="S1912" s="143"/>
      <c r="T1912" s="144"/>
      <c r="U1912" s="145"/>
      <c r="W1912" s="365"/>
    </row>
    <row r="1913" spans="1:23">
      <c r="A1913" s="135"/>
      <c r="B1913" s="183" t="s">
        <v>83</v>
      </c>
      <c r="C1913" s="200" t="s">
        <v>213</v>
      </c>
      <c r="D1913" s="202"/>
      <c r="E1913" s="52"/>
      <c r="F1913" s="52"/>
      <c r="G1913" s="186"/>
      <c r="H1913" s="187"/>
      <c r="I1913" s="139"/>
      <c r="J1913" s="139"/>
      <c r="K1913" s="139"/>
      <c r="L1913" s="140"/>
      <c r="M1913" s="141"/>
      <c r="N1913" s="458">
        <f t="shared" si="115"/>
        <v>0</v>
      </c>
      <c r="O1913" s="147"/>
      <c r="P1913" s="460">
        <f t="shared" si="116"/>
        <v>0</v>
      </c>
      <c r="Q1913" s="451"/>
      <c r="R1913" s="144"/>
      <c r="S1913" s="143"/>
      <c r="T1913" s="144"/>
      <c r="U1913" s="145"/>
      <c r="W1913" s="365"/>
    </row>
    <row r="1914" spans="1:23">
      <c r="A1914" s="182"/>
      <c r="B1914" s="52"/>
      <c r="C1914" s="200"/>
      <c r="D1914" s="137"/>
      <c r="E1914" s="52"/>
      <c r="F1914" s="52"/>
      <c r="G1914" s="186"/>
      <c r="H1914" s="187"/>
      <c r="I1914" s="187"/>
      <c r="J1914" s="187"/>
      <c r="K1914" s="139"/>
      <c r="L1914" s="140"/>
      <c r="M1914" s="141"/>
      <c r="N1914" s="458">
        <f t="shared" si="115"/>
        <v>0</v>
      </c>
      <c r="O1914" s="147"/>
      <c r="P1914" s="460">
        <f t="shared" si="116"/>
        <v>0</v>
      </c>
      <c r="Q1914" s="451"/>
      <c r="R1914" s="144"/>
      <c r="S1914" s="143"/>
      <c r="T1914" s="144"/>
      <c r="U1914" s="145"/>
      <c r="W1914" s="365"/>
    </row>
    <row r="1915" spans="1:23" ht="39">
      <c r="A1915" s="135">
        <v>13</v>
      </c>
      <c r="B1915" s="52" t="s">
        <v>103</v>
      </c>
      <c r="C1915" s="136" t="s">
        <v>370</v>
      </c>
      <c r="D1915" s="137">
        <v>1</v>
      </c>
      <c r="E1915" s="52" t="s">
        <v>100</v>
      </c>
      <c r="F1915" s="52">
        <v>5</v>
      </c>
      <c r="G1915" s="112" t="s">
        <v>96</v>
      </c>
      <c r="H1915" s="138">
        <v>20</v>
      </c>
      <c r="I1915" s="139">
        <v>388</v>
      </c>
      <c r="J1915" s="139">
        <v>209</v>
      </c>
      <c r="K1915" s="139">
        <f>I1915+J1915</f>
        <v>597</v>
      </c>
      <c r="L1915" s="140">
        <f>K1915*D1915</f>
        <v>597</v>
      </c>
      <c r="M1915" s="141">
        <f t="shared" si="114"/>
        <v>2985</v>
      </c>
      <c r="N1915" s="458">
        <f>P1915*D1915*F1915*1.4*(0.58+0.04)</f>
        <v>0</v>
      </c>
      <c r="O1915" s="147">
        <v>1</v>
      </c>
      <c r="P1915" s="460">
        <f t="shared" si="116"/>
        <v>0</v>
      </c>
      <c r="Q1915" s="451">
        <f>'Work progress Summary'!Z18</f>
        <v>1</v>
      </c>
      <c r="R1915" s="144">
        <v>2985</v>
      </c>
      <c r="S1915" s="143">
        <f t="shared" si="117"/>
        <v>0</v>
      </c>
      <c r="T1915" s="144">
        <f>Q1915*M1915</f>
        <v>2985</v>
      </c>
      <c r="U1915" s="145"/>
      <c r="W1915" s="365"/>
    </row>
    <row r="1916" spans="1:23">
      <c r="A1916" s="182"/>
      <c r="B1916" s="52"/>
      <c r="C1916" s="200"/>
      <c r="D1916" s="137"/>
      <c r="E1916" s="52"/>
      <c r="F1916" s="52"/>
      <c r="G1916" s="186"/>
      <c r="H1916" s="187"/>
      <c r="I1916" s="187"/>
      <c r="J1916" s="187"/>
      <c r="K1916" s="139"/>
      <c r="L1916" s="140"/>
      <c r="M1916" s="141"/>
      <c r="N1916" s="458">
        <f t="shared" si="115"/>
        <v>0</v>
      </c>
      <c r="O1916" s="147"/>
      <c r="P1916" s="460">
        <f t="shared" si="116"/>
        <v>0</v>
      </c>
      <c r="Q1916" s="451"/>
      <c r="R1916" s="144"/>
      <c r="S1916" s="143"/>
      <c r="T1916" s="144"/>
      <c r="U1916" s="145"/>
      <c r="W1916" s="365"/>
    </row>
    <row r="1917" spans="1:23">
      <c r="A1917" s="135"/>
      <c r="B1917" s="183" t="s">
        <v>83</v>
      </c>
      <c r="C1917" s="200" t="s">
        <v>111</v>
      </c>
      <c r="D1917" s="202"/>
      <c r="E1917" s="52"/>
      <c r="F1917" s="52"/>
      <c r="G1917" s="186"/>
      <c r="H1917" s="187"/>
      <c r="I1917" s="139"/>
      <c r="J1917" s="139"/>
      <c r="K1917" s="139"/>
      <c r="L1917" s="140"/>
      <c r="M1917" s="141"/>
      <c r="N1917" s="458">
        <f t="shared" si="115"/>
        <v>0</v>
      </c>
      <c r="O1917" s="147"/>
      <c r="P1917" s="460">
        <f t="shared" si="116"/>
        <v>0</v>
      </c>
      <c r="Q1917" s="451"/>
      <c r="R1917" s="144"/>
      <c r="S1917" s="143"/>
      <c r="T1917" s="144"/>
      <c r="U1917" s="145"/>
      <c r="W1917" s="365"/>
    </row>
    <row r="1918" spans="1:23">
      <c r="A1918" s="182"/>
      <c r="B1918" s="52"/>
      <c r="C1918" s="200"/>
      <c r="D1918" s="137"/>
      <c r="E1918" s="52"/>
      <c r="F1918" s="52"/>
      <c r="G1918" s="186"/>
      <c r="H1918" s="187"/>
      <c r="I1918" s="187"/>
      <c r="J1918" s="187"/>
      <c r="K1918" s="139"/>
      <c r="L1918" s="140"/>
      <c r="M1918" s="141"/>
      <c r="N1918" s="458">
        <f t="shared" si="115"/>
        <v>0</v>
      </c>
      <c r="O1918" s="147"/>
      <c r="P1918" s="460">
        <f t="shared" si="116"/>
        <v>0</v>
      </c>
      <c r="Q1918" s="451"/>
      <c r="R1918" s="144"/>
      <c r="S1918" s="143"/>
      <c r="T1918" s="144"/>
      <c r="U1918" s="145"/>
      <c r="W1918" s="365"/>
    </row>
    <row r="1919" spans="1:23" ht="78">
      <c r="A1919" s="135">
        <v>13</v>
      </c>
      <c r="B1919" s="52" t="s">
        <v>105</v>
      </c>
      <c r="C1919" s="136" t="s">
        <v>352</v>
      </c>
      <c r="D1919" s="202">
        <v>1</v>
      </c>
      <c r="E1919" s="52" t="s">
        <v>100</v>
      </c>
      <c r="F1919" s="52">
        <v>5</v>
      </c>
      <c r="G1919" s="112" t="s">
        <v>131</v>
      </c>
      <c r="H1919" s="138">
        <v>20</v>
      </c>
      <c r="I1919" s="139">
        <v>1576</v>
      </c>
      <c r="J1919" s="139">
        <v>718</v>
      </c>
      <c r="K1919" s="139">
        <f>I1919+J1919</f>
        <v>2294</v>
      </c>
      <c r="L1919" s="140">
        <f>K1919*D1919</f>
        <v>2294</v>
      </c>
      <c r="M1919" s="141">
        <f t="shared" si="114"/>
        <v>11470</v>
      </c>
      <c r="N1919" s="458">
        <f>P1919*D1919*F1919*((2.055*(0.561+0.25))+(2.055*(0.04+0.428)))</f>
        <v>0</v>
      </c>
      <c r="O1919" s="147">
        <v>1</v>
      </c>
      <c r="P1919" s="460">
        <f t="shared" si="116"/>
        <v>0</v>
      </c>
      <c r="Q1919" s="451">
        <f>'Work progress Summary'!AB18</f>
        <v>1</v>
      </c>
      <c r="R1919" s="144">
        <v>11470</v>
      </c>
      <c r="S1919" s="143">
        <f t="shared" si="117"/>
        <v>0</v>
      </c>
      <c r="T1919" s="144">
        <f>Q1919*M1919</f>
        <v>11470</v>
      </c>
      <c r="U1919" s="145"/>
      <c r="W1919" s="365"/>
    </row>
    <row r="1920" spans="1:23">
      <c r="A1920" s="182"/>
      <c r="B1920" s="52"/>
      <c r="C1920" s="200"/>
      <c r="D1920" s="137"/>
      <c r="E1920" s="52"/>
      <c r="F1920" s="52"/>
      <c r="G1920" s="186"/>
      <c r="H1920" s="187"/>
      <c r="I1920" s="187"/>
      <c r="J1920" s="187"/>
      <c r="K1920" s="139"/>
      <c r="L1920" s="140"/>
      <c r="M1920" s="141"/>
      <c r="N1920" s="458">
        <f t="shared" si="115"/>
        <v>0</v>
      </c>
      <c r="O1920" s="147"/>
      <c r="P1920" s="460">
        <f t="shared" si="116"/>
        <v>0</v>
      </c>
      <c r="Q1920" s="451"/>
      <c r="R1920" s="144"/>
      <c r="S1920" s="143"/>
      <c r="T1920" s="144"/>
      <c r="U1920" s="145"/>
      <c r="W1920" s="365"/>
    </row>
    <row r="1921" spans="1:23">
      <c r="A1921" s="135"/>
      <c r="B1921" s="183" t="s">
        <v>83</v>
      </c>
      <c r="C1921" s="200" t="s">
        <v>180</v>
      </c>
      <c r="D1921" s="202"/>
      <c r="E1921" s="52"/>
      <c r="F1921" s="52"/>
      <c r="G1921" s="186"/>
      <c r="H1921" s="187"/>
      <c r="I1921" s="139"/>
      <c r="J1921" s="139"/>
      <c r="K1921" s="139"/>
      <c r="L1921" s="140"/>
      <c r="M1921" s="141"/>
      <c r="N1921" s="458">
        <f t="shared" si="115"/>
        <v>0</v>
      </c>
      <c r="O1921" s="147"/>
      <c r="P1921" s="460">
        <f t="shared" si="116"/>
        <v>0</v>
      </c>
      <c r="Q1921" s="451"/>
      <c r="R1921" s="144"/>
      <c r="S1921" s="143"/>
      <c r="T1921" s="144"/>
      <c r="U1921" s="145"/>
      <c r="W1921" s="365"/>
    </row>
    <row r="1922" spans="1:23">
      <c r="A1922" s="182"/>
      <c r="B1922" s="52"/>
      <c r="C1922" s="200"/>
      <c r="D1922" s="137"/>
      <c r="E1922" s="52"/>
      <c r="F1922" s="52"/>
      <c r="G1922" s="186"/>
      <c r="H1922" s="187"/>
      <c r="I1922" s="187"/>
      <c r="J1922" s="187"/>
      <c r="K1922" s="139"/>
      <c r="L1922" s="140"/>
      <c r="M1922" s="141"/>
      <c r="N1922" s="458">
        <f t="shared" si="115"/>
        <v>0</v>
      </c>
      <c r="O1922" s="147"/>
      <c r="P1922" s="460">
        <f t="shared" si="116"/>
        <v>0</v>
      </c>
      <c r="Q1922" s="451"/>
      <c r="R1922" s="144"/>
      <c r="S1922" s="143"/>
      <c r="T1922" s="144"/>
      <c r="U1922" s="145"/>
      <c r="W1922" s="365"/>
    </row>
    <row r="1923" spans="1:23" ht="65">
      <c r="A1923" s="135">
        <v>13</v>
      </c>
      <c r="B1923" s="52" t="s">
        <v>107</v>
      </c>
      <c r="C1923" s="136" t="s">
        <v>181</v>
      </c>
      <c r="D1923" s="202">
        <v>1</v>
      </c>
      <c r="E1923" s="52" t="s">
        <v>100</v>
      </c>
      <c r="F1923" s="52">
        <v>5</v>
      </c>
      <c r="G1923" s="112" t="s">
        <v>131</v>
      </c>
      <c r="H1923" s="138">
        <v>20</v>
      </c>
      <c r="I1923" s="139">
        <v>893</v>
      </c>
      <c r="J1923" s="139">
        <v>359</v>
      </c>
      <c r="K1923" s="139">
        <f>I1923+J1923</f>
        <v>1252</v>
      </c>
      <c r="L1923" s="140">
        <f>K1923*D1923</f>
        <v>1252</v>
      </c>
      <c r="M1923" s="141">
        <f t="shared" si="114"/>
        <v>6260</v>
      </c>
      <c r="N1923" s="458">
        <f>P1923*D1923*F1923*((0.15*2*(1.055+1.895))+(0.62*1.895))</f>
        <v>0</v>
      </c>
      <c r="O1923" s="147">
        <v>1</v>
      </c>
      <c r="P1923" s="460">
        <f t="shared" si="116"/>
        <v>0</v>
      </c>
      <c r="Q1923" s="451">
        <f>'Work progress Summary'!AE18</f>
        <v>1</v>
      </c>
      <c r="R1923" s="144">
        <v>6260</v>
      </c>
      <c r="S1923" s="143">
        <f t="shared" si="117"/>
        <v>0</v>
      </c>
      <c r="T1923" s="144">
        <f>Q1923*M1923</f>
        <v>6260</v>
      </c>
      <c r="U1923" s="145"/>
      <c r="W1923" s="365"/>
    </row>
    <row r="1924" spans="1:23">
      <c r="A1924" s="182"/>
      <c r="B1924" s="52"/>
      <c r="C1924" s="200"/>
      <c r="D1924" s="137"/>
      <c r="E1924" s="52"/>
      <c r="F1924" s="52"/>
      <c r="G1924" s="186"/>
      <c r="H1924" s="187"/>
      <c r="I1924" s="187"/>
      <c r="J1924" s="187"/>
      <c r="K1924" s="139"/>
      <c r="L1924" s="140"/>
      <c r="M1924" s="141"/>
      <c r="N1924" s="458">
        <f t="shared" si="115"/>
        <v>0</v>
      </c>
      <c r="O1924" s="147"/>
      <c r="P1924" s="460">
        <f t="shared" si="116"/>
        <v>0</v>
      </c>
      <c r="Q1924" s="451"/>
      <c r="R1924" s="144"/>
      <c r="S1924" s="143"/>
      <c r="T1924" s="144"/>
      <c r="U1924" s="145"/>
      <c r="W1924" s="365"/>
    </row>
    <row r="1925" spans="1:23">
      <c r="A1925" s="135"/>
      <c r="B1925" s="183" t="s">
        <v>83</v>
      </c>
      <c r="C1925" s="200" t="s">
        <v>118</v>
      </c>
      <c r="D1925" s="202"/>
      <c r="E1925" s="52"/>
      <c r="F1925" s="52"/>
      <c r="G1925" s="186"/>
      <c r="H1925" s="187"/>
      <c r="I1925" s="139"/>
      <c r="J1925" s="139"/>
      <c r="K1925" s="139"/>
      <c r="L1925" s="140"/>
      <c r="M1925" s="141"/>
      <c r="N1925" s="458">
        <f t="shared" si="115"/>
        <v>0</v>
      </c>
      <c r="O1925" s="147"/>
      <c r="P1925" s="460">
        <f t="shared" si="116"/>
        <v>0</v>
      </c>
      <c r="Q1925" s="451"/>
      <c r="R1925" s="144"/>
      <c r="S1925" s="143"/>
      <c r="T1925" s="144"/>
      <c r="U1925" s="145"/>
      <c r="W1925" s="365"/>
    </row>
    <row r="1926" spans="1:23">
      <c r="A1926" s="182"/>
      <c r="B1926" s="52"/>
      <c r="C1926" s="200"/>
      <c r="D1926" s="137"/>
      <c r="E1926" s="52"/>
      <c r="F1926" s="52"/>
      <c r="G1926" s="186"/>
      <c r="H1926" s="187"/>
      <c r="I1926" s="187"/>
      <c r="J1926" s="187"/>
      <c r="K1926" s="139"/>
      <c r="L1926" s="140"/>
      <c r="M1926" s="141"/>
      <c r="N1926" s="458">
        <f t="shared" si="115"/>
        <v>0</v>
      </c>
      <c r="O1926" s="147"/>
      <c r="P1926" s="460">
        <f t="shared" si="116"/>
        <v>0</v>
      </c>
      <c r="Q1926" s="451"/>
      <c r="R1926" s="144"/>
      <c r="S1926" s="143"/>
      <c r="T1926" s="144"/>
      <c r="U1926" s="145"/>
      <c r="W1926" s="365"/>
    </row>
    <row r="1927" spans="1:23" ht="52">
      <c r="A1927" s="135">
        <v>13</v>
      </c>
      <c r="B1927" s="52" t="s">
        <v>108</v>
      </c>
      <c r="C1927" s="136" t="s">
        <v>371</v>
      </c>
      <c r="D1927" s="137">
        <v>1</v>
      </c>
      <c r="E1927" s="52" t="s">
        <v>100</v>
      </c>
      <c r="F1927" s="52">
        <v>5</v>
      </c>
      <c r="G1927" s="112" t="s">
        <v>131</v>
      </c>
      <c r="H1927" s="138">
        <v>20</v>
      </c>
      <c r="I1927" s="139">
        <v>717</v>
      </c>
      <c r="J1927" s="139">
        <v>350</v>
      </c>
      <c r="K1927" s="139">
        <f>I1927+J1927</f>
        <v>1067</v>
      </c>
      <c r="L1927" s="140">
        <f>K1927*D1927</f>
        <v>1067</v>
      </c>
      <c r="M1927" s="141">
        <f t="shared" si="114"/>
        <v>5335</v>
      </c>
      <c r="N1927" s="458">
        <f>P1927*D1927*F1927*0.305*2*(0.61+0.975)</f>
        <v>0</v>
      </c>
      <c r="O1927" s="147">
        <v>1</v>
      </c>
      <c r="P1927" s="460">
        <f t="shared" si="116"/>
        <v>0</v>
      </c>
      <c r="Q1927" s="451">
        <f>'Work progress Summary'!AC18</f>
        <v>1</v>
      </c>
      <c r="R1927" s="144">
        <v>5335</v>
      </c>
      <c r="S1927" s="143">
        <f t="shared" si="117"/>
        <v>0</v>
      </c>
      <c r="T1927" s="144">
        <f>Q1927*M1927</f>
        <v>5335</v>
      </c>
      <c r="U1927" s="145"/>
      <c r="W1927" s="365"/>
    </row>
    <row r="1928" spans="1:23">
      <c r="A1928" s="182"/>
      <c r="B1928" s="52"/>
      <c r="C1928" s="200"/>
      <c r="D1928" s="137"/>
      <c r="E1928" s="52"/>
      <c r="F1928" s="52"/>
      <c r="G1928" s="186"/>
      <c r="H1928" s="187"/>
      <c r="I1928" s="187"/>
      <c r="J1928" s="187"/>
      <c r="K1928" s="139"/>
      <c r="L1928" s="140"/>
      <c r="M1928" s="141"/>
      <c r="N1928" s="458">
        <f t="shared" si="115"/>
        <v>0</v>
      </c>
      <c r="O1928" s="147"/>
      <c r="P1928" s="460">
        <f t="shared" si="116"/>
        <v>0</v>
      </c>
      <c r="Q1928" s="451"/>
      <c r="R1928" s="144"/>
      <c r="S1928" s="143"/>
      <c r="T1928" s="144"/>
      <c r="U1928" s="145"/>
      <c r="W1928" s="365"/>
    </row>
    <row r="1929" spans="1:23" ht="39">
      <c r="A1929" s="135">
        <v>13</v>
      </c>
      <c r="B1929" s="52" t="s">
        <v>109</v>
      </c>
      <c r="C1929" s="136" t="s">
        <v>372</v>
      </c>
      <c r="D1929" s="202">
        <v>1</v>
      </c>
      <c r="E1929" s="52" t="s">
        <v>100</v>
      </c>
      <c r="F1929" s="52">
        <v>5</v>
      </c>
      <c r="G1929" s="112" t="s">
        <v>131</v>
      </c>
      <c r="H1929" s="138">
        <v>20</v>
      </c>
      <c r="I1929" s="139">
        <v>287</v>
      </c>
      <c r="J1929" s="139">
        <v>122</v>
      </c>
      <c r="K1929" s="139">
        <f>I1929+J1929</f>
        <v>409</v>
      </c>
      <c r="L1929" s="140">
        <f>K1929*D1929</f>
        <v>409</v>
      </c>
      <c r="M1929" s="141">
        <f t="shared" si="114"/>
        <v>2045</v>
      </c>
      <c r="N1929" s="458">
        <f>P1929*D1929*F1929*1.205*(0.06+0.36)</f>
        <v>0</v>
      </c>
      <c r="O1929" s="147">
        <v>1</v>
      </c>
      <c r="P1929" s="460">
        <f t="shared" si="116"/>
        <v>0</v>
      </c>
      <c r="Q1929" s="451">
        <f>'Work progress Summary'!AF18</f>
        <v>1</v>
      </c>
      <c r="R1929" s="144">
        <v>2045</v>
      </c>
      <c r="S1929" s="143">
        <f t="shared" si="117"/>
        <v>0</v>
      </c>
      <c r="T1929" s="144">
        <f>Q1929*M1929</f>
        <v>2045</v>
      </c>
      <c r="U1929" s="145"/>
      <c r="W1929" s="365"/>
    </row>
    <row r="1930" spans="1:23">
      <c r="A1930" s="182"/>
      <c r="B1930" s="52"/>
      <c r="C1930" s="200"/>
      <c r="D1930" s="137"/>
      <c r="E1930" s="52"/>
      <c r="F1930" s="52"/>
      <c r="G1930" s="186"/>
      <c r="H1930" s="187"/>
      <c r="I1930" s="187"/>
      <c r="J1930" s="187"/>
      <c r="K1930" s="139"/>
      <c r="L1930" s="140"/>
      <c r="M1930" s="141"/>
      <c r="N1930" s="458">
        <f t="shared" si="115"/>
        <v>0</v>
      </c>
      <c r="O1930" s="147"/>
      <c r="P1930" s="460">
        <f t="shared" si="116"/>
        <v>0</v>
      </c>
      <c r="Q1930" s="451"/>
      <c r="R1930" s="144"/>
      <c r="S1930" s="143"/>
      <c r="T1930" s="144"/>
      <c r="U1930" s="145"/>
      <c r="W1930" s="365"/>
    </row>
    <row r="1931" spans="1:23" ht="52">
      <c r="A1931" s="135">
        <v>13</v>
      </c>
      <c r="B1931" s="52" t="s">
        <v>1</v>
      </c>
      <c r="C1931" s="136" t="s">
        <v>144</v>
      </c>
      <c r="D1931" s="202">
        <v>2</v>
      </c>
      <c r="E1931" s="52" t="s">
        <v>100</v>
      </c>
      <c r="F1931" s="52">
        <v>5</v>
      </c>
      <c r="G1931" s="112" t="s">
        <v>131</v>
      </c>
      <c r="H1931" s="138">
        <v>20</v>
      </c>
      <c r="I1931" s="139">
        <v>44</v>
      </c>
      <c r="J1931" s="139">
        <v>12</v>
      </c>
      <c r="K1931" s="139">
        <f>I1931+J1931</f>
        <v>56</v>
      </c>
      <c r="L1931" s="140">
        <f>K1931*D1931</f>
        <v>112</v>
      </c>
      <c r="M1931" s="141">
        <f t="shared" si="114"/>
        <v>560</v>
      </c>
      <c r="N1931" s="458">
        <f>P1931*D1931*F1931*(0.15*0.15*4)</f>
        <v>0</v>
      </c>
      <c r="O1931" s="147">
        <v>1</v>
      </c>
      <c r="P1931" s="460">
        <f t="shared" si="116"/>
        <v>0</v>
      </c>
      <c r="Q1931" s="451">
        <f>Q1929</f>
        <v>1</v>
      </c>
      <c r="R1931" s="144">
        <v>560</v>
      </c>
      <c r="S1931" s="143">
        <f t="shared" si="117"/>
        <v>0</v>
      </c>
      <c r="T1931" s="144">
        <f>Q1931*M1931</f>
        <v>560</v>
      </c>
      <c r="U1931" s="145"/>
      <c r="W1931" s="365"/>
    </row>
    <row r="1932" spans="1:23">
      <c r="A1932" s="182"/>
      <c r="B1932" s="52"/>
      <c r="C1932" s="200"/>
      <c r="D1932" s="137"/>
      <c r="E1932" s="52"/>
      <c r="F1932" s="52"/>
      <c r="G1932" s="186"/>
      <c r="H1932" s="187"/>
      <c r="I1932" s="187"/>
      <c r="J1932" s="187"/>
      <c r="K1932" s="139"/>
      <c r="L1932" s="140"/>
      <c r="M1932" s="141"/>
      <c r="N1932" s="458">
        <f t="shared" si="115"/>
        <v>0</v>
      </c>
      <c r="O1932" s="147"/>
      <c r="P1932" s="460">
        <f t="shared" si="116"/>
        <v>0</v>
      </c>
      <c r="Q1932" s="451"/>
      <c r="R1932" s="144"/>
      <c r="S1932" s="143"/>
      <c r="T1932" s="144"/>
      <c r="U1932" s="145"/>
      <c r="W1932" s="365"/>
    </row>
    <row r="1933" spans="1:23">
      <c r="A1933" s="135"/>
      <c r="B1933" s="183" t="s">
        <v>83</v>
      </c>
      <c r="C1933" s="200" t="s">
        <v>121</v>
      </c>
      <c r="D1933" s="137"/>
      <c r="E1933" s="52"/>
      <c r="F1933" s="52"/>
      <c r="G1933" s="186"/>
      <c r="H1933" s="187"/>
      <c r="I1933" s="139"/>
      <c r="J1933" s="139"/>
      <c r="K1933" s="139"/>
      <c r="L1933" s="140"/>
      <c r="M1933" s="141"/>
      <c r="N1933" s="458">
        <f t="shared" si="115"/>
        <v>0</v>
      </c>
      <c r="O1933" s="147"/>
      <c r="P1933" s="460">
        <f t="shared" si="116"/>
        <v>0</v>
      </c>
      <c r="Q1933" s="451"/>
      <c r="R1933" s="144"/>
      <c r="S1933" s="143"/>
      <c r="T1933" s="144"/>
      <c r="U1933" s="145"/>
      <c r="W1933" s="365"/>
    </row>
    <row r="1934" spans="1:23">
      <c r="A1934" s="182"/>
      <c r="B1934" s="52"/>
      <c r="C1934" s="200"/>
      <c r="D1934" s="137"/>
      <c r="E1934" s="52"/>
      <c r="F1934" s="52"/>
      <c r="G1934" s="186"/>
      <c r="H1934" s="187"/>
      <c r="I1934" s="187"/>
      <c r="J1934" s="187"/>
      <c r="K1934" s="139"/>
      <c r="L1934" s="140"/>
      <c r="M1934" s="141"/>
      <c r="N1934" s="458">
        <f t="shared" si="115"/>
        <v>0</v>
      </c>
      <c r="O1934" s="147"/>
      <c r="P1934" s="460">
        <f t="shared" si="116"/>
        <v>0</v>
      </c>
      <c r="Q1934" s="451"/>
      <c r="R1934" s="144"/>
      <c r="S1934" s="143"/>
      <c r="T1934" s="144"/>
      <c r="U1934" s="145"/>
      <c r="W1934" s="365"/>
    </row>
    <row r="1935" spans="1:23" ht="26">
      <c r="A1935" s="135">
        <v>13</v>
      </c>
      <c r="B1935" s="52" t="s">
        <v>2</v>
      </c>
      <c r="C1935" s="136" t="s">
        <v>373</v>
      </c>
      <c r="D1935" s="202">
        <v>1</v>
      </c>
      <c r="E1935" s="52" t="s">
        <v>100</v>
      </c>
      <c r="F1935" s="52">
        <v>5</v>
      </c>
      <c r="G1935" s="112" t="s">
        <v>131</v>
      </c>
      <c r="H1935" s="138">
        <v>20</v>
      </c>
      <c r="I1935" s="139">
        <v>97</v>
      </c>
      <c r="J1935" s="139">
        <v>48</v>
      </c>
      <c r="K1935" s="139">
        <f>I1935+J1935</f>
        <v>145</v>
      </c>
      <c r="L1935" s="140">
        <f>K1935*D1935</f>
        <v>145</v>
      </c>
      <c r="M1935" s="141">
        <f t="shared" ref="M1935:M1995" si="118">D1935*K1935*F1935</f>
        <v>725</v>
      </c>
      <c r="N1935" s="458">
        <f>P1935*D1935*F1935*0.22*0.91</f>
        <v>0</v>
      </c>
      <c r="O1935" s="147">
        <v>1</v>
      </c>
      <c r="P1935" s="460">
        <f t="shared" si="116"/>
        <v>0</v>
      </c>
      <c r="Q1935" s="451">
        <f>'Work progress Summary'!AG18</f>
        <v>1</v>
      </c>
      <c r="R1935" s="144">
        <v>725</v>
      </c>
      <c r="S1935" s="143">
        <f t="shared" si="117"/>
        <v>0</v>
      </c>
      <c r="T1935" s="144">
        <f>Q1935*M1935</f>
        <v>725</v>
      </c>
      <c r="U1935" s="145"/>
      <c r="W1935" s="365"/>
    </row>
    <row r="1936" spans="1:23">
      <c r="A1936" s="182"/>
      <c r="B1936" s="52"/>
      <c r="C1936" s="200"/>
      <c r="D1936" s="137"/>
      <c r="E1936" s="52"/>
      <c r="F1936" s="52"/>
      <c r="G1936" s="186"/>
      <c r="H1936" s="187"/>
      <c r="I1936" s="187"/>
      <c r="J1936" s="187"/>
      <c r="K1936" s="139"/>
      <c r="L1936" s="140"/>
      <c r="M1936" s="141"/>
      <c r="N1936" s="458">
        <f t="shared" si="115"/>
        <v>0</v>
      </c>
      <c r="O1936" s="147"/>
      <c r="P1936" s="460">
        <f t="shared" si="116"/>
        <v>0</v>
      </c>
      <c r="Q1936" s="451"/>
      <c r="R1936" s="144"/>
      <c r="S1936" s="143"/>
      <c r="T1936" s="144"/>
      <c r="U1936" s="145"/>
      <c r="W1936" s="365"/>
    </row>
    <row r="1937" spans="1:23" ht="26">
      <c r="A1937" s="135">
        <v>13</v>
      </c>
      <c r="B1937" s="52" t="s">
        <v>3</v>
      </c>
      <c r="C1937" s="136" t="s">
        <v>146</v>
      </c>
      <c r="D1937" s="202">
        <v>1</v>
      </c>
      <c r="E1937" s="52" t="s">
        <v>100</v>
      </c>
      <c r="F1937" s="52">
        <v>5</v>
      </c>
      <c r="G1937" s="112" t="s">
        <v>131</v>
      </c>
      <c r="H1937" s="138">
        <v>20</v>
      </c>
      <c r="I1937" s="139">
        <v>25</v>
      </c>
      <c r="J1937" s="139">
        <v>5</v>
      </c>
      <c r="K1937" s="139">
        <f>I1937+J1937</f>
        <v>30</v>
      </c>
      <c r="L1937" s="140">
        <f>K1937*D1937</f>
        <v>30</v>
      </c>
      <c r="M1937" s="141">
        <f t="shared" si="118"/>
        <v>150</v>
      </c>
      <c r="N1937" s="458">
        <f>P1937*D1937*F1937*0.12*0.2</f>
        <v>0</v>
      </c>
      <c r="O1937" s="147">
        <v>1</v>
      </c>
      <c r="P1937" s="460">
        <f t="shared" si="116"/>
        <v>0</v>
      </c>
      <c r="Q1937" s="451">
        <f>'Work progress Summary'!AD18</f>
        <v>1</v>
      </c>
      <c r="R1937" s="144">
        <v>150</v>
      </c>
      <c r="S1937" s="143">
        <f t="shared" si="117"/>
        <v>0</v>
      </c>
      <c r="T1937" s="144">
        <f>Q1937*M1937</f>
        <v>150</v>
      </c>
      <c r="U1937" s="145"/>
      <c r="W1937" s="365"/>
    </row>
    <row r="1938" spans="1:23">
      <c r="A1938" s="182"/>
      <c r="B1938" s="52"/>
      <c r="C1938" s="200"/>
      <c r="D1938" s="137"/>
      <c r="E1938" s="52"/>
      <c r="F1938" s="52"/>
      <c r="G1938" s="186"/>
      <c r="H1938" s="187"/>
      <c r="I1938" s="187"/>
      <c r="J1938" s="187"/>
      <c r="K1938" s="139"/>
      <c r="L1938" s="140"/>
      <c r="M1938" s="141"/>
      <c r="N1938" s="458">
        <f t="shared" si="115"/>
        <v>0</v>
      </c>
      <c r="O1938" s="147"/>
      <c r="P1938" s="460">
        <f t="shared" si="116"/>
        <v>0</v>
      </c>
      <c r="Q1938" s="451"/>
      <c r="R1938" s="144"/>
      <c r="S1938" s="143"/>
      <c r="T1938" s="144"/>
      <c r="U1938" s="145"/>
      <c r="W1938" s="365"/>
    </row>
    <row r="1939" spans="1:23">
      <c r="A1939" s="135"/>
      <c r="B1939" s="183" t="s">
        <v>83</v>
      </c>
      <c r="C1939" s="200" t="s">
        <v>300</v>
      </c>
      <c r="D1939" s="137"/>
      <c r="E1939" s="52"/>
      <c r="F1939" s="52"/>
      <c r="G1939" s="186"/>
      <c r="H1939" s="187"/>
      <c r="I1939" s="139"/>
      <c r="J1939" s="139"/>
      <c r="K1939" s="139"/>
      <c r="L1939" s="140"/>
      <c r="M1939" s="141"/>
      <c r="N1939" s="458">
        <f t="shared" si="115"/>
        <v>0</v>
      </c>
      <c r="O1939" s="147"/>
      <c r="P1939" s="460">
        <f t="shared" si="116"/>
        <v>0</v>
      </c>
      <c r="Q1939" s="451"/>
      <c r="R1939" s="144"/>
      <c r="S1939" s="143"/>
      <c r="T1939" s="144"/>
      <c r="U1939" s="145"/>
      <c r="W1939" s="365"/>
    </row>
    <row r="1940" spans="1:23">
      <c r="A1940" s="182"/>
      <c r="B1940" s="52"/>
      <c r="C1940" s="200"/>
      <c r="D1940" s="137"/>
      <c r="E1940" s="52"/>
      <c r="F1940" s="52"/>
      <c r="G1940" s="186"/>
      <c r="H1940" s="187"/>
      <c r="I1940" s="187"/>
      <c r="J1940" s="187"/>
      <c r="K1940" s="139"/>
      <c r="L1940" s="140"/>
      <c r="M1940" s="141"/>
      <c r="N1940" s="458">
        <f t="shared" si="115"/>
        <v>0</v>
      </c>
      <c r="O1940" s="147"/>
      <c r="P1940" s="460">
        <f t="shared" si="116"/>
        <v>0</v>
      </c>
      <c r="Q1940" s="451"/>
      <c r="R1940" s="144"/>
      <c r="S1940" s="143"/>
      <c r="T1940" s="144"/>
      <c r="U1940" s="145"/>
      <c r="W1940" s="365"/>
    </row>
    <row r="1941" spans="1:23" ht="26">
      <c r="A1941" s="135">
        <v>13</v>
      </c>
      <c r="B1941" s="52" t="s">
        <v>4</v>
      </c>
      <c r="C1941" s="136" t="s">
        <v>374</v>
      </c>
      <c r="D1941" s="137">
        <v>1</v>
      </c>
      <c r="E1941" s="52" t="s">
        <v>100</v>
      </c>
      <c r="F1941" s="52">
        <v>5</v>
      </c>
      <c r="G1941" s="112" t="s">
        <v>131</v>
      </c>
      <c r="H1941" s="138">
        <v>20</v>
      </c>
      <c r="I1941" s="139">
        <v>116</v>
      </c>
      <c r="J1941" s="139">
        <v>57</v>
      </c>
      <c r="K1941" s="139">
        <f>I1941+J1941</f>
        <v>173</v>
      </c>
      <c r="L1941" s="140">
        <f>K1941*D1941</f>
        <v>173</v>
      </c>
      <c r="M1941" s="141">
        <f t="shared" si="118"/>
        <v>865</v>
      </c>
      <c r="N1941" s="458">
        <f>P1941*D1941*F1941*0.22*1.065</f>
        <v>0</v>
      </c>
      <c r="O1941" s="147">
        <v>1</v>
      </c>
      <c r="P1941" s="460">
        <f t="shared" si="116"/>
        <v>0</v>
      </c>
      <c r="Q1941" s="451">
        <f>Q1935</f>
        <v>1</v>
      </c>
      <c r="R1941" s="144">
        <v>865</v>
      </c>
      <c r="S1941" s="143">
        <f t="shared" si="117"/>
        <v>0</v>
      </c>
      <c r="T1941" s="144">
        <f>Q1941*M1941</f>
        <v>865</v>
      </c>
      <c r="U1941" s="145"/>
      <c r="W1941" s="365"/>
    </row>
    <row r="1942" spans="1:23">
      <c r="A1942" s="182"/>
      <c r="B1942" s="52"/>
      <c r="C1942" s="200"/>
      <c r="D1942" s="137"/>
      <c r="E1942" s="52"/>
      <c r="F1942" s="52"/>
      <c r="G1942" s="186"/>
      <c r="H1942" s="187"/>
      <c r="I1942" s="187"/>
      <c r="J1942" s="187"/>
      <c r="K1942" s="139"/>
      <c r="L1942" s="140"/>
      <c r="M1942" s="141"/>
      <c r="N1942" s="458">
        <f t="shared" si="115"/>
        <v>0</v>
      </c>
      <c r="O1942" s="147"/>
      <c r="P1942" s="460">
        <f t="shared" si="116"/>
        <v>0</v>
      </c>
      <c r="Q1942" s="451"/>
      <c r="R1942" s="144"/>
      <c r="S1942" s="143"/>
      <c r="T1942" s="144"/>
      <c r="U1942" s="145"/>
      <c r="W1942" s="365"/>
    </row>
    <row r="1943" spans="1:23" ht="39">
      <c r="A1943" s="135">
        <v>13</v>
      </c>
      <c r="B1943" s="52" t="s">
        <v>5</v>
      </c>
      <c r="C1943" s="136" t="s">
        <v>375</v>
      </c>
      <c r="D1943" s="137">
        <v>1</v>
      </c>
      <c r="E1943" s="52" t="s">
        <v>100</v>
      </c>
      <c r="F1943" s="52">
        <v>5</v>
      </c>
      <c r="G1943" s="112" t="s">
        <v>131</v>
      </c>
      <c r="H1943" s="138">
        <v>20</v>
      </c>
      <c r="I1943" s="139">
        <v>738</v>
      </c>
      <c r="J1943" s="139">
        <v>331</v>
      </c>
      <c r="K1943" s="139">
        <f>I1943+J1943</f>
        <v>1069</v>
      </c>
      <c r="L1943" s="140">
        <f>K1943*D1943</f>
        <v>1069</v>
      </c>
      <c r="M1943" s="141">
        <f t="shared" si="118"/>
        <v>5345</v>
      </c>
      <c r="N1943" s="458">
        <f>P1943*D1943*F1943*((0.9+0.15)*(0.225+0.25)+(0.4*0.4))</f>
        <v>0</v>
      </c>
      <c r="O1943" s="147">
        <v>1</v>
      </c>
      <c r="P1943" s="460">
        <f t="shared" si="116"/>
        <v>0</v>
      </c>
      <c r="Q1943" s="451">
        <f>'Work progress Summary'!AB18</f>
        <v>1</v>
      </c>
      <c r="R1943" s="144">
        <v>5345</v>
      </c>
      <c r="S1943" s="143">
        <f t="shared" si="117"/>
        <v>0</v>
      </c>
      <c r="T1943" s="144">
        <f>Q1943*M1943</f>
        <v>5345</v>
      </c>
      <c r="U1943" s="145"/>
      <c r="W1943" s="365"/>
    </row>
    <row r="1944" spans="1:23">
      <c r="A1944" s="182"/>
      <c r="B1944" s="52"/>
      <c r="C1944" s="200"/>
      <c r="D1944" s="137"/>
      <c r="E1944" s="52"/>
      <c r="F1944" s="52"/>
      <c r="G1944" s="186"/>
      <c r="H1944" s="187"/>
      <c r="I1944" s="187"/>
      <c r="J1944" s="187"/>
      <c r="K1944" s="139"/>
      <c r="L1944" s="140"/>
      <c r="M1944" s="141"/>
      <c r="N1944" s="458">
        <f t="shared" si="115"/>
        <v>0</v>
      </c>
      <c r="O1944" s="147"/>
      <c r="P1944" s="460">
        <f t="shared" si="116"/>
        <v>0</v>
      </c>
      <c r="Q1944" s="451"/>
      <c r="R1944" s="144"/>
      <c r="S1944" s="143"/>
      <c r="T1944" s="144"/>
      <c r="U1944" s="145"/>
      <c r="W1944" s="365"/>
    </row>
    <row r="1945" spans="1:23" ht="26">
      <c r="A1945" s="135">
        <v>13</v>
      </c>
      <c r="B1945" s="52" t="s">
        <v>103</v>
      </c>
      <c r="C1945" s="136" t="s">
        <v>146</v>
      </c>
      <c r="D1945" s="137">
        <v>1</v>
      </c>
      <c r="E1945" s="52" t="s">
        <v>100</v>
      </c>
      <c r="F1945" s="52">
        <v>5</v>
      </c>
      <c r="G1945" s="112" t="s">
        <v>131</v>
      </c>
      <c r="H1945" s="138">
        <v>20</v>
      </c>
      <c r="I1945" s="139">
        <v>25</v>
      </c>
      <c r="J1945" s="139">
        <v>5</v>
      </c>
      <c r="K1945" s="139">
        <f>I1945+J1945</f>
        <v>30</v>
      </c>
      <c r="L1945" s="140">
        <f>K1945*D1945</f>
        <v>30</v>
      </c>
      <c r="M1945" s="141">
        <f t="shared" si="118"/>
        <v>150</v>
      </c>
      <c r="N1945" s="458">
        <f>P1945*D1945*F1945*0.12*0.2</f>
        <v>0</v>
      </c>
      <c r="O1945" s="147">
        <v>1</v>
      </c>
      <c r="P1945" s="460">
        <f t="shared" si="116"/>
        <v>0</v>
      </c>
      <c r="Q1945" s="451">
        <f>'Work progress Summary'!AD18</f>
        <v>1</v>
      </c>
      <c r="R1945" s="144">
        <v>150</v>
      </c>
      <c r="S1945" s="143">
        <f t="shared" si="117"/>
        <v>0</v>
      </c>
      <c r="T1945" s="144">
        <f>Q1945*M1945</f>
        <v>150</v>
      </c>
      <c r="U1945" s="145"/>
      <c r="W1945" s="365"/>
    </row>
    <row r="1946" spans="1:23">
      <c r="A1946" s="182"/>
      <c r="B1946" s="52"/>
      <c r="C1946" s="200"/>
      <c r="D1946" s="137"/>
      <c r="E1946" s="52"/>
      <c r="F1946" s="52"/>
      <c r="G1946" s="186"/>
      <c r="H1946" s="187"/>
      <c r="I1946" s="187"/>
      <c r="J1946" s="187"/>
      <c r="K1946" s="139"/>
      <c r="L1946" s="140"/>
      <c r="M1946" s="141"/>
      <c r="N1946" s="458">
        <f t="shared" si="115"/>
        <v>0</v>
      </c>
      <c r="O1946" s="147"/>
      <c r="P1946" s="460">
        <f t="shared" si="116"/>
        <v>0</v>
      </c>
      <c r="Q1946" s="451"/>
      <c r="R1946" s="144"/>
      <c r="S1946" s="143"/>
      <c r="T1946" s="144"/>
      <c r="U1946" s="145"/>
      <c r="W1946" s="365"/>
    </row>
    <row r="1947" spans="1:23">
      <c r="A1947" s="135"/>
      <c r="B1947" s="183" t="s">
        <v>83</v>
      </c>
      <c r="C1947" s="200" t="s">
        <v>148</v>
      </c>
      <c r="D1947" s="202"/>
      <c r="E1947" s="52"/>
      <c r="F1947" s="52"/>
      <c r="G1947" s="186"/>
      <c r="H1947" s="187"/>
      <c r="I1947" s="139"/>
      <c r="J1947" s="139"/>
      <c r="K1947" s="139"/>
      <c r="L1947" s="140"/>
      <c r="M1947" s="141"/>
      <c r="N1947" s="458">
        <f t="shared" si="115"/>
        <v>0</v>
      </c>
      <c r="O1947" s="147"/>
      <c r="P1947" s="460">
        <f t="shared" si="116"/>
        <v>0</v>
      </c>
      <c r="Q1947" s="451"/>
      <c r="R1947" s="144"/>
      <c r="S1947" s="143"/>
      <c r="T1947" s="144"/>
      <c r="U1947" s="145"/>
      <c r="W1947" s="365"/>
    </row>
    <row r="1948" spans="1:23">
      <c r="A1948" s="182"/>
      <c r="B1948" s="52"/>
      <c r="C1948" s="200"/>
      <c r="D1948" s="137"/>
      <c r="E1948" s="52"/>
      <c r="F1948" s="52"/>
      <c r="G1948" s="186"/>
      <c r="H1948" s="187"/>
      <c r="I1948" s="187"/>
      <c r="J1948" s="187"/>
      <c r="K1948" s="139"/>
      <c r="L1948" s="140"/>
      <c r="M1948" s="141"/>
      <c r="N1948" s="458">
        <f t="shared" si="115"/>
        <v>0</v>
      </c>
      <c r="O1948" s="147"/>
      <c r="P1948" s="460">
        <f t="shared" si="116"/>
        <v>0</v>
      </c>
      <c r="Q1948" s="451"/>
      <c r="R1948" s="144"/>
      <c r="S1948" s="143"/>
      <c r="T1948" s="144"/>
      <c r="U1948" s="145"/>
      <c r="W1948" s="365"/>
    </row>
    <row r="1949" spans="1:23" ht="26">
      <c r="A1949" s="135">
        <v>13</v>
      </c>
      <c r="B1949" s="52"/>
      <c r="C1949" s="136" t="s">
        <v>149</v>
      </c>
      <c r="D1949" s="202">
        <v>140</v>
      </c>
      <c r="E1949" s="52" t="s">
        <v>532</v>
      </c>
      <c r="F1949" s="52">
        <v>5</v>
      </c>
      <c r="G1949" s="112"/>
      <c r="H1949" s="138"/>
      <c r="I1949" s="139">
        <v>0</v>
      </c>
      <c r="J1949" s="139">
        <v>8</v>
      </c>
      <c r="K1949" s="139">
        <f>I1949+J1949</f>
        <v>8</v>
      </c>
      <c r="L1949" s="140">
        <f>K1949*D1949</f>
        <v>1120</v>
      </c>
      <c r="M1949" s="141">
        <f t="shared" si="118"/>
        <v>5600</v>
      </c>
      <c r="N1949" s="458"/>
      <c r="O1949" s="147">
        <v>1</v>
      </c>
      <c r="P1949" s="460">
        <f t="shared" si="116"/>
        <v>0</v>
      </c>
      <c r="Q1949" s="451">
        <f>SUM(T1793:T1945)/SUM(M1793:M1945)</f>
        <v>1</v>
      </c>
      <c r="R1949" s="144">
        <v>5600</v>
      </c>
      <c r="S1949" s="143">
        <f t="shared" si="117"/>
        <v>0</v>
      </c>
      <c r="T1949" s="144">
        <f>Q1949*M1949</f>
        <v>5600</v>
      </c>
      <c r="U1949" s="145"/>
      <c r="W1949" s="365"/>
    </row>
    <row r="1950" spans="1:23">
      <c r="A1950" s="182"/>
      <c r="B1950" s="52"/>
      <c r="C1950" s="200"/>
      <c r="D1950" s="137"/>
      <c r="E1950" s="52"/>
      <c r="F1950" s="52"/>
      <c r="G1950" s="186"/>
      <c r="H1950" s="187"/>
      <c r="I1950" s="187"/>
      <c r="J1950" s="187"/>
      <c r="K1950" s="139"/>
      <c r="L1950" s="140"/>
      <c r="M1950" s="141"/>
      <c r="N1950" s="458">
        <f t="shared" ref="N1950:N2013" si="119">P1950*D1950*F1950</f>
        <v>0</v>
      </c>
      <c r="O1950" s="147"/>
      <c r="P1950" s="460">
        <f t="shared" ref="P1950:P2013" si="120">Q1950-O1950</f>
        <v>0</v>
      </c>
      <c r="Q1950" s="451"/>
      <c r="R1950" s="144"/>
      <c r="S1950" s="143"/>
      <c r="T1950" s="144"/>
      <c r="U1950" s="145"/>
      <c r="W1950" s="365"/>
    </row>
    <row r="1951" spans="1:23" ht="26">
      <c r="A1951" s="135">
        <v>13</v>
      </c>
      <c r="B1951" s="52"/>
      <c r="C1951" s="136" t="s">
        <v>150</v>
      </c>
      <c r="D1951" s="202">
        <v>77</v>
      </c>
      <c r="E1951" s="52" t="s">
        <v>532</v>
      </c>
      <c r="F1951" s="52">
        <v>5</v>
      </c>
      <c r="G1951" s="112"/>
      <c r="H1951" s="138"/>
      <c r="I1951" s="139">
        <v>0</v>
      </c>
      <c r="J1951" s="139">
        <v>8</v>
      </c>
      <c r="K1951" s="139">
        <f>I1951+J1951</f>
        <v>8</v>
      </c>
      <c r="L1951" s="140">
        <f>K1951*D1951</f>
        <v>616</v>
      </c>
      <c r="M1951" s="141">
        <f t="shared" si="118"/>
        <v>3080</v>
      </c>
      <c r="N1951" s="458"/>
      <c r="O1951" s="147">
        <v>1</v>
      </c>
      <c r="P1951" s="460">
        <f t="shared" si="120"/>
        <v>0</v>
      </c>
      <c r="Q1951" s="451">
        <f>Q1949</f>
        <v>1</v>
      </c>
      <c r="R1951" s="144">
        <v>3080</v>
      </c>
      <c r="S1951" s="143">
        <f t="shared" ref="S1951:S2013" si="121">T1951-R1951</f>
        <v>0</v>
      </c>
      <c r="T1951" s="144">
        <f>Q1951*M1951</f>
        <v>3080</v>
      </c>
      <c r="U1951" s="145"/>
      <c r="W1951" s="365"/>
    </row>
    <row r="1952" spans="1:23" ht="13.5" thickBot="1">
      <c r="A1952" s="182"/>
      <c r="B1952" s="52"/>
      <c r="C1952" s="200"/>
      <c r="D1952" s="137"/>
      <c r="E1952" s="52"/>
      <c r="F1952" s="52"/>
      <c r="G1952" s="186"/>
      <c r="H1952" s="187"/>
      <c r="I1952" s="187"/>
      <c r="J1952" s="187"/>
      <c r="K1952" s="139"/>
      <c r="L1952" s="140"/>
      <c r="M1952" s="141"/>
      <c r="N1952" s="458">
        <f t="shared" si="119"/>
        <v>0</v>
      </c>
      <c r="O1952" s="147"/>
      <c r="P1952" s="460">
        <f t="shared" si="120"/>
        <v>0</v>
      </c>
      <c r="Q1952" s="452"/>
      <c r="R1952" s="213"/>
      <c r="S1952" s="212"/>
      <c r="T1952" s="213"/>
      <c r="U1952" s="214"/>
      <c r="W1952" s="365"/>
    </row>
    <row r="1953" spans="1:23" ht="20.149999999999999" customHeight="1" thickTop="1" thickBot="1">
      <c r="A1953" s="239">
        <v>13</v>
      </c>
      <c r="B1953" s="216"/>
      <c r="C1953" s="217" t="s">
        <v>376</v>
      </c>
      <c r="D1953" s="218"/>
      <c r="E1953" s="216"/>
      <c r="F1953" s="216"/>
      <c r="G1953" s="219"/>
      <c r="H1953" s="220"/>
      <c r="I1953" s="221"/>
      <c r="J1953" s="221"/>
      <c r="K1953" s="221"/>
      <c r="L1953" s="221"/>
      <c r="M1953" s="222"/>
      <c r="N1953" s="458">
        <f t="shared" si="119"/>
        <v>0</v>
      </c>
      <c r="O1953" s="461"/>
      <c r="P1953" s="460">
        <f t="shared" si="120"/>
        <v>0</v>
      </c>
      <c r="Q1953" s="223"/>
      <c r="R1953" s="224">
        <v>392388.45</v>
      </c>
      <c r="S1953" s="224">
        <f t="shared" si="121"/>
        <v>0</v>
      </c>
      <c r="T1953" s="224">
        <f>SUM(T1785:T1951)</f>
        <v>392388.45</v>
      </c>
      <c r="U1953" s="225"/>
      <c r="W1953" s="365"/>
    </row>
    <row r="1954" spans="1:23" ht="13.5" thickTop="1">
      <c r="A1954" s="226"/>
      <c r="B1954" s="227"/>
      <c r="C1954" s="228"/>
      <c r="D1954" s="229"/>
      <c r="E1954" s="227"/>
      <c r="F1954" s="227"/>
      <c r="G1954" s="230"/>
      <c r="H1954" s="231"/>
      <c r="I1954" s="232"/>
      <c r="J1954" s="232"/>
      <c r="K1954" s="232"/>
      <c r="L1954" s="233"/>
      <c r="M1954" s="234"/>
      <c r="N1954" s="458">
        <f t="shared" si="119"/>
        <v>0</v>
      </c>
      <c r="O1954" s="147"/>
      <c r="P1954" s="460">
        <f t="shared" si="120"/>
        <v>0</v>
      </c>
      <c r="Q1954" s="453"/>
      <c r="R1954" s="236"/>
      <c r="S1954" s="235"/>
      <c r="T1954" s="236"/>
      <c r="U1954" s="237"/>
      <c r="W1954" s="365"/>
    </row>
    <row r="1955" spans="1:23">
      <c r="A1955" s="135">
        <v>14</v>
      </c>
      <c r="B1955" s="183" t="s">
        <v>83</v>
      </c>
      <c r="C1955" s="184" t="s">
        <v>377</v>
      </c>
      <c r="D1955" s="202"/>
      <c r="E1955" s="52"/>
      <c r="F1955" s="52"/>
      <c r="G1955" s="186"/>
      <c r="H1955" s="187"/>
      <c r="I1955" s="139"/>
      <c r="J1955" s="139"/>
      <c r="K1955" s="139"/>
      <c r="L1955" s="140"/>
      <c r="M1955" s="141"/>
      <c r="N1955" s="458">
        <f t="shared" si="119"/>
        <v>0</v>
      </c>
      <c r="O1955" s="147"/>
      <c r="P1955" s="460">
        <f t="shared" si="120"/>
        <v>0</v>
      </c>
      <c r="Q1955" s="451"/>
      <c r="R1955" s="144"/>
      <c r="S1955" s="143"/>
      <c r="T1955" s="144"/>
      <c r="U1955" s="145"/>
      <c r="W1955" s="365"/>
    </row>
    <row r="1956" spans="1:23">
      <c r="A1956" s="182"/>
      <c r="B1956" s="52"/>
      <c r="C1956" s="200"/>
      <c r="D1956" s="137"/>
      <c r="E1956" s="52"/>
      <c r="F1956" s="52"/>
      <c r="G1956" s="186"/>
      <c r="H1956" s="187"/>
      <c r="I1956" s="187"/>
      <c r="J1956" s="187"/>
      <c r="K1956" s="139"/>
      <c r="L1956" s="140"/>
      <c r="M1956" s="141"/>
      <c r="N1956" s="458">
        <f t="shared" si="119"/>
        <v>0</v>
      </c>
      <c r="O1956" s="147"/>
      <c r="P1956" s="460">
        <f t="shared" si="120"/>
        <v>0</v>
      </c>
      <c r="Q1956" s="451"/>
      <c r="R1956" s="144"/>
      <c r="S1956" s="143"/>
      <c r="T1956" s="144"/>
      <c r="U1956" s="145"/>
      <c r="W1956" s="365"/>
    </row>
    <row r="1957" spans="1:23" ht="26">
      <c r="A1957" s="135"/>
      <c r="B1957" s="52"/>
      <c r="C1957" s="136" t="s">
        <v>90</v>
      </c>
      <c r="D1957" s="202"/>
      <c r="E1957" s="52"/>
      <c r="F1957" s="52"/>
      <c r="G1957" s="186"/>
      <c r="H1957" s="187"/>
      <c r="I1957" s="139"/>
      <c r="J1957" s="139"/>
      <c r="K1957" s="139"/>
      <c r="L1957" s="140"/>
      <c r="M1957" s="141"/>
      <c r="N1957" s="458">
        <f t="shared" si="119"/>
        <v>0</v>
      </c>
      <c r="O1957" s="147"/>
      <c r="P1957" s="460">
        <f t="shared" si="120"/>
        <v>0</v>
      </c>
      <c r="Q1957" s="451"/>
      <c r="R1957" s="144"/>
      <c r="S1957" s="143"/>
      <c r="T1957" s="144"/>
      <c r="U1957" s="145"/>
      <c r="W1957" s="365"/>
    </row>
    <row r="1958" spans="1:23">
      <c r="A1958" s="182"/>
      <c r="B1958" s="52"/>
      <c r="C1958" s="200"/>
      <c r="D1958" s="137"/>
      <c r="E1958" s="52"/>
      <c r="F1958" s="52"/>
      <c r="G1958" s="186"/>
      <c r="H1958" s="187"/>
      <c r="I1958" s="187"/>
      <c r="J1958" s="187"/>
      <c r="K1958" s="139"/>
      <c r="L1958" s="140"/>
      <c r="M1958" s="141"/>
      <c r="N1958" s="458">
        <f t="shared" si="119"/>
        <v>0</v>
      </c>
      <c r="O1958" s="147"/>
      <c r="P1958" s="460">
        <f t="shared" si="120"/>
        <v>0</v>
      </c>
      <c r="Q1958" s="451"/>
      <c r="R1958" s="144"/>
      <c r="S1958" s="143"/>
      <c r="T1958" s="144"/>
      <c r="U1958" s="145"/>
      <c r="W1958" s="365"/>
    </row>
    <row r="1959" spans="1:23">
      <c r="A1959" s="135"/>
      <c r="B1959" s="52"/>
      <c r="C1959" s="185" t="s">
        <v>91</v>
      </c>
      <c r="D1959" s="137"/>
      <c r="E1959" s="52"/>
      <c r="F1959" s="52"/>
      <c r="G1959" s="186"/>
      <c r="H1959" s="187"/>
      <c r="I1959" s="187"/>
      <c r="J1959" s="187"/>
      <c r="K1959" s="139"/>
      <c r="L1959" s="140"/>
      <c r="M1959" s="141"/>
      <c r="N1959" s="458">
        <f t="shared" si="119"/>
        <v>0</v>
      </c>
      <c r="O1959" s="147"/>
      <c r="P1959" s="460">
        <f t="shared" si="120"/>
        <v>0</v>
      </c>
      <c r="Q1959" s="451"/>
      <c r="R1959" s="144"/>
      <c r="S1959" s="143"/>
      <c r="T1959" s="144"/>
      <c r="U1959" s="145"/>
      <c r="W1959" s="365"/>
    </row>
    <row r="1960" spans="1:23">
      <c r="A1960" s="182"/>
      <c r="B1960" s="52"/>
      <c r="C1960" s="200"/>
      <c r="D1960" s="137"/>
      <c r="E1960" s="52"/>
      <c r="F1960" s="52"/>
      <c r="G1960" s="186"/>
      <c r="H1960" s="187"/>
      <c r="I1960" s="187"/>
      <c r="J1960" s="187"/>
      <c r="K1960" s="139"/>
      <c r="L1960" s="140"/>
      <c r="M1960" s="141"/>
      <c r="N1960" s="458">
        <f t="shared" si="119"/>
        <v>0</v>
      </c>
      <c r="O1960" s="147"/>
      <c r="P1960" s="460">
        <f t="shared" si="120"/>
        <v>0</v>
      </c>
      <c r="Q1960" s="451"/>
      <c r="R1960" s="144"/>
      <c r="S1960" s="143"/>
      <c r="T1960" s="144"/>
      <c r="U1960" s="145"/>
      <c r="W1960" s="365"/>
    </row>
    <row r="1961" spans="1:23">
      <c r="A1961" s="135"/>
      <c r="B1961" s="52"/>
      <c r="C1961" s="185" t="s">
        <v>92</v>
      </c>
      <c r="D1961" s="202"/>
      <c r="E1961" s="52"/>
      <c r="F1961" s="52"/>
      <c r="G1961" s="186"/>
      <c r="H1961" s="187"/>
      <c r="I1961" s="139"/>
      <c r="J1961" s="139"/>
      <c r="K1961" s="139"/>
      <c r="L1961" s="140"/>
      <c r="M1961" s="141"/>
      <c r="N1961" s="458">
        <f t="shared" si="119"/>
        <v>0</v>
      </c>
      <c r="O1961" s="147"/>
      <c r="P1961" s="460">
        <f t="shared" si="120"/>
        <v>0</v>
      </c>
      <c r="Q1961" s="451"/>
      <c r="R1961" s="144"/>
      <c r="S1961" s="143"/>
      <c r="T1961" s="144"/>
      <c r="U1961" s="145"/>
      <c r="W1961" s="365"/>
    </row>
    <row r="1962" spans="1:23">
      <c r="A1962" s="182"/>
      <c r="B1962" s="52"/>
      <c r="C1962" s="200"/>
      <c r="D1962" s="137"/>
      <c r="E1962" s="52"/>
      <c r="F1962" s="52"/>
      <c r="G1962" s="186"/>
      <c r="H1962" s="187"/>
      <c r="I1962" s="187"/>
      <c r="J1962" s="187"/>
      <c r="K1962" s="139"/>
      <c r="L1962" s="140"/>
      <c r="M1962" s="141"/>
      <c r="N1962" s="458">
        <f t="shared" si="119"/>
        <v>0</v>
      </c>
      <c r="O1962" s="147"/>
      <c r="P1962" s="460">
        <f t="shared" si="120"/>
        <v>0</v>
      </c>
      <c r="Q1962" s="451"/>
      <c r="R1962" s="144"/>
      <c r="S1962" s="143"/>
      <c r="T1962" s="144"/>
      <c r="U1962" s="145"/>
      <c r="W1962" s="365"/>
    </row>
    <row r="1963" spans="1:23" ht="26">
      <c r="A1963" s="135">
        <v>14</v>
      </c>
      <c r="B1963" s="52" t="s">
        <v>1</v>
      </c>
      <c r="C1963" s="136" t="s">
        <v>93</v>
      </c>
      <c r="D1963" s="202">
        <v>3.25</v>
      </c>
      <c r="E1963" s="52" t="s">
        <v>532</v>
      </c>
      <c r="F1963" s="52">
        <v>3</v>
      </c>
      <c r="G1963" s="112" t="s">
        <v>94</v>
      </c>
      <c r="H1963" s="138">
        <v>20</v>
      </c>
      <c r="I1963" s="139">
        <v>255</v>
      </c>
      <c r="J1963" s="139">
        <v>145</v>
      </c>
      <c r="K1963" s="139">
        <f>I1963+J1963</f>
        <v>400</v>
      </c>
      <c r="L1963" s="140">
        <f>K1963*D1963</f>
        <v>1300</v>
      </c>
      <c r="M1963" s="141">
        <f t="shared" si="118"/>
        <v>3900</v>
      </c>
      <c r="N1963" s="458">
        <f t="shared" si="119"/>
        <v>0</v>
      </c>
      <c r="O1963" s="147">
        <v>1</v>
      </c>
      <c r="P1963" s="460">
        <f t="shared" si="120"/>
        <v>0</v>
      </c>
      <c r="Q1963" s="451">
        <f>'Work progress Summary'!C19</f>
        <v>1</v>
      </c>
      <c r="R1963" s="144">
        <v>3900</v>
      </c>
      <c r="S1963" s="143">
        <f t="shared" si="121"/>
        <v>0</v>
      </c>
      <c r="T1963" s="144">
        <f>Q1963*M1963</f>
        <v>3900</v>
      </c>
      <c r="U1963" s="145"/>
      <c r="W1963" s="365"/>
    </row>
    <row r="1964" spans="1:23">
      <c r="A1964" s="182"/>
      <c r="B1964" s="52"/>
      <c r="C1964" s="200"/>
      <c r="D1964" s="137"/>
      <c r="E1964" s="52"/>
      <c r="F1964" s="52"/>
      <c r="G1964" s="186"/>
      <c r="H1964" s="187"/>
      <c r="I1964" s="187"/>
      <c r="J1964" s="187"/>
      <c r="K1964" s="139"/>
      <c r="L1964" s="140"/>
      <c r="M1964" s="141"/>
      <c r="N1964" s="458">
        <f t="shared" si="119"/>
        <v>0</v>
      </c>
      <c r="O1964" s="147"/>
      <c r="P1964" s="460">
        <f t="shared" si="120"/>
        <v>0</v>
      </c>
      <c r="Q1964" s="451"/>
      <c r="R1964" s="144"/>
      <c r="S1964" s="143"/>
      <c r="T1964" s="144"/>
      <c r="U1964" s="145"/>
      <c r="W1964" s="365"/>
    </row>
    <row r="1965" spans="1:23" ht="14.5">
      <c r="A1965" s="135">
        <v>14</v>
      </c>
      <c r="B1965" s="52" t="s">
        <v>2</v>
      </c>
      <c r="C1965" s="185" t="s">
        <v>152</v>
      </c>
      <c r="D1965" s="202">
        <v>1.25</v>
      </c>
      <c r="E1965" s="52" t="s">
        <v>532</v>
      </c>
      <c r="F1965" s="52">
        <v>3</v>
      </c>
      <c r="G1965" s="112" t="s">
        <v>96</v>
      </c>
      <c r="H1965" s="138">
        <v>20</v>
      </c>
      <c r="I1965" s="139">
        <v>282</v>
      </c>
      <c r="J1965" s="139">
        <v>206</v>
      </c>
      <c r="K1965" s="139">
        <f>I1965+J1965</f>
        <v>488</v>
      </c>
      <c r="L1965" s="140">
        <f>K1965*D1965</f>
        <v>610</v>
      </c>
      <c r="M1965" s="141">
        <f t="shared" si="118"/>
        <v>1830</v>
      </c>
      <c r="N1965" s="458">
        <f t="shared" si="119"/>
        <v>0</v>
      </c>
      <c r="O1965" s="147">
        <v>1</v>
      </c>
      <c r="P1965" s="460">
        <f t="shared" si="120"/>
        <v>0</v>
      </c>
      <c r="Q1965" s="451">
        <f>Q1963</f>
        <v>1</v>
      </c>
      <c r="R1965" s="144">
        <v>1830</v>
      </c>
      <c r="S1965" s="143">
        <f t="shared" si="121"/>
        <v>0</v>
      </c>
      <c r="T1965" s="144">
        <f>Q1965*M1965</f>
        <v>1830</v>
      </c>
      <c r="U1965" s="145"/>
      <c r="W1965" s="365"/>
    </row>
    <row r="1966" spans="1:23">
      <c r="A1966" s="182"/>
      <c r="B1966" s="52"/>
      <c r="C1966" s="200"/>
      <c r="D1966" s="137"/>
      <c r="E1966" s="52"/>
      <c r="F1966" s="52"/>
      <c r="G1966" s="186"/>
      <c r="H1966" s="187"/>
      <c r="I1966" s="187"/>
      <c r="J1966" s="187"/>
      <c r="K1966" s="139"/>
      <c r="L1966" s="140"/>
      <c r="M1966" s="141"/>
      <c r="N1966" s="458">
        <f t="shared" si="119"/>
        <v>0</v>
      </c>
      <c r="O1966" s="147"/>
      <c r="P1966" s="460">
        <f t="shared" si="120"/>
        <v>0</v>
      </c>
      <c r="Q1966" s="451"/>
      <c r="R1966" s="144"/>
      <c r="S1966" s="143"/>
      <c r="T1966" s="144"/>
      <c r="U1966" s="145"/>
      <c r="W1966" s="365"/>
    </row>
    <row r="1967" spans="1:23">
      <c r="A1967" s="135">
        <v>14</v>
      </c>
      <c r="B1967" s="52" t="s">
        <v>3</v>
      </c>
      <c r="C1967" s="185" t="s">
        <v>285</v>
      </c>
      <c r="D1967" s="202">
        <v>8.5500000000000007</v>
      </c>
      <c r="E1967" s="52" t="s">
        <v>533</v>
      </c>
      <c r="F1967" s="52">
        <v>3</v>
      </c>
      <c r="G1967" s="112" t="s">
        <v>98</v>
      </c>
      <c r="H1967" s="138">
        <v>5</v>
      </c>
      <c r="I1967" s="139">
        <v>0</v>
      </c>
      <c r="J1967" s="139">
        <v>57</v>
      </c>
      <c r="K1967" s="139">
        <f>I1967+J1967</f>
        <v>57</v>
      </c>
      <c r="L1967" s="140">
        <f>K1967*D1967</f>
        <v>487.35</v>
      </c>
      <c r="M1967" s="141">
        <f t="shared" si="118"/>
        <v>1462.0500000000002</v>
      </c>
      <c r="N1967" s="458"/>
      <c r="O1967" s="147">
        <v>1</v>
      </c>
      <c r="P1967" s="460">
        <f t="shared" si="120"/>
        <v>0</v>
      </c>
      <c r="Q1967" s="451">
        <f>'Work progress Summary'!J19</f>
        <v>1</v>
      </c>
      <c r="R1967" s="144">
        <v>1462.0500000000002</v>
      </c>
      <c r="S1967" s="143">
        <f t="shared" si="121"/>
        <v>0</v>
      </c>
      <c r="T1967" s="144">
        <f>Q1967*M1967</f>
        <v>1462.0500000000002</v>
      </c>
      <c r="U1967" s="145"/>
      <c r="W1967" s="365"/>
    </row>
    <row r="1968" spans="1:23">
      <c r="A1968" s="182"/>
      <c r="B1968" s="52"/>
      <c r="C1968" s="200"/>
      <c r="D1968" s="137"/>
      <c r="E1968" s="52"/>
      <c r="F1968" s="52"/>
      <c r="G1968" s="186"/>
      <c r="H1968" s="187"/>
      <c r="I1968" s="187"/>
      <c r="J1968" s="187"/>
      <c r="K1968" s="139"/>
      <c r="L1968" s="140"/>
      <c r="M1968" s="141"/>
      <c r="N1968" s="458">
        <f t="shared" si="119"/>
        <v>0</v>
      </c>
      <c r="O1968" s="147"/>
      <c r="P1968" s="460">
        <f t="shared" si="120"/>
        <v>0</v>
      </c>
      <c r="Q1968" s="451"/>
      <c r="R1968" s="144"/>
      <c r="S1968" s="143"/>
      <c r="T1968" s="144"/>
      <c r="U1968" s="145"/>
      <c r="W1968" s="365"/>
    </row>
    <row r="1969" spans="1:23" ht="26">
      <c r="A1969" s="135">
        <v>14</v>
      </c>
      <c r="B1969" s="52" t="s">
        <v>4</v>
      </c>
      <c r="C1969" s="136" t="s">
        <v>378</v>
      </c>
      <c r="D1969" s="202">
        <v>1</v>
      </c>
      <c r="E1969" s="52" t="s">
        <v>100</v>
      </c>
      <c r="F1969" s="52">
        <v>3</v>
      </c>
      <c r="G1969" s="112" t="s">
        <v>96</v>
      </c>
      <c r="H1969" s="138">
        <v>20</v>
      </c>
      <c r="I1969" s="139">
        <v>106</v>
      </c>
      <c r="J1969" s="139">
        <v>35</v>
      </c>
      <c r="K1969" s="139">
        <f>I1969+J1969</f>
        <v>141</v>
      </c>
      <c r="L1969" s="140">
        <f>K1969*D1969</f>
        <v>141</v>
      </c>
      <c r="M1969" s="141">
        <f t="shared" si="118"/>
        <v>423</v>
      </c>
      <c r="N1969" s="458">
        <f>P1969*D1969*F1969*0.175*1.1</f>
        <v>0</v>
      </c>
      <c r="O1969" s="147">
        <v>1</v>
      </c>
      <c r="P1969" s="460">
        <f t="shared" si="120"/>
        <v>0</v>
      </c>
      <c r="Q1969" s="451">
        <f>Q1965</f>
        <v>1</v>
      </c>
      <c r="R1969" s="144">
        <v>423</v>
      </c>
      <c r="S1969" s="143">
        <f t="shared" si="121"/>
        <v>0</v>
      </c>
      <c r="T1969" s="144">
        <f>Q1969*M1969</f>
        <v>423</v>
      </c>
      <c r="U1969" s="145"/>
      <c r="W1969" s="365"/>
    </row>
    <row r="1970" spans="1:23">
      <c r="A1970" s="182"/>
      <c r="B1970" s="52"/>
      <c r="C1970" s="200"/>
      <c r="D1970" s="137"/>
      <c r="E1970" s="52"/>
      <c r="F1970" s="52"/>
      <c r="G1970" s="186"/>
      <c r="H1970" s="187"/>
      <c r="I1970" s="187"/>
      <c r="J1970" s="187"/>
      <c r="K1970" s="139"/>
      <c r="L1970" s="140"/>
      <c r="M1970" s="141"/>
      <c r="N1970" s="458">
        <f t="shared" si="119"/>
        <v>0</v>
      </c>
      <c r="O1970" s="147"/>
      <c r="P1970" s="460">
        <f t="shared" si="120"/>
        <v>0</v>
      </c>
      <c r="Q1970" s="451"/>
      <c r="R1970" s="144"/>
      <c r="S1970" s="143"/>
      <c r="T1970" s="144"/>
      <c r="U1970" s="145"/>
      <c r="W1970" s="365"/>
    </row>
    <row r="1971" spans="1:23">
      <c r="A1971" s="135"/>
      <c r="B1971" s="52"/>
      <c r="C1971" s="185" t="s">
        <v>298</v>
      </c>
      <c r="D1971" s="202"/>
      <c r="E1971" s="52"/>
      <c r="F1971" s="52"/>
      <c r="G1971" s="186"/>
      <c r="H1971" s="187"/>
      <c r="I1971" s="139"/>
      <c r="J1971" s="139"/>
      <c r="K1971" s="139"/>
      <c r="L1971" s="140"/>
      <c r="M1971" s="141"/>
      <c r="N1971" s="458">
        <f t="shared" si="119"/>
        <v>0</v>
      </c>
      <c r="O1971" s="147"/>
      <c r="P1971" s="460">
        <f t="shared" si="120"/>
        <v>0</v>
      </c>
      <c r="Q1971" s="451"/>
      <c r="R1971" s="144"/>
      <c r="S1971" s="143"/>
      <c r="T1971" s="144"/>
      <c r="U1971" s="145"/>
      <c r="W1971" s="365"/>
    </row>
    <row r="1972" spans="1:23">
      <c r="A1972" s="182"/>
      <c r="B1972" s="52"/>
      <c r="C1972" s="200"/>
      <c r="D1972" s="137"/>
      <c r="E1972" s="52"/>
      <c r="F1972" s="52"/>
      <c r="G1972" s="186"/>
      <c r="H1972" s="187"/>
      <c r="I1972" s="187"/>
      <c r="J1972" s="187"/>
      <c r="K1972" s="139"/>
      <c r="L1972" s="140"/>
      <c r="M1972" s="141"/>
      <c r="N1972" s="458">
        <f t="shared" si="119"/>
        <v>0</v>
      </c>
      <c r="O1972" s="147"/>
      <c r="P1972" s="460">
        <f t="shared" si="120"/>
        <v>0</v>
      </c>
      <c r="Q1972" s="451"/>
      <c r="R1972" s="144"/>
      <c r="S1972" s="143"/>
      <c r="T1972" s="144"/>
      <c r="U1972" s="145"/>
      <c r="W1972" s="365"/>
    </row>
    <row r="1973" spans="1:23" ht="39">
      <c r="A1973" s="135">
        <v>14</v>
      </c>
      <c r="B1973" s="52" t="s">
        <v>5</v>
      </c>
      <c r="C1973" s="136" t="s">
        <v>102</v>
      </c>
      <c r="D1973" s="137">
        <v>27.2</v>
      </c>
      <c r="E1973" s="52" t="s">
        <v>532</v>
      </c>
      <c r="F1973" s="52">
        <v>3</v>
      </c>
      <c r="G1973" s="112" t="s">
        <v>94</v>
      </c>
      <c r="H1973" s="138">
        <v>20</v>
      </c>
      <c r="I1973" s="139">
        <v>255</v>
      </c>
      <c r="J1973" s="139">
        <v>145</v>
      </c>
      <c r="K1973" s="139">
        <f>I1973+J1973</f>
        <v>400</v>
      </c>
      <c r="L1973" s="140">
        <f>K1973*D1973</f>
        <v>10880</v>
      </c>
      <c r="M1973" s="141">
        <f t="shared" si="118"/>
        <v>32640</v>
      </c>
      <c r="N1973" s="458">
        <f t="shared" si="119"/>
        <v>0</v>
      </c>
      <c r="O1973" s="147">
        <v>1</v>
      </c>
      <c r="P1973" s="460">
        <f t="shared" si="120"/>
        <v>0</v>
      </c>
      <c r="Q1973" s="451">
        <f>'Work progress Summary'!D19</f>
        <v>1</v>
      </c>
      <c r="R1973" s="144">
        <v>32640</v>
      </c>
      <c r="S1973" s="143">
        <f t="shared" si="121"/>
        <v>0</v>
      </c>
      <c r="T1973" s="144">
        <f>Q1973*M1973</f>
        <v>32640</v>
      </c>
      <c r="U1973" s="145"/>
      <c r="W1973" s="365"/>
    </row>
    <row r="1974" spans="1:23">
      <c r="A1974" s="182"/>
      <c r="B1974" s="52"/>
      <c r="C1974" s="200"/>
      <c r="D1974" s="137"/>
      <c r="E1974" s="52"/>
      <c r="F1974" s="52"/>
      <c r="G1974" s="186"/>
      <c r="H1974" s="187"/>
      <c r="I1974" s="187"/>
      <c r="J1974" s="187"/>
      <c r="K1974" s="139"/>
      <c r="L1974" s="140"/>
      <c r="M1974" s="141"/>
      <c r="N1974" s="458">
        <f t="shared" si="119"/>
        <v>0</v>
      </c>
      <c r="O1974" s="147"/>
      <c r="P1974" s="460">
        <f t="shared" si="120"/>
        <v>0</v>
      </c>
      <c r="Q1974" s="451"/>
      <c r="R1974" s="144"/>
      <c r="S1974" s="143"/>
      <c r="T1974" s="144"/>
      <c r="U1974" s="145"/>
      <c r="W1974" s="365"/>
    </row>
    <row r="1975" spans="1:23" ht="14.5">
      <c r="A1975" s="135">
        <v>14</v>
      </c>
      <c r="B1975" s="52" t="s">
        <v>103</v>
      </c>
      <c r="C1975" s="185" t="s">
        <v>104</v>
      </c>
      <c r="D1975" s="202">
        <v>4.5</v>
      </c>
      <c r="E1975" s="52" t="s">
        <v>532</v>
      </c>
      <c r="F1975" s="52">
        <v>3</v>
      </c>
      <c r="G1975" s="112" t="s">
        <v>96</v>
      </c>
      <c r="H1975" s="138">
        <v>20</v>
      </c>
      <c r="I1975" s="139">
        <v>282</v>
      </c>
      <c r="J1975" s="139">
        <v>206</v>
      </c>
      <c r="K1975" s="139">
        <f>I1975+J1975</f>
        <v>488</v>
      </c>
      <c r="L1975" s="140">
        <f>K1975*D1975</f>
        <v>2196</v>
      </c>
      <c r="M1975" s="141">
        <f t="shared" si="118"/>
        <v>6588</v>
      </c>
      <c r="N1975" s="458">
        <f t="shared" si="119"/>
        <v>0</v>
      </c>
      <c r="O1975" s="147">
        <v>1</v>
      </c>
      <c r="P1975" s="460">
        <f t="shared" si="120"/>
        <v>0</v>
      </c>
      <c r="Q1975" s="451">
        <f>Q1973</f>
        <v>1</v>
      </c>
      <c r="R1975" s="144">
        <v>6588</v>
      </c>
      <c r="S1975" s="143">
        <f t="shared" si="121"/>
        <v>0</v>
      </c>
      <c r="T1975" s="144">
        <f>Q1975*M1975</f>
        <v>6588</v>
      </c>
      <c r="U1975" s="145"/>
      <c r="W1975" s="365"/>
    </row>
    <row r="1976" spans="1:23">
      <c r="A1976" s="182"/>
      <c r="B1976" s="52"/>
      <c r="C1976" s="200"/>
      <c r="D1976" s="137"/>
      <c r="E1976" s="52"/>
      <c r="F1976" s="52"/>
      <c r="G1976" s="186"/>
      <c r="H1976" s="187"/>
      <c r="I1976" s="187"/>
      <c r="J1976" s="187"/>
      <c r="K1976" s="139"/>
      <c r="L1976" s="140"/>
      <c r="M1976" s="141"/>
      <c r="N1976" s="458">
        <f t="shared" si="119"/>
        <v>0</v>
      </c>
      <c r="O1976" s="147"/>
      <c r="P1976" s="460">
        <f t="shared" si="120"/>
        <v>0</v>
      </c>
      <c r="Q1976" s="451"/>
      <c r="R1976" s="144"/>
      <c r="S1976" s="143"/>
      <c r="T1976" s="144"/>
      <c r="U1976" s="145"/>
      <c r="W1976" s="365"/>
    </row>
    <row r="1977" spans="1:23" ht="14.5">
      <c r="A1977" s="135">
        <v>14</v>
      </c>
      <c r="B1977" s="52" t="s">
        <v>105</v>
      </c>
      <c r="C1977" s="185" t="s">
        <v>379</v>
      </c>
      <c r="D1977" s="202">
        <v>8.3000000000000007</v>
      </c>
      <c r="E1977" s="52" t="s">
        <v>532</v>
      </c>
      <c r="F1977" s="52">
        <v>3</v>
      </c>
      <c r="G1977" s="112" t="s">
        <v>96</v>
      </c>
      <c r="H1977" s="138">
        <v>20</v>
      </c>
      <c r="I1977" s="139">
        <v>282</v>
      </c>
      <c r="J1977" s="139">
        <v>206</v>
      </c>
      <c r="K1977" s="139">
        <f>I1977+J1977</f>
        <v>488</v>
      </c>
      <c r="L1977" s="140">
        <f>K1977*D1977</f>
        <v>4050.4000000000005</v>
      </c>
      <c r="M1977" s="141">
        <f t="shared" si="118"/>
        <v>12151.2</v>
      </c>
      <c r="N1977" s="458">
        <f t="shared" si="119"/>
        <v>0</v>
      </c>
      <c r="O1977" s="147">
        <v>1</v>
      </c>
      <c r="P1977" s="460">
        <f t="shared" si="120"/>
        <v>0</v>
      </c>
      <c r="Q1977" s="451">
        <f>Q1975</f>
        <v>1</v>
      </c>
      <c r="R1977" s="144">
        <v>12151.2</v>
      </c>
      <c r="S1977" s="143">
        <f t="shared" si="121"/>
        <v>0</v>
      </c>
      <c r="T1977" s="144">
        <f>Q1977*M1977</f>
        <v>12151.2</v>
      </c>
      <c r="U1977" s="145"/>
      <c r="W1977" s="365"/>
    </row>
    <row r="1978" spans="1:23">
      <c r="A1978" s="182"/>
      <c r="B1978" s="52"/>
      <c r="C1978" s="200"/>
      <c r="D1978" s="137"/>
      <c r="E1978" s="52"/>
      <c r="F1978" s="52"/>
      <c r="G1978" s="186"/>
      <c r="H1978" s="187"/>
      <c r="I1978" s="187"/>
      <c r="J1978" s="187"/>
      <c r="K1978" s="139"/>
      <c r="L1978" s="140"/>
      <c r="M1978" s="141"/>
      <c r="N1978" s="458">
        <f t="shared" si="119"/>
        <v>0</v>
      </c>
      <c r="O1978" s="147"/>
      <c r="P1978" s="460">
        <f t="shared" si="120"/>
        <v>0</v>
      </c>
      <c r="Q1978" s="451"/>
      <c r="R1978" s="144"/>
      <c r="S1978" s="143"/>
      <c r="T1978" s="144"/>
      <c r="U1978" s="145"/>
      <c r="W1978" s="365"/>
    </row>
    <row r="1979" spans="1:23">
      <c r="A1979" s="135">
        <v>14</v>
      </c>
      <c r="B1979" s="52" t="s">
        <v>107</v>
      </c>
      <c r="C1979" s="185" t="s">
        <v>285</v>
      </c>
      <c r="D1979" s="202">
        <v>27.25</v>
      </c>
      <c r="E1979" s="52" t="s">
        <v>533</v>
      </c>
      <c r="F1979" s="52">
        <v>3</v>
      </c>
      <c r="G1979" s="112" t="s">
        <v>98</v>
      </c>
      <c r="H1979" s="138">
        <v>5</v>
      </c>
      <c r="I1979" s="139">
        <v>0</v>
      </c>
      <c r="J1979" s="139">
        <v>57</v>
      </c>
      <c r="K1979" s="139">
        <f>I1979+J1979</f>
        <v>57</v>
      </c>
      <c r="L1979" s="140">
        <f>K1979*D1979</f>
        <v>1553.25</v>
      </c>
      <c r="M1979" s="141">
        <f t="shared" si="118"/>
        <v>4659.75</v>
      </c>
      <c r="N1979" s="458"/>
      <c r="O1979" s="147">
        <v>1</v>
      </c>
      <c r="P1979" s="460">
        <f t="shared" si="120"/>
        <v>0</v>
      </c>
      <c r="Q1979" s="451">
        <f>'Work progress Summary'!K19</f>
        <v>1</v>
      </c>
      <c r="R1979" s="144">
        <v>4659.75</v>
      </c>
      <c r="S1979" s="143">
        <f t="shared" si="121"/>
        <v>0</v>
      </c>
      <c r="T1979" s="144">
        <f>Q1979*M1979</f>
        <v>4659.75</v>
      </c>
      <c r="U1979" s="145"/>
      <c r="W1979" s="365"/>
    </row>
    <row r="1980" spans="1:23">
      <c r="A1980" s="182"/>
      <c r="B1980" s="52"/>
      <c r="C1980" s="200"/>
      <c r="D1980" s="137"/>
      <c r="E1980" s="52"/>
      <c r="F1980" s="52"/>
      <c r="G1980" s="186"/>
      <c r="H1980" s="187"/>
      <c r="I1980" s="187"/>
      <c r="J1980" s="187"/>
      <c r="K1980" s="139"/>
      <c r="L1980" s="140"/>
      <c r="M1980" s="141"/>
      <c r="N1980" s="458">
        <f t="shared" si="119"/>
        <v>0</v>
      </c>
      <c r="O1980" s="147"/>
      <c r="P1980" s="460">
        <f t="shared" si="120"/>
        <v>0</v>
      </c>
      <c r="Q1980" s="451"/>
      <c r="R1980" s="144"/>
      <c r="S1980" s="143"/>
      <c r="T1980" s="144"/>
      <c r="U1980" s="145"/>
      <c r="W1980" s="365"/>
    </row>
    <row r="1981" spans="1:23" ht="26">
      <c r="A1981" s="135">
        <v>14</v>
      </c>
      <c r="B1981" s="52" t="s">
        <v>108</v>
      </c>
      <c r="C1981" s="136" t="s">
        <v>266</v>
      </c>
      <c r="D1981" s="202">
        <v>1</v>
      </c>
      <c r="E1981" s="52" t="s">
        <v>100</v>
      </c>
      <c r="F1981" s="52">
        <v>3</v>
      </c>
      <c r="G1981" s="112" t="s">
        <v>96</v>
      </c>
      <c r="H1981" s="138">
        <v>20</v>
      </c>
      <c r="I1981" s="139">
        <v>231</v>
      </c>
      <c r="J1981" s="139">
        <v>97</v>
      </c>
      <c r="K1981" s="139">
        <f>I1981+J1981</f>
        <v>328</v>
      </c>
      <c r="L1981" s="140">
        <f>K1981*D1981</f>
        <v>328</v>
      </c>
      <c r="M1981" s="141">
        <f t="shared" si="118"/>
        <v>984</v>
      </c>
      <c r="N1981" s="458">
        <f>P1981*D1981*F1981*0.35*1.51</f>
        <v>0</v>
      </c>
      <c r="O1981" s="147">
        <v>1</v>
      </c>
      <c r="P1981" s="460">
        <f t="shared" si="120"/>
        <v>0</v>
      </c>
      <c r="Q1981" s="451">
        <f>Q1977</f>
        <v>1</v>
      </c>
      <c r="R1981" s="144">
        <v>984</v>
      </c>
      <c r="S1981" s="143">
        <f t="shared" si="121"/>
        <v>0</v>
      </c>
      <c r="T1981" s="144">
        <f>Q1981*M1981</f>
        <v>984</v>
      </c>
      <c r="U1981" s="145"/>
      <c r="W1981" s="365"/>
    </row>
    <row r="1982" spans="1:23">
      <c r="A1982" s="182"/>
      <c r="B1982" s="52"/>
      <c r="C1982" s="200"/>
      <c r="D1982" s="137"/>
      <c r="E1982" s="52"/>
      <c r="F1982" s="52"/>
      <c r="G1982" s="186"/>
      <c r="H1982" s="187"/>
      <c r="I1982" s="187"/>
      <c r="J1982" s="187"/>
      <c r="K1982" s="139"/>
      <c r="L1982" s="140"/>
      <c r="M1982" s="141"/>
      <c r="N1982" s="458">
        <f t="shared" si="119"/>
        <v>0</v>
      </c>
      <c r="O1982" s="147"/>
      <c r="P1982" s="460">
        <f t="shared" si="120"/>
        <v>0</v>
      </c>
      <c r="Q1982" s="451"/>
      <c r="R1982" s="144"/>
      <c r="S1982" s="143"/>
      <c r="T1982" s="144"/>
      <c r="U1982" s="145"/>
      <c r="W1982" s="365"/>
    </row>
    <row r="1983" spans="1:23">
      <c r="A1983" s="135"/>
      <c r="B1983" s="52"/>
      <c r="C1983" s="185" t="s">
        <v>121</v>
      </c>
      <c r="D1983" s="137"/>
      <c r="E1983" s="52"/>
      <c r="F1983" s="52"/>
      <c r="G1983" s="186"/>
      <c r="H1983" s="187"/>
      <c r="I1983" s="139"/>
      <c r="J1983" s="139"/>
      <c r="K1983" s="139"/>
      <c r="L1983" s="140"/>
      <c r="M1983" s="141"/>
      <c r="N1983" s="458">
        <f t="shared" si="119"/>
        <v>0</v>
      </c>
      <c r="O1983" s="147"/>
      <c r="P1983" s="460">
        <f t="shared" si="120"/>
        <v>0</v>
      </c>
      <c r="Q1983" s="451"/>
      <c r="R1983" s="144"/>
      <c r="S1983" s="143"/>
      <c r="T1983" s="144"/>
      <c r="U1983" s="145"/>
      <c r="W1983" s="365"/>
    </row>
    <row r="1984" spans="1:23">
      <c r="A1984" s="182"/>
      <c r="B1984" s="52"/>
      <c r="C1984" s="200"/>
      <c r="D1984" s="137"/>
      <c r="E1984" s="52"/>
      <c r="F1984" s="52"/>
      <c r="G1984" s="186"/>
      <c r="H1984" s="187"/>
      <c r="I1984" s="187"/>
      <c r="J1984" s="187"/>
      <c r="K1984" s="139"/>
      <c r="L1984" s="140"/>
      <c r="M1984" s="141"/>
      <c r="N1984" s="458">
        <f t="shared" si="119"/>
        <v>0</v>
      </c>
      <c r="O1984" s="147"/>
      <c r="P1984" s="460">
        <f t="shared" si="120"/>
        <v>0</v>
      </c>
      <c r="Q1984" s="451"/>
      <c r="R1984" s="144"/>
      <c r="S1984" s="143"/>
      <c r="T1984" s="144"/>
      <c r="U1984" s="145"/>
      <c r="W1984" s="365"/>
    </row>
    <row r="1985" spans="1:23" ht="26">
      <c r="A1985" s="135">
        <v>14</v>
      </c>
      <c r="B1985" s="52" t="s">
        <v>109</v>
      </c>
      <c r="C1985" s="136" t="s">
        <v>93</v>
      </c>
      <c r="D1985" s="202">
        <v>0.85</v>
      </c>
      <c r="E1985" s="52" t="s">
        <v>532</v>
      </c>
      <c r="F1985" s="52">
        <v>3</v>
      </c>
      <c r="G1985" s="112" t="s">
        <v>94</v>
      </c>
      <c r="H1985" s="138">
        <v>20</v>
      </c>
      <c r="I1985" s="139">
        <v>255</v>
      </c>
      <c r="J1985" s="139">
        <v>145</v>
      </c>
      <c r="K1985" s="139">
        <f>I1985+J1985</f>
        <v>400</v>
      </c>
      <c r="L1985" s="140">
        <f>K1985*D1985</f>
        <v>340</v>
      </c>
      <c r="M1985" s="141">
        <f t="shared" si="118"/>
        <v>1020</v>
      </c>
      <c r="N1985" s="458">
        <f t="shared" si="119"/>
        <v>0</v>
      </c>
      <c r="O1985" s="147">
        <v>1</v>
      </c>
      <c r="P1985" s="460">
        <f t="shared" si="120"/>
        <v>0</v>
      </c>
      <c r="Q1985" s="451">
        <f>'Work progress Summary'!H19</f>
        <v>1</v>
      </c>
      <c r="R1985" s="144">
        <v>1020</v>
      </c>
      <c r="S1985" s="143">
        <f t="shared" si="121"/>
        <v>0</v>
      </c>
      <c r="T1985" s="144">
        <f>Q1985*M1985</f>
        <v>1020</v>
      </c>
      <c r="U1985" s="145"/>
      <c r="W1985" s="365"/>
    </row>
    <row r="1986" spans="1:23">
      <c r="A1986" s="182"/>
      <c r="B1986" s="52"/>
      <c r="C1986" s="200"/>
      <c r="D1986" s="137"/>
      <c r="E1986" s="52"/>
      <c r="F1986" s="52"/>
      <c r="G1986" s="186"/>
      <c r="H1986" s="187"/>
      <c r="I1986" s="187"/>
      <c r="J1986" s="187"/>
      <c r="K1986" s="139"/>
      <c r="L1986" s="140"/>
      <c r="M1986" s="141"/>
      <c r="N1986" s="458">
        <f t="shared" si="119"/>
        <v>0</v>
      </c>
      <c r="O1986" s="147"/>
      <c r="P1986" s="460">
        <f t="shared" si="120"/>
        <v>0</v>
      </c>
      <c r="Q1986" s="451"/>
      <c r="R1986" s="144"/>
      <c r="S1986" s="143"/>
      <c r="T1986" s="144"/>
      <c r="U1986" s="145"/>
      <c r="W1986" s="365"/>
    </row>
    <row r="1987" spans="1:23" ht="14.5">
      <c r="A1987" s="135">
        <v>14</v>
      </c>
      <c r="B1987" s="52" t="s">
        <v>112</v>
      </c>
      <c r="C1987" s="185" t="s">
        <v>360</v>
      </c>
      <c r="D1987" s="202">
        <v>0.5</v>
      </c>
      <c r="E1987" s="52" t="s">
        <v>532</v>
      </c>
      <c r="F1987" s="52">
        <v>3</v>
      </c>
      <c r="G1987" s="112" t="s">
        <v>96</v>
      </c>
      <c r="H1987" s="138">
        <v>20</v>
      </c>
      <c r="I1987" s="139">
        <v>282</v>
      </c>
      <c r="J1987" s="139">
        <v>206</v>
      </c>
      <c r="K1987" s="139">
        <f>I1987+J1987</f>
        <v>488</v>
      </c>
      <c r="L1987" s="140">
        <f>K1987*D1987</f>
        <v>244</v>
      </c>
      <c r="M1987" s="141">
        <f t="shared" si="118"/>
        <v>732</v>
      </c>
      <c r="N1987" s="458">
        <f t="shared" si="119"/>
        <v>0</v>
      </c>
      <c r="O1987" s="147">
        <v>1</v>
      </c>
      <c r="P1987" s="460">
        <f t="shared" si="120"/>
        <v>0</v>
      </c>
      <c r="Q1987" s="451">
        <f>Q1985</f>
        <v>1</v>
      </c>
      <c r="R1987" s="144">
        <v>732</v>
      </c>
      <c r="S1987" s="143">
        <f t="shared" si="121"/>
        <v>0</v>
      </c>
      <c r="T1987" s="144">
        <f>Q1987*M1987</f>
        <v>732</v>
      </c>
      <c r="U1987" s="145"/>
      <c r="W1987" s="365"/>
    </row>
    <row r="1988" spans="1:23">
      <c r="A1988" s="182"/>
      <c r="B1988" s="52"/>
      <c r="C1988" s="200"/>
      <c r="D1988" s="137"/>
      <c r="E1988" s="52"/>
      <c r="F1988" s="52"/>
      <c r="G1988" s="186"/>
      <c r="H1988" s="187"/>
      <c r="I1988" s="187"/>
      <c r="J1988" s="187"/>
      <c r="K1988" s="139"/>
      <c r="L1988" s="140"/>
      <c r="M1988" s="141"/>
      <c r="N1988" s="458">
        <f t="shared" si="119"/>
        <v>0</v>
      </c>
      <c r="O1988" s="147"/>
      <c r="P1988" s="460">
        <f t="shared" si="120"/>
        <v>0</v>
      </c>
      <c r="Q1988" s="451"/>
      <c r="R1988" s="144"/>
      <c r="S1988" s="143"/>
      <c r="T1988" s="144"/>
      <c r="U1988" s="145"/>
      <c r="W1988" s="365"/>
    </row>
    <row r="1989" spans="1:23">
      <c r="A1989" s="135">
        <v>14</v>
      </c>
      <c r="B1989" s="52" t="s">
        <v>113</v>
      </c>
      <c r="C1989" s="185" t="s">
        <v>285</v>
      </c>
      <c r="D1989" s="137">
        <v>3.85</v>
      </c>
      <c r="E1989" s="52" t="s">
        <v>533</v>
      </c>
      <c r="F1989" s="52">
        <v>3</v>
      </c>
      <c r="G1989" s="112" t="s">
        <v>98</v>
      </c>
      <c r="H1989" s="138">
        <v>5</v>
      </c>
      <c r="I1989" s="139">
        <v>0</v>
      </c>
      <c r="J1989" s="139">
        <v>57</v>
      </c>
      <c r="K1989" s="139">
        <f>I1989+J1989</f>
        <v>57</v>
      </c>
      <c r="L1989" s="140">
        <f>K1989*D1989</f>
        <v>219.45000000000002</v>
      </c>
      <c r="M1989" s="141">
        <f t="shared" si="118"/>
        <v>658.35</v>
      </c>
      <c r="N1989" s="458"/>
      <c r="O1989" s="147">
        <v>1</v>
      </c>
      <c r="P1989" s="460">
        <f t="shared" si="120"/>
        <v>0</v>
      </c>
      <c r="Q1989" s="451">
        <f>'Work progress Summary'!N19</f>
        <v>1</v>
      </c>
      <c r="R1989" s="144">
        <v>658.35</v>
      </c>
      <c r="S1989" s="143">
        <f t="shared" si="121"/>
        <v>0</v>
      </c>
      <c r="T1989" s="144">
        <f>Q1989*M1989</f>
        <v>658.35</v>
      </c>
      <c r="U1989" s="145"/>
      <c r="W1989" s="365"/>
    </row>
    <row r="1990" spans="1:23">
      <c r="A1990" s="182"/>
      <c r="B1990" s="52"/>
      <c r="C1990" s="200"/>
      <c r="D1990" s="137"/>
      <c r="E1990" s="52"/>
      <c r="F1990" s="52"/>
      <c r="G1990" s="186"/>
      <c r="H1990" s="187"/>
      <c r="I1990" s="187"/>
      <c r="J1990" s="187"/>
      <c r="K1990" s="139"/>
      <c r="L1990" s="140"/>
      <c r="M1990" s="141"/>
      <c r="N1990" s="458">
        <f t="shared" si="119"/>
        <v>0</v>
      </c>
      <c r="O1990" s="147"/>
      <c r="P1990" s="460">
        <f t="shared" si="120"/>
        <v>0</v>
      </c>
      <c r="Q1990" s="451"/>
      <c r="R1990" s="144"/>
      <c r="S1990" s="143"/>
      <c r="T1990" s="144"/>
      <c r="U1990" s="145"/>
      <c r="W1990" s="365"/>
    </row>
    <row r="1991" spans="1:23" ht="26">
      <c r="A1991" s="135">
        <v>14</v>
      </c>
      <c r="B1991" s="52" t="s">
        <v>115</v>
      </c>
      <c r="C1991" s="136" t="s">
        <v>380</v>
      </c>
      <c r="D1991" s="202">
        <v>1</v>
      </c>
      <c r="E1991" s="52" t="s">
        <v>100</v>
      </c>
      <c r="F1991" s="52">
        <v>3</v>
      </c>
      <c r="G1991" s="112" t="s">
        <v>96</v>
      </c>
      <c r="H1991" s="138">
        <v>20</v>
      </c>
      <c r="I1991" s="139">
        <v>99</v>
      </c>
      <c r="J1991" s="139">
        <v>37</v>
      </c>
      <c r="K1991" s="139">
        <f>I1991+J1991</f>
        <v>136</v>
      </c>
      <c r="L1991" s="140">
        <f>K1991*D1991</f>
        <v>136</v>
      </c>
      <c r="M1991" s="141">
        <f t="shared" si="118"/>
        <v>408</v>
      </c>
      <c r="N1991" s="458">
        <f>P1991*D1991*F1991*0.235*0.86</f>
        <v>0</v>
      </c>
      <c r="O1991" s="147">
        <v>1</v>
      </c>
      <c r="P1991" s="460">
        <f t="shared" si="120"/>
        <v>0</v>
      </c>
      <c r="Q1991" s="451">
        <f>Q1987</f>
        <v>1</v>
      </c>
      <c r="R1991" s="144">
        <v>408</v>
      </c>
      <c r="S1991" s="143">
        <f t="shared" si="121"/>
        <v>0</v>
      </c>
      <c r="T1991" s="144">
        <f>Q1991*M1991</f>
        <v>408</v>
      </c>
      <c r="U1991" s="145"/>
      <c r="W1991" s="365"/>
    </row>
    <row r="1992" spans="1:23">
      <c r="A1992" s="182"/>
      <c r="B1992" s="52"/>
      <c r="C1992" s="200"/>
      <c r="D1992" s="137"/>
      <c r="E1992" s="52"/>
      <c r="F1992" s="52"/>
      <c r="G1992" s="186"/>
      <c r="H1992" s="187"/>
      <c r="I1992" s="187"/>
      <c r="J1992" s="187"/>
      <c r="K1992" s="139"/>
      <c r="L1992" s="140"/>
      <c r="M1992" s="141"/>
      <c r="N1992" s="458">
        <f t="shared" si="119"/>
        <v>0</v>
      </c>
      <c r="O1992" s="147"/>
      <c r="P1992" s="460">
        <f t="shared" si="120"/>
        <v>0</v>
      </c>
      <c r="Q1992" s="451"/>
      <c r="R1992" s="144"/>
      <c r="S1992" s="143"/>
      <c r="T1992" s="144"/>
      <c r="U1992" s="145"/>
      <c r="W1992" s="365"/>
    </row>
    <row r="1993" spans="1:23">
      <c r="A1993" s="135"/>
      <c r="B1993" s="52"/>
      <c r="C1993" s="185" t="s">
        <v>101</v>
      </c>
      <c r="D1993" s="202"/>
      <c r="E1993" s="52"/>
      <c r="F1993" s="52"/>
      <c r="G1993" s="186"/>
      <c r="H1993" s="187"/>
      <c r="I1993" s="139"/>
      <c r="J1993" s="139"/>
      <c r="K1993" s="139"/>
      <c r="L1993" s="140"/>
      <c r="M1993" s="141"/>
      <c r="N1993" s="458">
        <f t="shared" si="119"/>
        <v>0</v>
      </c>
      <c r="O1993" s="147"/>
      <c r="P1993" s="460">
        <f t="shared" si="120"/>
        <v>0</v>
      </c>
      <c r="Q1993" s="451"/>
      <c r="R1993" s="144"/>
      <c r="S1993" s="143"/>
      <c r="T1993" s="144"/>
      <c r="U1993" s="145"/>
      <c r="W1993" s="365"/>
    </row>
    <row r="1994" spans="1:23">
      <c r="A1994" s="182"/>
      <c r="B1994" s="52"/>
      <c r="C1994" s="200"/>
      <c r="D1994" s="137"/>
      <c r="E1994" s="52"/>
      <c r="F1994" s="52"/>
      <c r="G1994" s="186"/>
      <c r="H1994" s="187"/>
      <c r="I1994" s="187"/>
      <c r="J1994" s="187"/>
      <c r="K1994" s="139"/>
      <c r="L1994" s="140"/>
      <c r="M1994" s="141"/>
      <c r="N1994" s="458">
        <f t="shared" si="119"/>
        <v>0</v>
      </c>
      <c r="O1994" s="147"/>
      <c r="P1994" s="460">
        <f t="shared" si="120"/>
        <v>0</v>
      </c>
      <c r="Q1994" s="451"/>
      <c r="R1994" s="144"/>
      <c r="S1994" s="143"/>
      <c r="T1994" s="144"/>
      <c r="U1994" s="145"/>
      <c r="W1994" s="365"/>
    </row>
    <row r="1995" spans="1:23" ht="39">
      <c r="A1995" s="135">
        <v>14</v>
      </c>
      <c r="B1995" s="52" t="s">
        <v>116</v>
      </c>
      <c r="C1995" s="136" t="s">
        <v>102</v>
      </c>
      <c r="D1995" s="202">
        <v>5</v>
      </c>
      <c r="E1995" s="52" t="s">
        <v>532</v>
      </c>
      <c r="F1995" s="52">
        <v>3</v>
      </c>
      <c r="G1995" s="112" t="s">
        <v>94</v>
      </c>
      <c r="H1995" s="138">
        <v>20</v>
      </c>
      <c r="I1995" s="139">
        <v>255</v>
      </c>
      <c r="J1995" s="139">
        <v>145</v>
      </c>
      <c r="K1995" s="139">
        <f>I1995+J1995</f>
        <v>400</v>
      </c>
      <c r="L1995" s="140">
        <f>K1995*D1995</f>
        <v>2000</v>
      </c>
      <c r="M1995" s="141">
        <f t="shared" si="118"/>
        <v>6000</v>
      </c>
      <c r="N1995" s="458">
        <f t="shared" si="119"/>
        <v>0</v>
      </c>
      <c r="O1995" s="147">
        <v>1</v>
      </c>
      <c r="P1995" s="460">
        <f t="shared" si="120"/>
        <v>0</v>
      </c>
      <c r="Q1995" s="451">
        <f>'Work progress Summary'!E19</f>
        <v>1</v>
      </c>
      <c r="R1995" s="144">
        <v>6000</v>
      </c>
      <c r="S1995" s="143">
        <f t="shared" si="121"/>
        <v>0</v>
      </c>
      <c r="T1995" s="144">
        <f>Q1995*M1995</f>
        <v>6000</v>
      </c>
      <c r="U1995" s="145"/>
      <c r="W1995" s="365"/>
    </row>
    <row r="1996" spans="1:23">
      <c r="A1996" s="182"/>
      <c r="B1996" s="52"/>
      <c r="C1996" s="200"/>
      <c r="D1996" s="137"/>
      <c r="E1996" s="52"/>
      <c r="F1996" s="52"/>
      <c r="G1996" s="186"/>
      <c r="H1996" s="187"/>
      <c r="I1996" s="187"/>
      <c r="J1996" s="187"/>
      <c r="K1996" s="139"/>
      <c r="L1996" s="140"/>
      <c r="M1996" s="141"/>
      <c r="N1996" s="458">
        <f t="shared" si="119"/>
        <v>0</v>
      </c>
      <c r="O1996" s="147"/>
      <c r="P1996" s="460">
        <f t="shared" si="120"/>
        <v>0</v>
      </c>
      <c r="Q1996" s="451"/>
      <c r="R1996" s="144"/>
      <c r="S1996" s="143"/>
      <c r="T1996" s="144"/>
      <c r="U1996" s="145"/>
      <c r="W1996" s="365"/>
    </row>
    <row r="1997" spans="1:23" ht="14.5">
      <c r="A1997" s="135">
        <v>14</v>
      </c>
      <c r="B1997" s="52" t="s">
        <v>1</v>
      </c>
      <c r="C1997" s="185" t="s">
        <v>104</v>
      </c>
      <c r="D1997" s="202">
        <v>1.85</v>
      </c>
      <c r="E1997" s="52" t="s">
        <v>532</v>
      </c>
      <c r="F1997" s="52">
        <v>3</v>
      </c>
      <c r="G1997" s="112" t="s">
        <v>96</v>
      </c>
      <c r="H1997" s="138">
        <v>20</v>
      </c>
      <c r="I1997" s="139">
        <v>282</v>
      </c>
      <c r="J1997" s="139">
        <v>206</v>
      </c>
      <c r="K1997" s="139">
        <f>I1997+J1997</f>
        <v>488</v>
      </c>
      <c r="L1997" s="140">
        <f>K1997*D1997</f>
        <v>902.80000000000007</v>
      </c>
      <c r="M1997" s="141">
        <f t="shared" ref="M1997:M2059" si="122">D1997*K1997*F1997</f>
        <v>2708.4</v>
      </c>
      <c r="N1997" s="458">
        <f t="shared" si="119"/>
        <v>0</v>
      </c>
      <c r="O1997" s="147">
        <v>1</v>
      </c>
      <c r="P1997" s="460">
        <f t="shared" si="120"/>
        <v>0</v>
      </c>
      <c r="Q1997" s="451">
        <f>Q1995</f>
        <v>1</v>
      </c>
      <c r="R1997" s="144">
        <v>2708.4</v>
      </c>
      <c r="S1997" s="143">
        <f t="shared" si="121"/>
        <v>0</v>
      </c>
      <c r="T1997" s="144">
        <f>Q1997*M1997</f>
        <v>2708.4</v>
      </c>
      <c r="U1997" s="145"/>
      <c r="W1997" s="365"/>
    </row>
    <row r="1998" spans="1:23">
      <c r="A1998" s="182"/>
      <c r="B1998" s="52"/>
      <c r="C1998" s="200"/>
      <c r="D1998" s="137"/>
      <c r="E1998" s="52"/>
      <c r="F1998" s="52"/>
      <c r="G1998" s="186"/>
      <c r="H1998" s="187"/>
      <c r="I1998" s="187"/>
      <c r="J1998" s="187"/>
      <c r="K1998" s="139"/>
      <c r="L1998" s="140"/>
      <c r="M1998" s="141"/>
      <c r="N1998" s="458">
        <f t="shared" si="119"/>
        <v>0</v>
      </c>
      <c r="O1998" s="147"/>
      <c r="P1998" s="460">
        <f t="shared" si="120"/>
        <v>0</v>
      </c>
      <c r="Q1998" s="451"/>
      <c r="R1998" s="144"/>
      <c r="S1998" s="143"/>
      <c r="T1998" s="144"/>
      <c r="U1998" s="145"/>
      <c r="W1998" s="365"/>
    </row>
    <row r="1999" spans="1:23" ht="14.5">
      <c r="A1999" s="135">
        <v>14</v>
      </c>
      <c r="B1999" s="52" t="s">
        <v>2</v>
      </c>
      <c r="C1999" s="185" t="s">
        <v>381</v>
      </c>
      <c r="D1999" s="137">
        <v>3.1</v>
      </c>
      <c r="E1999" s="52" t="s">
        <v>532</v>
      </c>
      <c r="F1999" s="52">
        <v>3</v>
      </c>
      <c r="G1999" s="112" t="s">
        <v>96</v>
      </c>
      <c r="H1999" s="138">
        <v>20</v>
      </c>
      <c r="I1999" s="139">
        <v>282</v>
      </c>
      <c r="J1999" s="139">
        <v>206</v>
      </c>
      <c r="K1999" s="139">
        <f>I1999+J1999</f>
        <v>488</v>
      </c>
      <c r="L1999" s="140">
        <f>K1999*D1999</f>
        <v>1512.8</v>
      </c>
      <c r="M1999" s="141">
        <f t="shared" si="122"/>
        <v>4538.3999999999996</v>
      </c>
      <c r="N1999" s="458">
        <f t="shared" si="119"/>
        <v>0</v>
      </c>
      <c r="O1999" s="147">
        <v>1</v>
      </c>
      <c r="P1999" s="460">
        <f t="shared" si="120"/>
        <v>0</v>
      </c>
      <c r="Q1999" s="451">
        <f>Q1997</f>
        <v>1</v>
      </c>
      <c r="R1999" s="144">
        <v>4538.3999999999996</v>
      </c>
      <c r="S1999" s="143">
        <f t="shared" si="121"/>
        <v>0</v>
      </c>
      <c r="T1999" s="144">
        <f>Q1999*M1999</f>
        <v>4538.3999999999996</v>
      </c>
      <c r="U1999" s="145"/>
      <c r="W1999" s="365"/>
    </row>
    <row r="2000" spans="1:23">
      <c r="A2000" s="182"/>
      <c r="B2000" s="52"/>
      <c r="C2000" s="200"/>
      <c r="D2000" s="137"/>
      <c r="E2000" s="52"/>
      <c r="F2000" s="52"/>
      <c r="G2000" s="186"/>
      <c r="H2000" s="187"/>
      <c r="I2000" s="187"/>
      <c r="J2000" s="187"/>
      <c r="K2000" s="139"/>
      <c r="L2000" s="140"/>
      <c r="M2000" s="141"/>
      <c r="N2000" s="458">
        <f t="shared" si="119"/>
        <v>0</v>
      </c>
      <c r="O2000" s="147"/>
      <c r="P2000" s="460">
        <f t="shared" si="120"/>
        <v>0</v>
      </c>
      <c r="Q2000" s="451"/>
      <c r="R2000" s="144"/>
      <c r="S2000" s="143"/>
      <c r="T2000" s="144"/>
      <c r="U2000" s="145"/>
      <c r="W2000" s="365"/>
    </row>
    <row r="2001" spans="1:23">
      <c r="A2001" s="135">
        <v>14</v>
      </c>
      <c r="B2001" s="52" t="s">
        <v>3</v>
      </c>
      <c r="C2001" s="185" t="s">
        <v>285</v>
      </c>
      <c r="D2001" s="202">
        <v>17.7</v>
      </c>
      <c r="E2001" s="52" t="s">
        <v>533</v>
      </c>
      <c r="F2001" s="52">
        <v>3</v>
      </c>
      <c r="G2001" s="112" t="s">
        <v>98</v>
      </c>
      <c r="H2001" s="138">
        <v>5</v>
      </c>
      <c r="I2001" s="139">
        <v>0</v>
      </c>
      <c r="J2001" s="139">
        <v>57</v>
      </c>
      <c r="K2001" s="139">
        <f>I2001+J2001</f>
        <v>57</v>
      </c>
      <c r="L2001" s="140">
        <f>K2001*D2001</f>
        <v>1008.9</v>
      </c>
      <c r="M2001" s="141">
        <f t="shared" si="122"/>
        <v>3026.7</v>
      </c>
      <c r="N2001" s="458"/>
      <c r="O2001" s="147">
        <v>1</v>
      </c>
      <c r="P2001" s="460">
        <f t="shared" si="120"/>
        <v>0</v>
      </c>
      <c r="Q2001" s="451">
        <f>'Work progress Summary'!L19</f>
        <v>1</v>
      </c>
      <c r="R2001" s="144">
        <v>3026.7</v>
      </c>
      <c r="S2001" s="143">
        <f t="shared" si="121"/>
        <v>0</v>
      </c>
      <c r="T2001" s="144">
        <f>Q2001*M2001</f>
        <v>3026.7</v>
      </c>
      <c r="U2001" s="145"/>
      <c r="W2001" s="365"/>
    </row>
    <row r="2002" spans="1:23">
      <c r="A2002" s="182"/>
      <c r="B2002" s="52"/>
      <c r="C2002" s="200"/>
      <c r="D2002" s="137"/>
      <c r="E2002" s="52"/>
      <c r="F2002" s="52"/>
      <c r="G2002" s="186"/>
      <c r="H2002" s="187"/>
      <c r="I2002" s="187"/>
      <c r="J2002" s="187"/>
      <c r="K2002" s="139"/>
      <c r="L2002" s="140"/>
      <c r="M2002" s="141"/>
      <c r="N2002" s="458">
        <f t="shared" si="119"/>
        <v>0</v>
      </c>
      <c r="O2002" s="147"/>
      <c r="P2002" s="460">
        <f t="shared" si="120"/>
        <v>0</v>
      </c>
      <c r="Q2002" s="451"/>
      <c r="R2002" s="144"/>
      <c r="S2002" s="143"/>
      <c r="T2002" s="144"/>
      <c r="U2002" s="145"/>
      <c r="W2002" s="365"/>
    </row>
    <row r="2003" spans="1:23">
      <c r="A2003" s="135">
        <v>14</v>
      </c>
      <c r="B2003" s="52" t="s">
        <v>4</v>
      </c>
      <c r="C2003" s="185" t="s">
        <v>285</v>
      </c>
      <c r="D2003" s="137">
        <v>15.1</v>
      </c>
      <c r="E2003" s="52" t="s">
        <v>533</v>
      </c>
      <c r="F2003" s="52">
        <v>3</v>
      </c>
      <c r="G2003" s="112" t="s">
        <v>98</v>
      </c>
      <c r="H2003" s="138">
        <v>5</v>
      </c>
      <c r="I2003" s="139">
        <v>0</v>
      </c>
      <c r="J2003" s="139">
        <v>57</v>
      </c>
      <c r="K2003" s="139">
        <f>I2003+J2003</f>
        <v>57</v>
      </c>
      <c r="L2003" s="140">
        <f>K2003*D2003</f>
        <v>860.69999999999993</v>
      </c>
      <c r="M2003" s="141">
        <f t="shared" si="122"/>
        <v>2582.1</v>
      </c>
      <c r="N2003" s="458"/>
      <c r="O2003" s="147">
        <v>1</v>
      </c>
      <c r="P2003" s="460">
        <f t="shared" si="120"/>
        <v>0</v>
      </c>
      <c r="Q2003" s="451">
        <f>Q1999</f>
        <v>1</v>
      </c>
      <c r="R2003" s="144">
        <v>2582.1</v>
      </c>
      <c r="S2003" s="143">
        <f t="shared" si="121"/>
        <v>0</v>
      </c>
      <c r="T2003" s="144">
        <f>Q2003*M2003</f>
        <v>2582.1</v>
      </c>
      <c r="U2003" s="145"/>
      <c r="W2003" s="365"/>
    </row>
    <row r="2004" spans="1:23">
      <c r="A2004" s="182"/>
      <c r="B2004" s="52"/>
      <c r="C2004" s="200"/>
      <c r="D2004" s="137"/>
      <c r="E2004" s="52"/>
      <c r="F2004" s="52"/>
      <c r="G2004" s="186"/>
      <c r="H2004" s="187"/>
      <c r="I2004" s="187"/>
      <c r="J2004" s="187"/>
      <c r="K2004" s="139"/>
      <c r="L2004" s="140"/>
      <c r="M2004" s="141"/>
      <c r="N2004" s="458">
        <f t="shared" si="119"/>
        <v>0</v>
      </c>
      <c r="O2004" s="147"/>
      <c r="P2004" s="460">
        <f t="shared" si="120"/>
        <v>0</v>
      </c>
      <c r="Q2004" s="451"/>
      <c r="R2004" s="144"/>
      <c r="S2004" s="143"/>
      <c r="T2004" s="144"/>
      <c r="U2004" s="145"/>
      <c r="W2004" s="365"/>
    </row>
    <row r="2005" spans="1:23" ht="26">
      <c r="A2005" s="135">
        <v>14</v>
      </c>
      <c r="B2005" s="52" t="s">
        <v>5</v>
      </c>
      <c r="C2005" s="136" t="s">
        <v>248</v>
      </c>
      <c r="D2005" s="137">
        <v>1</v>
      </c>
      <c r="E2005" s="52" t="s">
        <v>533</v>
      </c>
      <c r="F2005" s="52">
        <v>3</v>
      </c>
      <c r="G2005" s="112" t="s">
        <v>96</v>
      </c>
      <c r="H2005" s="138">
        <v>20</v>
      </c>
      <c r="I2005" s="139">
        <v>135</v>
      </c>
      <c r="J2005" s="139">
        <v>55</v>
      </c>
      <c r="K2005" s="139">
        <f>I2005+J2005</f>
        <v>190</v>
      </c>
      <c r="L2005" s="140">
        <f>K2005*D2005</f>
        <v>190</v>
      </c>
      <c r="M2005" s="141">
        <f t="shared" si="122"/>
        <v>570</v>
      </c>
      <c r="N2005" s="458">
        <f>P2005*D2005*F2005*0.32*0.945</f>
        <v>0</v>
      </c>
      <c r="O2005" s="147">
        <v>1</v>
      </c>
      <c r="P2005" s="460">
        <f t="shared" si="120"/>
        <v>0</v>
      </c>
      <c r="Q2005" s="451">
        <f>Q2003</f>
        <v>1</v>
      </c>
      <c r="R2005" s="144">
        <v>570</v>
      </c>
      <c r="S2005" s="143">
        <f t="shared" si="121"/>
        <v>0</v>
      </c>
      <c r="T2005" s="144">
        <f>Q2005*M2005</f>
        <v>570</v>
      </c>
      <c r="U2005" s="145"/>
      <c r="W2005" s="365"/>
    </row>
    <row r="2006" spans="1:23">
      <c r="A2006" s="182"/>
      <c r="B2006" s="52"/>
      <c r="C2006" s="200"/>
      <c r="D2006" s="137"/>
      <c r="E2006" s="52"/>
      <c r="F2006" s="52"/>
      <c r="G2006" s="186"/>
      <c r="H2006" s="187"/>
      <c r="I2006" s="187"/>
      <c r="J2006" s="187"/>
      <c r="K2006" s="139"/>
      <c r="L2006" s="140"/>
      <c r="M2006" s="141"/>
      <c r="N2006" s="458">
        <f t="shared" si="119"/>
        <v>0</v>
      </c>
      <c r="O2006" s="147"/>
      <c r="P2006" s="460">
        <f t="shared" si="120"/>
        <v>0</v>
      </c>
      <c r="Q2006" s="451"/>
      <c r="R2006" s="144"/>
      <c r="S2006" s="143"/>
      <c r="T2006" s="144"/>
      <c r="U2006" s="145"/>
      <c r="W2006" s="365"/>
    </row>
    <row r="2007" spans="1:23" ht="26">
      <c r="A2007" s="135">
        <v>14</v>
      </c>
      <c r="B2007" s="52" t="s">
        <v>103</v>
      </c>
      <c r="C2007" s="136" t="s">
        <v>382</v>
      </c>
      <c r="D2007" s="202">
        <v>1</v>
      </c>
      <c r="E2007" s="52" t="s">
        <v>533</v>
      </c>
      <c r="F2007" s="52">
        <v>3</v>
      </c>
      <c r="G2007" s="112" t="s">
        <v>96</v>
      </c>
      <c r="H2007" s="138">
        <v>20</v>
      </c>
      <c r="I2007" s="139">
        <v>125</v>
      </c>
      <c r="J2007" s="139">
        <v>51</v>
      </c>
      <c r="K2007" s="139">
        <f>I2007+J2007</f>
        <v>176</v>
      </c>
      <c r="L2007" s="140">
        <f>K2007*D2007</f>
        <v>176</v>
      </c>
      <c r="M2007" s="141">
        <f t="shared" si="122"/>
        <v>528</v>
      </c>
      <c r="N2007" s="458">
        <f>P2007*D2007*F2007*0.32*0.86</f>
        <v>0</v>
      </c>
      <c r="O2007" s="147">
        <v>1</v>
      </c>
      <c r="P2007" s="460">
        <f t="shared" si="120"/>
        <v>0</v>
      </c>
      <c r="Q2007" s="451">
        <f>Q2005</f>
        <v>1</v>
      </c>
      <c r="R2007" s="144">
        <v>528</v>
      </c>
      <c r="S2007" s="143">
        <f t="shared" si="121"/>
        <v>0</v>
      </c>
      <c r="T2007" s="144">
        <f>Q2007*M2007</f>
        <v>528</v>
      </c>
      <c r="U2007" s="145"/>
      <c r="W2007" s="365"/>
    </row>
    <row r="2008" spans="1:23">
      <c r="A2008" s="182"/>
      <c r="B2008" s="52"/>
      <c r="C2008" s="200"/>
      <c r="D2008" s="137"/>
      <c r="E2008" s="52"/>
      <c r="F2008" s="52"/>
      <c r="G2008" s="186"/>
      <c r="H2008" s="187"/>
      <c r="I2008" s="187"/>
      <c r="J2008" s="187"/>
      <c r="K2008" s="139"/>
      <c r="L2008" s="140"/>
      <c r="M2008" s="141"/>
      <c r="N2008" s="458">
        <f t="shared" si="119"/>
        <v>0</v>
      </c>
      <c r="O2008" s="147"/>
      <c r="P2008" s="460">
        <f t="shared" si="120"/>
        <v>0</v>
      </c>
      <c r="Q2008" s="451"/>
      <c r="R2008" s="144"/>
      <c r="S2008" s="143"/>
      <c r="T2008" s="144"/>
      <c r="U2008" s="145"/>
      <c r="W2008" s="365"/>
    </row>
    <row r="2009" spans="1:23" ht="26">
      <c r="A2009" s="135">
        <v>14</v>
      </c>
      <c r="B2009" s="52" t="s">
        <v>105</v>
      </c>
      <c r="C2009" s="136" t="s">
        <v>364</v>
      </c>
      <c r="D2009" s="202">
        <v>1.72</v>
      </c>
      <c r="E2009" s="52" t="s">
        <v>533</v>
      </c>
      <c r="F2009" s="52">
        <v>3</v>
      </c>
      <c r="G2009" s="112" t="s">
        <v>98</v>
      </c>
      <c r="H2009" s="138">
        <v>5</v>
      </c>
      <c r="I2009" s="139">
        <v>0</v>
      </c>
      <c r="J2009" s="139">
        <v>57</v>
      </c>
      <c r="K2009" s="139">
        <f>I2009+J2009</f>
        <v>57</v>
      </c>
      <c r="L2009" s="140">
        <f>K2009*D2009</f>
        <v>98.039999999999992</v>
      </c>
      <c r="M2009" s="141">
        <f t="shared" si="122"/>
        <v>294.12</v>
      </c>
      <c r="N2009" s="458"/>
      <c r="O2009" s="147">
        <v>1</v>
      </c>
      <c r="P2009" s="460">
        <f t="shared" si="120"/>
        <v>0</v>
      </c>
      <c r="Q2009" s="451">
        <f>Q2007</f>
        <v>1</v>
      </c>
      <c r="R2009" s="144">
        <v>294.12</v>
      </c>
      <c r="S2009" s="143">
        <f t="shared" si="121"/>
        <v>0</v>
      </c>
      <c r="T2009" s="144">
        <f>Q2009*M2009</f>
        <v>294.12</v>
      </c>
      <c r="U2009" s="145"/>
      <c r="W2009" s="365"/>
    </row>
    <row r="2010" spans="1:23">
      <c r="A2010" s="182"/>
      <c r="B2010" s="52"/>
      <c r="C2010" s="200"/>
      <c r="D2010" s="137"/>
      <c r="E2010" s="52"/>
      <c r="F2010" s="52"/>
      <c r="G2010" s="186"/>
      <c r="H2010" s="187"/>
      <c r="I2010" s="187"/>
      <c r="J2010" s="187"/>
      <c r="K2010" s="139"/>
      <c r="L2010" s="140"/>
      <c r="M2010" s="141"/>
      <c r="N2010" s="458">
        <f t="shared" si="119"/>
        <v>0</v>
      </c>
      <c r="O2010" s="147"/>
      <c r="P2010" s="460">
        <f t="shared" si="120"/>
        <v>0</v>
      </c>
      <c r="Q2010" s="451"/>
      <c r="R2010" s="144"/>
      <c r="S2010" s="143"/>
      <c r="T2010" s="144"/>
      <c r="U2010" s="145"/>
      <c r="W2010" s="365"/>
    </row>
    <row r="2011" spans="1:23">
      <c r="A2011" s="135"/>
      <c r="B2011" s="52"/>
      <c r="C2011" s="185" t="s">
        <v>111</v>
      </c>
      <c r="D2011" s="137"/>
      <c r="E2011" s="52"/>
      <c r="F2011" s="52"/>
      <c r="G2011" s="186"/>
      <c r="H2011" s="187"/>
      <c r="I2011" s="187"/>
      <c r="J2011" s="187"/>
      <c r="K2011" s="139"/>
      <c r="L2011" s="140"/>
      <c r="M2011" s="141"/>
      <c r="N2011" s="458">
        <f t="shared" si="119"/>
        <v>0</v>
      </c>
      <c r="O2011" s="147"/>
      <c r="P2011" s="460">
        <f t="shared" si="120"/>
        <v>0</v>
      </c>
      <c r="Q2011" s="451"/>
      <c r="R2011" s="144"/>
      <c r="S2011" s="143"/>
      <c r="T2011" s="144"/>
      <c r="U2011" s="145"/>
      <c r="W2011" s="365"/>
    </row>
    <row r="2012" spans="1:23">
      <c r="A2012" s="182"/>
      <c r="B2012" s="52"/>
      <c r="C2012" s="200"/>
      <c r="D2012" s="137"/>
      <c r="E2012" s="52"/>
      <c r="F2012" s="52"/>
      <c r="G2012" s="186"/>
      <c r="H2012" s="187"/>
      <c r="I2012" s="187"/>
      <c r="J2012" s="187"/>
      <c r="K2012" s="139"/>
      <c r="L2012" s="140"/>
      <c r="M2012" s="141"/>
      <c r="N2012" s="458">
        <f t="shared" si="119"/>
        <v>0</v>
      </c>
      <c r="O2012" s="147"/>
      <c r="P2012" s="460">
        <f t="shared" si="120"/>
        <v>0</v>
      </c>
      <c r="Q2012" s="451"/>
      <c r="R2012" s="144"/>
      <c r="S2012" s="143"/>
      <c r="T2012" s="144"/>
      <c r="U2012" s="145"/>
      <c r="W2012" s="365"/>
    </row>
    <row r="2013" spans="1:23" ht="26">
      <c r="A2013" s="135">
        <v>14</v>
      </c>
      <c r="B2013" s="52" t="s">
        <v>107</v>
      </c>
      <c r="C2013" s="136" t="s">
        <v>93</v>
      </c>
      <c r="D2013" s="202">
        <v>5.25</v>
      </c>
      <c r="E2013" s="52" t="s">
        <v>532</v>
      </c>
      <c r="F2013" s="52">
        <v>3</v>
      </c>
      <c r="G2013" s="112" t="s">
        <v>94</v>
      </c>
      <c r="H2013" s="138">
        <v>20</v>
      </c>
      <c r="I2013" s="139">
        <v>255</v>
      </c>
      <c r="J2013" s="139">
        <v>145</v>
      </c>
      <c r="K2013" s="139">
        <f>I2013+J2013</f>
        <v>400</v>
      </c>
      <c r="L2013" s="140">
        <f>K2013*D2013</f>
        <v>2100</v>
      </c>
      <c r="M2013" s="141">
        <f t="shared" si="122"/>
        <v>6300</v>
      </c>
      <c r="N2013" s="458">
        <f t="shared" si="119"/>
        <v>0</v>
      </c>
      <c r="O2013" s="147">
        <v>1</v>
      </c>
      <c r="P2013" s="460">
        <f t="shared" si="120"/>
        <v>0</v>
      </c>
      <c r="Q2013" s="451">
        <f>'Work progress Summary'!F19</f>
        <v>1</v>
      </c>
      <c r="R2013" s="144">
        <v>6300</v>
      </c>
      <c r="S2013" s="143">
        <f t="shared" si="121"/>
        <v>0</v>
      </c>
      <c r="T2013" s="144">
        <f>Q2013*M2013</f>
        <v>6300</v>
      </c>
      <c r="U2013" s="145"/>
      <c r="W2013" s="365"/>
    </row>
    <row r="2014" spans="1:23">
      <c r="A2014" s="182"/>
      <c r="B2014" s="52"/>
      <c r="C2014" s="200"/>
      <c r="D2014" s="137"/>
      <c r="E2014" s="52"/>
      <c r="F2014" s="52"/>
      <c r="G2014" s="186"/>
      <c r="H2014" s="187"/>
      <c r="I2014" s="187"/>
      <c r="J2014" s="187"/>
      <c r="K2014" s="139"/>
      <c r="L2014" s="140"/>
      <c r="M2014" s="141"/>
      <c r="N2014" s="458">
        <f t="shared" ref="N2014:N2077" si="123">P2014*D2014*F2014</f>
        <v>0</v>
      </c>
      <c r="O2014" s="147"/>
      <c r="P2014" s="460">
        <f t="shared" ref="P2014:P2077" si="124">Q2014-O2014</f>
        <v>0</v>
      </c>
      <c r="Q2014" s="451"/>
      <c r="R2014" s="144"/>
      <c r="S2014" s="143"/>
      <c r="T2014" s="144"/>
      <c r="U2014" s="145"/>
      <c r="W2014" s="365"/>
    </row>
    <row r="2015" spans="1:23" ht="14.5">
      <c r="A2015" s="135">
        <v>14</v>
      </c>
      <c r="B2015" s="52" t="s">
        <v>108</v>
      </c>
      <c r="C2015" s="185" t="s">
        <v>383</v>
      </c>
      <c r="D2015" s="202">
        <v>0.35</v>
      </c>
      <c r="E2015" s="52" t="s">
        <v>532</v>
      </c>
      <c r="F2015" s="52">
        <v>3</v>
      </c>
      <c r="G2015" s="112" t="s">
        <v>96</v>
      </c>
      <c r="H2015" s="138">
        <v>20</v>
      </c>
      <c r="I2015" s="139">
        <v>282</v>
      </c>
      <c r="J2015" s="139">
        <v>206</v>
      </c>
      <c r="K2015" s="139">
        <f>I2015+J2015</f>
        <v>488</v>
      </c>
      <c r="L2015" s="140">
        <f>K2015*D2015</f>
        <v>170.79999999999998</v>
      </c>
      <c r="M2015" s="141">
        <f t="shared" si="122"/>
        <v>512.4</v>
      </c>
      <c r="N2015" s="458">
        <f t="shared" si="123"/>
        <v>0</v>
      </c>
      <c r="O2015" s="147">
        <v>1</v>
      </c>
      <c r="P2015" s="460">
        <f t="shared" si="124"/>
        <v>0</v>
      </c>
      <c r="Q2015" s="451">
        <f>Q2013</f>
        <v>1</v>
      </c>
      <c r="R2015" s="144">
        <v>512.4</v>
      </c>
      <c r="S2015" s="143">
        <f t="shared" ref="S2015:S2077" si="125">T2015-R2015</f>
        <v>0</v>
      </c>
      <c r="T2015" s="144">
        <f>Q2015*M2015</f>
        <v>512.4</v>
      </c>
      <c r="U2015" s="145"/>
      <c r="W2015" s="365"/>
    </row>
    <row r="2016" spans="1:23">
      <c r="A2016" s="182"/>
      <c r="B2016" s="52"/>
      <c r="C2016" s="200"/>
      <c r="D2016" s="137"/>
      <c r="E2016" s="52"/>
      <c r="F2016" s="52"/>
      <c r="G2016" s="186"/>
      <c r="H2016" s="187"/>
      <c r="I2016" s="187"/>
      <c r="J2016" s="187"/>
      <c r="K2016" s="139"/>
      <c r="L2016" s="140"/>
      <c r="M2016" s="141"/>
      <c r="N2016" s="458">
        <f t="shared" si="123"/>
        <v>0</v>
      </c>
      <c r="O2016" s="147"/>
      <c r="P2016" s="460">
        <f t="shared" si="124"/>
        <v>0</v>
      </c>
      <c r="Q2016" s="451"/>
      <c r="R2016" s="144"/>
      <c r="S2016" s="143"/>
      <c r="T2016" s="144"/>
      <c r="U2016" s="145"/>
      <c r="W2016" s="365"/>
    </row>
    <row r="2017" spans="1:23">
      <c r="A2017" s="135">
        <v>14</v>
      </c>
      <c r="B2017" s="52" t="s">
        <v>109</v>
      </c>
      <c r="C2017" s="185" t="s">
        <v>285</v>
      </c>
      <c r="D2017" s="137">
        <v>12.3</v>
      </c>
      <c r="E2017" s="52" t="s">
        <v>533</v>
      </c>
      <c r="F2017" s="52">
        <v>3</v>
      </c>
      <c r="G2017" s="112" t="s">
        <v>98</v>
      </c>
      <c r="H2017" s="138">
        <v>5</v>
      </c>
      <c r="I2017" s="139">
        <v>0</v>
      </c>
      <c r="J2017" s="139">
        <v>57</v>
      </c>
      <c r="K2017" s="139">
        <f>I2017+J2017</f>
        <v>57</v>
      </c>
      <c r="L2017" s="140">
        <f>K2017*D2017</f>
        <v>701.1</v>
      </c>
      <c r="M2017" s="141">
        <f t="shared" si="122"/>
        <v>2103.3000000000002</v>
      </c>
      <c r="N2017" s="458"/>
      <c r="O2017" s="147">
        <v>1</v>
      </c>
      <c r="P2017" s="460">
        <f t="shared" si="124"/>
        <v>0</v>
      </c>
      <c r="Q2017" s="451">
        <f>'Work progress Summary'!M19</f>
        <v>1</v>
      </c>
      <c r="R2017" s="144">
        <v>2103.3000000000002</v>
      </c>
      <c r="S2017" s="143">
        <f t="shared" si="125"/>
        <v>0</v>
      </c>
      <c r="T2017" s="144">
        <f>Q2017*M2017</f>
        <v>2103.3000000000002</v>
      </c>
      <c r="U2017" s="145"/>
      <c r="W2017" s="365"/>
    </row>
    <row r="2018" spans="1:23">
      <c r="A2018" s="182"/>
      <c r="B2018" s="52"/>
      <c r="C2018" s="200"/>
      <c r="D2018" s="137"/>
      <c r="E2018" s="52"/>
      <c r="F2018" s="52"/>
      <c r="G2018" s="186"/>
      <c r="H2018" s="187"/>
      <c r="I2018" s="187"/>
      <c r="J2018" s="187"/>
      <c r="K2018" s="139"/>
      <c r="L2018" s="140"/>
      <c r="M2018" s="141"/>
      <c r="N2018" s="458">
        <f t="shared" si="123"/>
        <v>0</v>
      </c>
      <c r="O2018" s="147"/>
      <c r="P2018" s="460">
        <f t="shared" si="124"/>
        <v>0</v>
      </c>
      <c r="Q2018" s="451"/>
      <c r="R2018" s="144"/>
      <c r="S2018" s="143"/>
      <c r="T2018" s="144"/>
      <c r="U2018" s="145"/>
      <c r="W2018" s="365"/>
    </row>
    <row r="2019" spans="1:23" ht="26">
      <c r="A2019" s="135">
        <v>14</v>
      </c>
      <c r="B2019" s="52" t="s">
        <v>112</v>
      </c>
      <c r="C2019" s="136" t="s">
        <v>384</v>
      </c>
      <c r="D2019" s="202">
        <v>1</v>
      </c>
      <c r="E2019" s="52" t="s">
        <v>533</v>
      </c>
      <c r="F2019" s="52">
        <v>3</v>
      </c>
      <c r="G2019" s="112" t="s">
        <v>96</v>
      </c>
      <c r="H2019" s="138">
        <v>20</v>
      </c>
      <c r="I2019" s="139">
        <v>125</v>
      </c>
      <c r="J2019" s="139">
        <v>51</v>
      </c>
      <c r="K2019" s="139">
        <f>I2019+J2019</f>
        <v>176</v>
      </c>
      <c r="L2019" s="140">
        <f>K2019*D2019</f>
        <v>176</v>
      </c>
      <c r="M2019" s="141">
        <f t="shared" si="122"/>
        <v>528</v>
      </c>
      <c r="N2019" s="458">
        <f>P2019*D2019*F2019*0.32*0.86</f>
        <v>0</v>
      </c>
      <c r="O2019" s="147">
        <v>1</v>
      </c>
      <c r="P2019" s="460">
        <f t="shared" si="124"/>
        <v>0</v>
      </c>
      <c r="Q2019" s="451">
        <f>Q2017</f>
        <v>1</v>
      </c>
      <c r="R2019" s="144">
        <v>528</v>
      </c>
      <c r="S2019" s="143">
        <f t="shared" si="125"/>
        <v>0</v>
      </c>
      <c r="T2019" s="144">
        <f>Q2019*M2019</f>
        <v>528</v>
      </c>
      <c r="U2019" s="145"/>
      <c r="W2019" s="365"/>
    </row>
    <row r="2020" spans="1:23">
      <c r="A2020" s="182"/>
      <c r="B2020" s="52"/>
      <c r="C2020" s="200"/>
      <c r="D2020" s="137"/>
      <c r="E2020" s="52"/>
      <c r="F2020" s="52"/>
      <c r="G2020" s="186"/>
      <c r="H2020" s="187"/>
      <c r="I2020" s="187"/>
      <c r="J2020" s="187"/>
      <c r="K2020" s="139"/>
      <c r="L2020" s="140"/>
      <c r="M2020" s="141"/>
      <c r="N2020" s="458">
        <f t="shared" si="123"/>
        <v>0</v>
      </c>
      <c r="O2020" s="147"/>
      <c r="P2020" s="460">
        <f t="shared" si="124"/>
        <v>0</v>
      </c>
      <c r="Q2020" s="451"/>
      <c r="R2020" s="144"/>
      <c r="S2020" s="143"/>
      <c r="T2020" s="144"/>
      <c r="U2020" s="145"/>
      <c r="W2020" s="365"/>
    </row>
    <row r="2021" spans="1:23">
      <c r="A2021" s="135"/>
      <c r="B2021" s="52"/>
      <c r="C2021" s="185" t="s">
        <v>118</v>
      </c>
      <c r="D2021" s="202"/>
      <c r="E2021" s="52"/>
      <c r="F2021" s="52"/>
      <c r="G2021" s="186"/>
      <c r="H2021" s="187"/>
      <c r="I2021" s="139"/>
      <c r="J2021" s="139"/>
      <c r="K2021" s="139"/>
      <c r="L2021" s="140"/>
      <c r="M2021" s="141"/>
      <c r="N2021" s="458">
        <f t="shared" si="123"/>
        <v>0</v>
      </c>
      <c r="O2021" s="147"/>
      <c r="P2021" s="460">
        <f t="shared" si="124"/>
        <v>0</v>
      </c>
      <c r="Q2021" s="451"/>
      <c r="R2021" s="144"/>
      <c r="S2021" s="143"/>
      <c r="T2021" s="144"/>
      <c r="U2021" s="145"/>
      <c r="W2021" s="365"/>
    </row>
    <row r="2022" spans="1:23">
      <c r="A2022" s="182"/>
      <c r="B2022" s="52"/>
      <c r="C2022" s="200"/>
      <c r="D2022" s="137"/>
      <c r="E2022" s="52"/>
      <c r="F2022" s="52"/>
      <c r="G2022" s="186"/>
      <c r="H2022" s="187"/>
      <c r="I2022" s="187"/>
      <c r="J2022" s="187"/>
      <c r="K2022" s="139"/>
      <c r="L2022" s="140"/>
      <c r="M2022" s="141"/>
      <c r="N2022" s="458">
        <f t="shared" si="123"/>
        <v>0</v>
      </c>
      <c r="O2022" s="147"/>
      <c r="P2022" s="460">
        <f t="shared" si="124"/>
        <v>0</v>
      </c>
      <c r="Q2022" s="451"/>
      <c r="R2022" s="144"/>
      <c r="S2022" s="143"/>
      <c r="T2022" s="144"/>
      <c r="U2022" s="145"/>
      <c r="W2022" s="365"/>
    </row>
    <row r="2023" spans="1:23" ht="26">
      <c r="A2023" s="135">
        <v>14</v>
      </c>
      <c r="B2023" s="52" t="s">
        <v>113</v>
      </c>
      <c r="C2023" s="185" t="s">
        <v>119</v>
      </c>
      <c r="D2023" s="137">
        <v>3.3</v>
      </c>
      <c r="E2023" s="52" t="s">
        <v>532</v>
      </c>
      <c r="F2023" s="52">
        <v>3</v>
      </c>
      <c r="G2023" s="112" t="s">
        <v>94</v>
      </c>
      <c r="H2023" s="138">
        <v>20</v>
      </c>
      <c r="I2023" s="139">
        <v>255</v>
      </c>
      <c r="J2023" s="139">
        <v>145</v>
      </c>
      <c r="K2023" s="139">
        <f>I2023+J2023</f>
        <v>400</v>
      </c>
      <c r="L2023" s="140">
        <f>K2023*D2023</f>
        <v>1320</v>
      </c>
      <c r="M2023" s="141">
        <f t="shared" si="122"/>
        <v>3960</v>
      </c>
      <c r="N2023" s="458">
        <f t="shared" si="123"/>
        <v>0</v>
      </c>
      <c r="O2023" s="147">
        <v>1</v>
      </c>
      <c r="P2023" s="460">
        <f t="shared" si="124"/>
        <v>0</v>
      </c>
      <c r="Q2023" s="451">
        <f>'Work progress Summary'!G19</f>
        <v>1</v>
      </c>
      <c r="R2023" s="144">
        <v>3960</v>
      </c>
      <c r="S2023" s="143">
        <f t="shared" si="125"/>
        <v>0</v>
      </c>
      <c r="T2023" s="144">
        <f>Q2023*M2023</f>
        <v>3960</v>
      </c>
      <c r="U2023" s="145"/>
      <c r="W2023" s="365"/>
    </row>
    <row r="2024" spans="1:23">
      <c r="A2024" s="182"/>
      <c r="B2024" s="52"/>
      <c r="C2024" s="200"/>
      <c r="D2024" s="137"/>
      <c r="E2024" s="52"/>
      <c r="F2024" s="52"/>
      <c r="G2024" s="186"/>
      <c r="H2024" s="187"/>
      <c r="I2024" s="187"/>
      <c r="J2024" s="187"/>
      <c r="K2024" s="139"/>
      <c r="L2024" s="140"/>
      <c r="M2024" s="141"/>
      <c r="N2024" s="458">
        <f t="shared" si="123"/>
        <v>0</v>
      </c>
      <c r="O2024" s="147"/>
      <c r="P2024" s="460">
        <f t="shared" si="124"/>
        <v>0</v>
      </c>
      <c r="Q2024" s="451"/>
      <c r="R2024" s="144"/>
      <c r="S2024" s="143"/>
      <c r="T2024" s="144"/>
      <c r="U2024" s="145"/>
      <c r="W2024" s="365"/>
    </row>
    <row r="2025" spans="1:23" ht="26">
      <c r="A2025" s="135">
        <v>14</v>
      </c>
      <c r="B2025" s="52" t="s">
        <v>116</v>
      </c>
      <c r="C2025" s="136" t="s">
        <v>123</v>
      </c>
      <c r="D2025" s="202">
        <v>1</v>
      </c>
      <c r="E2025" s="52" t="s">
        <v>100</v>
      </c>
      <c r="F2025" s="52">
        <v>3</v>
      </c>
      <c r="G2025" s="112" t="s">
        <v>96</v>
      </c>
      <c r="H2025" s="138">
        <v>20</v>
      </c>
      <c r="I2025" s="139">
        <v>99</v>
      </c>
      <c r="J2025" s="139">
        <v>37</v>
      </c>
      <c r="K2025" s="139">
        <f>I2025+J2025</f>
        <v>136</v>
      </c>
      <c r="L2025" s="140">
        <f>K2025*D2025</f>
        <v>136</v>
      </c>
      <c r="M2025" s="141">
        <f t="shared" si="122"/>
        <v>408</v>
      </c>
      <c r="N2025" s="458">
        <f>P2025*D2025*F2025*0.235*0.86</f>
        <v>0</v>
      </c>
      <c r="O2025" s="147">
        <v>1</v>
      </c>
      <c r="P2025" s="460">
        <f t="shared" si="124"/>
        <v>0</v>
      </c>
      <c r="Q2025" s="451">
        <f>Q2023</f>
        <v>1</v>
      </c>
      <c r="R2025" s="144">
        <v>408</v>
      </c>
      <c r="S2025" s="143">
        <f t="shared" si="125"/>
        <v>0</v>
      </c>
      <c r="T2025" s="144">
        <f>Q2025*M2025</f>
        <v>408</v>
      </c>
      <c r="U2025" s="145"/>
      <c r="W2025" s="365"/>
    </row>
    <row r="2026" spans="1:23">
      <c r="A2026" s="182"/>
      <c r="B2026" s="52"/>
      <c r="C2026" s="200"/>
      <c r="D2026" s="137"/>
      <c r="E2026" s="52"/>
      <c r="F2026" s="52"/>
      <c r="G2026" s="186"/>
      <c r="H2026" s="187"/>
      <c r="I2026" s="187"/>
      <c r="J2026" s="187"/>
      <c r="K2026" s="139"/>
      <c r="L2026" s="140"/>
      <c r="M2026" s="141"/>
      <c r="N2026" s="458">
        <f t="shared" si="123"/>
        <v>0</v>
      </c>
      <c r="O2026" s="147"/>
      <c r="P2026" s="460">
        <f t="shared" si="124"/>
        <v>0</v>
      </c>
      <c r="Q2026" s="451"/>
      <c r="R2026" s="144"/>
      <c r="S2026" s="143"/>
      <c r="T2026" s="144"/>
      <c r="U2026" s="145"/>
      <c r="W2026" s="365"/>
    </row>
    <row r="2027" spans="1:23">
      <c r="A2027" s="135"/>
      <c r="B2027" s="52"/>
      <c r="C2027" s="200" t="s">
        <v>300</v>
      </c>
      <c r="D2027" s="137"/>
      <c r="E2027" s="52"/>
      <c r="F2027" s="52"/>
      <c r="G2027" s="186"/>
      <c r="H2027" s="187"/>
      <c r="I2027" s="139"/>
      <c r="J2027" s="139"/>
      <c r="K2027" s="139"/>
      <c r="L2027" s="140"/>
      <c r="M2027" s="141"/>
      <c r="N2027" s="458">
        <f t="shared" si="123"/>
        <v>0</v>
      </c>
      <c r="O2027" s="147"/>
      <c r="P2027" s="460">
        <f t="shared" si="124"/>
        <v>0</v>
      </c>
      <c r="Q2027" s="451"/>
      <c r="R2027" s="144"/>
      <c r="S2027" s="143"/>
      <c r="T2027" s="144"/>
      <c r="U2027" s="145"/>
      <c r="W2027" s="365"/>
    </row>
    <row r="2028" spans="1:23">
      <c r="A2028" s="182"/>
      <c r="B2028" s="52"/>
      <c r="C2028" s="200"/>
      <c r="D2028" s="137"/>
      <c r="E2028" s="52"/>
      <c r="F2028" s="52"/>
      <c r="G2028" s="186"/>
      <c r="H2028" s="187"/>
      <c r="I2028" s="187"/>
      <c r="J2028" s="187"/>
      <c r="K2028" s="139"/>
      <c r="L2028" s="140"/>
      <c r="M2028" s="141"/>
      <c r="N2028" s="458">
        <f t="shared" si="123"/>
        <v>0</v>
      </c>
      <c r="O2028" s="147"/>
      <c r="P2028" s="460">
        <f t="shared" si="124"/>
        <v>0</v>
      </c>
      <c r="Q2028" s="451"/>
      <c r="R2028" s="144"/>
      <c r="S2028" s="143"/>
      <c r="T2028" s="144"/>
      <c r="U2028" s="145"/>
      <c r="W2028" s="365"/>
    </row>
    <row r="2029" spans="1:23" ht="26">
      <c r="A2029" s="135">
        <v>14</v>
      </c>
      <c r="B2029" s="52" t="s">
        <v>158</v>
      </c>
      <c r="C2029" s="136" t="s">
        <v>93</v>
      </c>
      <c r="D2029" s="202">
        <v>2.2000000000000002</v>
      </c>
      <c r="E2029" s="52" t="s">
        <v>532</v>
      </c>
      <c r="F2029" s="52">
        <v>3</v>
      </c>
      <c r="G2029" s="112" t="s">
        <v>94</v>
      </c>
      <c r="H2029" s="138">
        <v>20</v>
      </c>
      <c r="I2029" s="139">
        <v>255</v>
      </c>
      <c r="J2029" s="139">
        <v>145</v>
      </c>
      <c r="K2029" s="139">
        <f>I2029+J2029</f>
        <v>400</v>
      </c>
      <c r="L2029" s="140">
        <f>K2029*D2029</f>
        <v>880.00000000000011</v>
      </c>
      <c r="M2029" s="141">
        <f t="shared" si="122"/>
        <v>2640.0000000000005</v>
      </c>
      <c r="N2029" s="458">
        <f t="shared" si="123"/>
        <v>0</v>
      </c>
      <c r="O2029" s="147">
        <v>1</v>
      </c>
      <c r="P2029" s="460">
        <f t="shared" si="124"/>
        <v>0</v>
      </c>
      <c r="Q2029" s="451">
        <f>'Work progress Summary'!H19</f>
        <v>1</v>
      </c>
      <c r="R2029" s="144">
        <v>2640.0000000000005</v>
      </c>
      <c r="S2029" s="143">
        <f t="shared" si="125"/>
        <v>0</v>
      </c>
      <c r="T2029" s="144">
        <f>Q2029*M2029</f>
        <v>2640.0000000000005</v>
      </c>
      <c r="U2029" s="145"/>
      <c r="W2029" s="365"/>
    </row>
    <row r="2030" spans="1:23">
      <c r="A2030" s="182"/>
      <c r="B2030" s="52"/>
      <c r="C2030" s="200"/>
      <c r="D2030" s="137"/>
      <c r="E2030" s="52"/>
      <c r="F2030" s="52"/>
      <c r="G2030" s="186"/>
      <c r="H2030" s="187"/>
      <c r="I2030" s="187"/>
      <c r="J2030" s="187"/>
      <c r="K2030" s="139"/>
      <c r="L2030" s="140"/>
      <c r="M2030" s="141"/>
      <c r="N2030" s="458">
        <f t="shared" si="123"/>
        <v>0</v>
      </c>
      <c r="O2030" s="147"/>
      <c r="P2030" s="460">
        <f t="shared" si="124"/>
        <v>0</v>
      </c>
      <c r="Q2030" s="451"/>
      <c r="R2030" s="144"/>
      <c r="S2030" s="143"/>
      <c r="T2030" s="144"/>
      <c r="U2030" s="145"/>
      <c r="W2030" s="365"/>
    </row>
    <row r="2031" spans="1:23" ht="14.5">
      <c r="A2031" s="135">
        <v>14</v>
      </c>
      <c r="B2031" s="52" t="s">
        <v>309</v>
      </c>
      <c r="C2031" s="185" t="s">
        <v>385</v>
      </c>
      <c r="D2031" s="137">
        <v>0.8</v>
      </c>
      <c r="E2031" s="52" t="s">
        <v>532</v>
      </c>
      <c r="F2031" s="52">
        <v>3</v>
      </c>
      <c r="G2031" s="112" t="s">
        <v>96</v>
      </c>
      <c r="H2031" s="138">
        <v>20</v>
      </c>
      <c r="I2031" s="139">
        <v>282</v>
      </c>
      <c r="J2031" s="139">
        <v>206</v>
      </c>
      <c r="K2031" s="139">
        <f>I2031+J2031</f>
        <v>488</v>
      </c>
      <c r="L2031" s="140">
        <f>K2031*D2031</f>
        <v>390.40000000000003</v>
      </c>
      <c r="M2031" s="141">
        <f t="shared" si="122"/>
        <v>1171.2</v>
      </c>
      <c r="N2031" s="458">
        <f t="shared" si="123"/>
        <v>0</v>
      </c>
      <c r="O2031" s="147">
        <v>1</v>
      </c>
      <c r="P2031" s="460">
        <f t="shared" si="124"/>
        <v>0</v>
      </c>
      <c r="Q2031" s="451">
        <f>Q2029</f>
        <v>1</v>
      </c>
      <c r="R2031" s="144">
        <v>1171.2</v>
      </c>
      <c r="S2031" s="143">
        <f t="shared" si="125"/>
        <v>0</v>
      </c>
      <c r="T2031" s="144">
        <f>Q2031*M2031</f>
        <v>1171.2</v>
      </c>
      <c r="U2031" s="145"/>
      <c r="W2031" s="365"/>
    </row>
    <row r="2032" spans="1:23">
      <c r="A2032" s="182"/>
      <c r="B2032" s="52"/>
      <c r="C2032" s="200"/>
      <c r="D2032" s="137"/>
      <c r="E2032" s="52"/>
      <c r="F2032" s="52"/>
      <c r="G2032" s="186"/>
      <c r="H2032" s="187"/>
      <c r="I2032" s="187"/>
      <c r="J2032" s="187"/>
      <c r="K2032" s="139"/>
      <c r="L2032" s="140"/>
      <c r="M2032" s="141"/>
      <c r="N2032" s="458">
        <f t="shared" si="123"/>
        <v>0</v>
      </c>
      <c r="O2032" s="147"/>
      <c r="P2032" s="460">
        <f t="shared" si="124"/>
        <v>0</v>
      </c>
      <c r="Q2032" s="451"/>
      <c r="R2032" s="144"/>
      <c r="S2032" s="143"/>
      <c r="T2032" s="144"/>
      <c r="U2032" s="145"/>
      <c r="W2032" s="365"/>
    </row>
    <row r="2033" spans="1:23">
      <c r="A2033" s="135">
        <v>14</v>
      </c>
      <c r="B2033" s="52" t="s">
        <v>1</v>
      </c>
      <c r="C2033" s="185" t="s">
        <v>285</v>
      </c>
      <c r="D2033" s="202">
        <v>6.4</v>
      </c>
      <c r="E2033" s="52" t="s">
        <v>533</v>
      </c>
      <c r="F2033" s="52">
        <v>3</v>
      </c>
      <c r="G2033" s="112" t="s">
        <v>98</v>
      </c>
      <c r="H2033" s="138">
        <v>5</v>
      </c>
      <c r="I2033" s="139">
        <v>0</v>
      </c>
      <c r="J2033" s="139">
        <v>57</v>
      </c>
      <c r="K2033" s="139">
        <f>I2033+J2033</f>
        <v>57</v>
      </c>
      <c r="L2033" s="140">
        <f>K2033*D2033</f>
        <v>364.8</v>
      </c>
      <c r="M2033" s="141">
        <f t="shared" si="122"/>
        <v>1094.4000000000001</v>
      </c>
      <c r="N2033" s="458"/>
      <c r="O2033" s="147">
        <v>1</v>
      </c>
      <c r="P2033" s="460">
        <f t="shared" si="124"/>
        <v>0</v>
      </c>
      <c r="Q2033" s="451">
        <f>'Work progress Summary'!N19</f>
        <v>1</v>
      </c>
      <c r="R2033" s="144">
        <v>1094.4000000000001</v>
      </c>
      <c r="S2033" s="143">
        <f t="shared" si="125"/>
        <v>0</v>
      </c>
      <c r="T2033" s="144">
        <f>Q2033*M2033</f>
        <v>1094.4000000000001</v>
      </c>
      <c r="U2033" s="145"/>
      <c r="W2033" s="365"/>
    </row>
    <row r="2034" spans="1:23">
      <c r="A2034" s="182"/>
      <c r="B2034" s="52"/>
      <c r="C2034" s="200"/>
      <c r="D2034" s="137"/>
      <c r="E2034" s="52"/>
      <c r="F2034" s="52"/>
      <c r="G2034" s="186"/>
      <c r="H2034" s="187"/>
      <c r="I2034" s="187"/>
      <c r="J2034" s="187"/>
      <c r="K2034" s="139"/>
      <c r="L2034" s="140"/>
      <c r="M2034" s="141"/>
      <c r="N2034" s="458">
        <f t="shared" si="123"/>
        <v>0</v>
      </c>
      <c r="O2034" s="147"/>
      <c r="P2034" s="460">
        <f t="shared" si="124"/>
        <v>0</v>
      </c>
      <c r="Q2034" s="451"/>
      <c r="R2034" s="144"/>
      <c r="S2034" s="143"/>
      <c r="T2034" s="144"/>
      <c r="U2034" s="145"/>
      <c r="W2034" s="365"/>
    </row>
    <row r="2035" spans="1:23" ht="26">
      <c r="A2035" s="135">
        <v>14</v>
      </c>
      <c r="B2035" s="52" t="s">
        <v>2</v>
      </c>
      <c r="C2035" s="136" t="s">
        <v>123</v>
      </c>
      <c r="D2035" s="137">
        <v>1</v>
      </c>
      <c r="E2035" s="52" t="s">
        <v>100</v>
      </c>
      <c r="F2035" s="52">
        <v>3</v>
      </c>
      <c r="G2035" s="112" t="s">
        <v>96</v>
      </c>
      <c r="H2035" s="138">
        <v>20</v>
      </c>
      <c r="I2035" s="139">
        <v>99</v>
      </c>
      <c r="J2035" s="139">
        <v>37</v>
      </c>
      <c r="K2035" s="139">
        <f>I2035+J2035</f>
        <v>136</v>
      </c>
      <c r="L2035" s="140">
        <f>K2035*D2035</f>
        <v>136</v>
      </c>
      <c r="M2035" s="141">
        <f t="shared" si="122"/>
        <v>408</v>
      </c>
      <c r="N2035" s="458">
        <f>P2035*D2035*F2035*0.235*0.86</f>
        <v>0</v>
      </c>
      <c r="O2035" s="147">
        <v>1</v>
      </c>
      <c r="P2035" s="460">
        <f t="shared" si="124"/>
        <v>0</v>
      </c>
      <c r="Q2035" s="451">
        <f>Q2033</f>
        <v>1</v>
      </c>
      <c r="R2035" s="144">
        <v>408</v>
      </c>
      <c r="S2035" s="143">
        <f t="shared" si="125"/>
        <v>0</v>
      </c>
      <c r="T2035" s="144">
        <f>Q2035*M2035</f>
        <v>408</v>
      </c>
      <c r="U2035" s="145"/>
      <c r="W2035" s="365"/>
    </row>
    <row r="2036" spans="1:23">
      <c r="A2036" s="182"/>
      <c r="B2036" s="52"/>
      <c r="C2036" s="200"/>
      <c r="D2036" s="137"/>
      <c r="E2036" s="52"/>
      <c r="F2036" s="52"/>
      <c r="G2036" s="186"/>
      <c r="H2036" s="187"/>
      <c r="I2036" s="187"/>
      <c r="J2036" s="187"/>
      <c r="K2036" s="139"/>
      <c r="L2036" s="140"/>
      <c r="M2036" s="141"/>
      <c r="N2036" s="458">
        <f t="shared" si="123"/>
        <v>0</v>
      </c>
      <c r="O2036" s="147"/>
      <c r="P2036" s="460">
        <f t="shared" si="124"/>
        <v>0</v>
      </c>
      <c r="Q2036" s="451"/>
      <c r="R2036" s="144"/>
      <c r="S2036" s="143"/>
      <c r="T2036" s="144"/>
      <c r="U2036" s="145"/>
      <c r="W2036" s="365"/>
    </row>
    <row r="2037" spans="1:23">
      <c r="A2037" s="135"/>
      <c r="B2037" s="52"/>
      <c r="C2037" s="185" t="s">
        <v>124</v>
      </c>
      <c r="D2037" s="202"/>
      <c r="E2037" s="52"/>
      <c r="F2037" s="52"/>
      <c r="G2037" s="186"/>
      <c r="H2037" s="187"/>
      <c r="I2037" s="139"/>
      <c r="J2037" s="139"/>
      <c r="K2037" s="139"/>
      <c r="L2037" s="140"/>
      <c r="M2037" s="141"/>
      <c r="N2037" s="458">
        <f t="shared" si="123"/>
        <v>0</v>
      </c>
      <c r="O2037" s="147"/>
      <c r="P2037" s="460">
        <f t="shared" si="124"/>
        <v>0</v>
      </c>
      <c r="Q2037" s="451"/>
      <c r="R2037" s="144"/>
      <c r="S2037" s="143"/>
      <c r="T2037" s="144"/>
      <c r="U2037" s="145"/>
      <c r="W2037" s="365"/>
    </row>
    <row r="2038" spans="1:23">
      <c r="A2038" s="182"/>
      <c r="B2038" s="52"/>
      <c r="C2038" s="200"/>
      <c r="D2038" s="137"/>
      <c r="E2038" s="52"/>
      <c r="F2038" s="52"/>
      <c r="G2038" s="186"/>
      <c r="H2038" s="187"/>
      <c r="I2038" s="187"/>
      <c r="J2038" s="187"/>
      <c r="K2038" s="139"/>
      <c r="L2038" s="140"/>
      <c r="M2038" s="141"/>
      <c r="N2038" s="458">
        <f t="shared" si="123"/>
        <v>0</v>
      </c>
      <c r="O2038" s="147"/>
      <c r="P2038" s="460">
        <f t="shared" si="124"/>
        <v>0</v>
      </c>
      <c r="Q2038" s="451"/>
      <c r="R2038" s="144"/>
      <c r="S2038" s="143"/>
      <c r="T2038" s="144"/>
      <c r="U2038" s="145"/>
      <c r="W2038" s="365"/>
    </row>
    <row r="2039" spans="1:23" ht="26">
      <c r="A2039" s="135">
        <v>14</v>
      </c>
      <c r="B2039" s="52" t="s">
        <v>3</v>
      </c>
      <c r="C2039" s="136" t="s">
        <v>125</v>
      </c>
      <c r="D2039" s="137">
        <v>4</v>
      </c>
      <c r="E2039" s="52" t="s">
        <v>532</v>
      </c>
      <c r="F2039" s="52">
        <v>3</v>
      </c>
      <c r="G2039" s="112" t="s">
        <v>126</v>
      </c>
      <c r="H2039" s="138">
        <v>20</v>
      </c>
      <c r="I2039" s="139">
        <v>50</v>
      </c>
      <c r="J2039" s="139">
        <v>100</v>
      </c>
      <c r="K2039" s="139">
        <f>I2039+J2039</f>
        <v>150</v>
      </c>
      <c r="L2039" s="140">
        <f>K2039*D2039</f>
        <v>600</v>
      </c>
      <c r="M2039" s="141">
        <f t="shared" si="122"/>
        <v>1800</v>
      </c>
      <c r="N2039" s="458">
        <f t="shared" si="123"/>
        <v>0</v>
      </c>
      <c r="O2039" s="147">
        <v>1</v>
      </c>
      <c r="P2039" s="460">
        <f t="shared" si="124"/>
        <v>0</v>
      </c>
      <c r="Q2039" s="451">
        <f>'Work progress Summary'!I19</f>
        <v>1</v>
      </c>
      <c r="R2039" s="144">
        <v>1800</v>
      </c>
      <c r="S2039" s="143">
        <f t="shared" si="125"/>
        <v>0</v>
      </c>
      <c r="T2039" s="144">
        <f>Q2039*M2039</f>
        <v>1800</v>
      </c>
      <c r="U2039" s="145"/>
      <c r="W2039" s="365"/>
    </row>
    <row r="2040" spans="1:23">
      <c r="A2040" s="182"/>
      <c r="B2040" s="52"/>
      <c r="C2040" s="200"/>
      <c r="D2040" s="137"/>
      <c r="E2040" s="52"/>
      <c r="F2040" s="52"/>
      <c r="G2040" s="186"/>
      <c r="H2040" s="187"/>
      <c r="I2040" s="187"/>
      <c r="J2040" s="187"/>
      <c r="K2040" s="139"/>
      <c r="L2040" s="140"/>
      <c r="M2040" s="141"/>
      <c r="N2040" s="458">
        <f t="shared" si="123"/>
        <v>0</v>
      </c>
      <c r="O2040" s="147"/>
      <c r="P2040" s="460">
        <f t="shared" si="124"/>
        <v>0</v>
      </c>
      <c r="Q2040" s="451"/>
      <c r="R2040" s="144"/>
      <c r="S2040" s="143"/>
      <c r="T2040" s="144"/>
      <c r="U2040" s="145"/>
      <c r="W2040" s="365"/>
    </row>
    <row r="2041" spans="1:23">
      <c r="A2041" s="135"/>
      <c r="B2041" s="183" t="s">
        <v>83</v>
      </c>
      <c r="C2041" s="200" t="s">
        <v>127</v>
      </c>
      <c r="D2041" s="202"/>
      <c r="E2041" s="52"/>
      <c r="F2041" s="52"/>
      <c r="G2041" s="186"/>
      <c r="H2041" s="187"/>
      <c r="I2041" s="139"/>
      <c r="J2041" s="139"/>
      <c r="K2041" s="139"/>
      <c r="L2041" s="140"/>
      <c r="M2041" s="141"/>
      <c r="N2041" s="458">
        <f t="shared" si="123"/>
        <v>0</v>
      </c>
      <c r="O2041" s="147"/>
      <c r="P2041" s="460">
        <f t="shared" si="124"/>
        <v>0</v>
      </c>
      <c r="Q2041" s="451"/>
      <c r="R2041" s="144"/>
      <c r="S2041" s="143"/>
      <c r="T2041" s="144"/>
      <c r="U2041" s="145"/>
      <c r="W2041" s="365"/>
    </row>
    <row r="2042" spans="1:23">
      <c r="A2042" s="182"/>
      <c r="B2042" s="52"/>
      <c r="C2042" s="200"/>
      <c r="D2042" s="137"/>
      <c r="E2042" s="52"/>
      <c r="F2042" s="52"/>
      <c r="G2042" s="186"/>
      <c r="H2042" s="187"/>
      <c r="I2042" s="187"/>
      <c r="J2042" s="187"/>
      <c r="K2042" s="139"/>
      <c r="L2042" s="140"/>
      <c r="M2042" s="141"/>
      <c r="N2042" s="458">
        <f t="shared" si="123"/>
        <v>0</v>
      </c>
      <c r="O2042" s="147"/>
      <c r="P2042" s="460">
        <f t="shared" si="124"/>
        <v>0</v>
      </c>
      <c r="Q2042" s="451"/>
      <c r="R2042" s="144"/>
      <c r="S2042" s="143"/>
      <c r="T2042" s="144"/>
      <c r="U2042" s="145"/>
      <c r="W2042" s="365"/>
    </row>
    <row r="2043" spans="1:23">
      <c r="A2043" s="135"/>
      <c r="B2043" s="183" t="s">
        <v>83</v>
      </c>
      <c r="C2043" s="200" t="s">
        <v>111</v>
      </c>
      <c r="D2043" s="137"/>
      <c r="E2043" s="52"/>
      <c r="F2043" s="52"/>
      <c r="G2043" s="186"/>
      <c r="H2043" s="187"/>
      <c r="I2043" s="139"/>
      <c r="J2043" s="139"/>
      <c r="K2043" s="139"/>
      <c r="L2043" s="140"/>
      <c r="M2043" s="141"/>
      <c r="N2043" s="458">
        <f t="shared" si="123"/>
        <v>0</v>
      </c>
      <c r="O2043" s="147"/>
      <c r="P2043" s="460">
        <f t="shared" si="124"/>
        <v>0</v>
      </c>
      <c r="Q2043" s="451"/>
      <c r="R2043" s="144"/>
      <c r="S2043" s="143"/>
      <c r="T2043" s="144"/>
      <c r="U2043" s="145"/>
      <c r="W2043" s="365"/>
    </row>
    <row r="2044" spans="1:23">
      <c r="A2044" s="182"/>
      <c r="B2044" s="52"/>
      <c r="C2044" s="200"/>
      <c r="D2044" s="137"/>
      <c r="E2044" s="52"/>
      <c r="F2044" s="52"/>
      <c r="G2044" s="186"/>
      <c r="H2044" s="187"/>
      <c r="I2044" s="187"/>
      <c r="J2044" s="187"/>
      <c r="K2044" s="139"/>
      <c r="L2044" s="140"/>
      <c r="M2044" s="141"/>
      <c r="N2044" s="458">
        <f t="shared" si="123"/>
        <v>0</v>
      </c>
      <c r="O2044" s="147"/>
      <c r="P2044" s="460">
        <f t="shared" si="124"/>
        <v>0</v>
      </c>
      <c r="Q2044" s="451"/>
      <c r="R2044" s="144"/>
      <c r="S2044" s="143"/>
      <c r="T2044" s="144"/>
      <c r="U2044" s="145"/>
      <c r="W2044" s="365"/>
    </row>
    <row r="2045" spans="1:23" ht="39">
      <c r="A2045" s="135">
        <v>14</v>
      </c>
      <c r="B2045" s="52" t="s">
        <v>4</v>
      </c>
      <c r="C2045" s="136" t="s">
        <v>132</v>
      </c>
      <c r="D2045" s="202">
        <v>14.5</v>
      </c>
      <c r="E2045" s="52" t="s">
        <v>532</v>
      </c>
      <c r="F2045" s="52">
        <v>3</v>
      </c>
      <c r="G2045" s="112" t="s">
        <v>131</v>
      </c>
      <c r="H2045" s="138">
        <v>20</v>
      </c>
      <c r="I2045" s="139">
        <v>406</v>
      </c>
      <c r="J2045" s="139">
        <v>222</v>
      </c>
      <c r="K2045" s="139">
        <f>I2045+J2045</f>
        <v>628</v>
      </c>
      <c r="L2045" s="140">
        <f>K2045*D2045</f>
        <v>9106</v>
      </c>
      <c r="M2045" s="141">
        <f t="shared" si="122"/>
        <v>27318</v>
      </c>
      <c r="N2045" s="458">
        <f t="shared" si="123"/>
        <v>0</v>
      </c>
      <c r="O2045" s="147">
        <v>1</v>
      </c>
      <c r="P2045" s="460">
        <f t="shared" si="124"/>
        <v>0</v>
      </c>
      <c r="Q2045" s="451">
        <f>'Work progress Summary'!O19</f>
        <v>1</v>
      </c>
      <c r="R2045" s="144">
        <v>27318</v>
      </c>
      <c r="S2045" s="143">
        <f t="shared" si="125"/>
        <v>0</v>
      </c>
      <c r="T2045" s="144">
        <f>Q2045*M2045</f>
        <v>27318</v>
      </c>
      <c r="U2045" s="145"/>
      <c r="W2045" s="365"/>
    </row>
    <row r="2046" spans="1:23">
      <c r="A2046" s="182"/>
      <c r="B2046" s="52"/>
      <c r="C2046" s="200"/>
      <c r="D2046" s="137"/>
      <c r="E2046" s="52"/>
      <c r="F2046" s="52"/>
      <c r="G2046" s="186"/>
      <c r="H2046" s="187"/>
      <c r="I2046" s="187"/>
      <c r="J2046" s="187"/>
      <c r="K2046" s="139"/>
      <c r="L2046" s="140"/>
      <c r="M2046" s="141"/>
      <c r="N2046" s="458">
        <f t="shared" si="123"/>
        <v>0</v>
      </c>
      <c r="O2046" s="147"/>
      <c r="P2046" s="460">
        <f t="shared" si="124"/>
        <v>0</v>
      </c>
      <c r="Q2046" s="451"/>
      <c r="R2046" s="144"/>
      <c r="S2046" s="143"/>
      <c r="T2046" s="144"/>
      <c r="U2046" s="145"/>
      <c r="W2046" s="365"/>
    </row>
    <row r="2047" spans="1:23" ht="26">
      <c r="A2047" s="135">
        <v>14</v>
      </c>
      <c r="B2047" s="52" t="s">
        <v>5</v>
      </c>
      <c r="C2047" s="136" t="s">
        <v>128</v>
      </c>
      <c r="D2047" s="202">
        <v>11.4</v>
      </c>
      <c r="E2047" s="52" t="s">
        <v>533</v>
      </c>
      <c r="F2047" s="52">
        <v>3</v>
      </c>
      <c r="G2047" s="112" t="s">
        <v>96</v>
      </c>
      <c r="H2047" s="138">
        <v>20</v>
      </c>
      <c r="I2047" s="139">
        <v>86</v>
      </c>
      <c r="J2047" s="139">
        <v>48</v>
      </c>
      <c r="K2047" s="139">
        <f>I2047+J2047</f>
        <v>134</v>
      </c>
      <c r="L2047" s="140">
        <f>K2047*D2047</f>
        <v>1527.6000000000001</v>
      </c>
      <c r="M2047" s="141">
        <f t="shared" si="122"/>
        <v>4582.8</v>
      </c>
      <c r="N2047" s="458">
        <f>P2047*D2047*F2047*0.2</f>
        <v>0</v>
      </c>
      <c r="O2047" s="147">
        <v>1</v>
      </c>
      <c r="P2047" s="460">
        <f t="shared" si="124"/>
        <v>0</v>
      </c>
      <c r="Q2047" s="451">
        <f>Q2045</f>
        <v>1</v>
      </c>
      <c r="R2047" s="144">
        <v>4582.8</v>
      </c>
      <c r="S2047" s="143">
        <f t="shared" si="125"/>
        <v>0</v>
      </c>
      <c r="T2047" s="144">
        <f>Q2047*M2047</f>
        <v>4582.8</v>
      </c>
      <c r="U2047" s="145"/>
      <c r="W2047" s="365"/>
    </row>
    <row r="2048" spans="1:23">
      <c r="A2048" s="182"/>
      <c r="B2048" s="52"/>
      <c r="C2048" s="200"/>
      <c r="D2048" s="137"/>
      <c r="E2048" s="52"/>
      <c r="F2048" s="52"/>
      <c r="G2048" s="186"/>
      <c r="H2048" s="187"/>
      <c r="I2048" s="187"/>
      <c r="J2048" s="187"/>
      <c r="K2048" s="139"/>
      <c r="L2048" s="140"/>
      <c r="M2048" s="141"/>
      <c r="N2048" s="458">
        <f t="shared" si="123"/>
        <v>0</v>
      </c>
      <c r="O2048" s="147"/>
      <c r="P2048" s="460">
        <f t="shared" si="124"/>
        <v>0</v>
      </c>
      <c r="Q2048" s="451"/>
      <c r="R2048" s="144"/>
      <c r="S2048" s="143"/>
      <c r="T2048" s="144"/>
      <c r="U2048" s="145"/>
      <c r="W2048" s="365"/>
    </row>
    <row r="2049" spans="1:23">
      <c r="A2049" s="135"/>
      <c r="B2049" s="183" t="s">
        <v>83</v>
      </c>
      <c r="C2049" s="200" t="s">
        <v>118</v>
      </c>
      <c r="D2049" s="202"/>
      <c r="E2049" s="52"/>
      <c r="F2049" s="52"/>
      <c r="G2049" s="186"/>
      <c r="H2049" s="187"/>
      <c r="I2049" s="139"/>
      <c r="J2049" s="139"/>
      <c r="K2049" s="139"/>
      <c r="L2049" s="140"/>
      <c r="M2049" s="141"/>
      <c r="N2049" s="458">
        <f t="shared" si="123"/>
        <v>0</v>
      </c>
      <c r="O2049" s="147"/>
      <c r="P2049" s="460">
        <f t="shared" si="124"/>
        <v>0</v>
      </c>
      <c r="Q2049" s="451"/>
      <c r="R2049" s="144"/>
      <c r="S2049" s="143"/>
      <c r="T2049" s="144"/>
      <c r="U2049" s="145"/>
      <c r="W2049" s="365"/>
    </row>
    <row r="2050" spans="1:23">
      <c r="A2050" s="182"/>
      <c r="B2050" s="52"/>
      <c r="C2050" s="200"/>
      <c r="D2050" s="137"/>
      <c r="E2050" s="52"/>
      <c r="F2050" s="52"/>
      <c r="G2050" s="186"/>
      <c r="H2050" s="187"/>
      <c r="I2050" s="187"/>
      <c r="J2050" s="187"/>
      <c r="K2050" s="139"/>
      <c r="L2050" s="140"/>
      <c r="M2050" s="141"/>
      <c r="N2050" s="458">
        <f t="shared" si="123"/>
        <v>0</v>
      </c>
      <c r="O2050" s="147"/>
      <c r="P2050" s="460">
        <f t="shared" si="124"/>
        <v>0</v>
      </c>
      <c r="Q2050" s="451"/>
      <c r="R2050" s="144"/>
      <c r="S2050" s="143"/>
      <c r="T2050" s="144"/>
      <c r="U2050" s="145"/>
      <c r="W2050" s="365"/>
    </row>
    <row r="2051" spans="1:23" ht="39">
      <c r="A2051" s="135">
        <v>14</v>
      </c>
      <c r="B2051" s="52" t="s">
        <v>103</v>
      </c>
      <c r="C2051" s="136" t="s">
        <v>206</v>
      </c>
      <c r="D2051" s="202">
        <v>15.95</v>
      </c>
      <c r="E2051" s="52" t="s">
        <v>532</v>
      </c>
      <c r="F2051" s="52">
        <v>3</v>
      </c>
      <c r="G2051" s="112" t="s">
        <v>131</v>
      </c>
      <c r="H2051" s="138">
        <v>20</v>
      </c>
      <c r="I2051" s="139">
        <v>406</v>
      </c>
      <c r="J2051" s="139">
        <v>222</v>
      </c>
      <c r="K2051" s="139">
        <f>I2051+J2051</f>
        <v>628</v>
      </c>
      <c r="L2051" s="140">
        <f>K2051*D2051</f>
        <v>10016.6</v>
      </c>
      <c r="M2051" s="141">
        <f t="shared" si="122"/>
        <v>30049.800000000003</v>
      </c>
      <c r="N2051" s="458">
        <f t="shared" si="123"/>
        <v>0</v>
      </c>
      <c r="O2051" s="147">
        <v>1</v>
      </c>
      <c r="P2051" s="460">
        <f t="shared" si="124"/>
        <v>0</v>
      </c>
      <c r="Q2051" s="451">
        <f>'Work progress Summary'!P19</f>
        <v>1</v>
      </c>
      <c r="R2051" s="144">
        <v>30049.800000000003</v>
      </c>
      <c r="S2051" s="143">
        <f t="shared" si="125"/>
        <v>0</v>
      </c>
      <c r="T2051" s="144">
        <f>Q2051*M2051</f>
        <v>30049.800000000003</v>
      </c>
      <c r="U2051" s="145"/>
      <c r="W2051" s="365"/>
    </row>
    <row r="2052" spans="1:23">
      <c r="A2052" s="182"/>
      <c r="B2052" s="52"/>
      <c r="C2052" s="200"/>
      <c r="D2052" s="137"/>
      <c r="E2052" s="52"/>
      <c r="F2052" s="52"/>
      <c r="G2052" s="186"/>
      <c r="H2052" s="187"/>
      <c r="I2052" s="187"/>
      <c r="J2052" s="187"/>
      <c r="K2052" s="139"/>
      <c r="L2052" s="140"/>
      <c r="M2052" s="141"/>
      <c r="N2052" s="458">
        <f t="shared" si="123"/>
        <v>0</v>
      </c>
      <c r="O2052" s="147"/>
      <c r="P2052" s="460">
        <f t="shared" si="124"/>
        <v>0</v>
      </c>
      <c r="Q2052" s="451"/>
      <c r="R2052" s="144"/>
      <c r="S2052" s="143"/>
      <c r="T2052" s="144"/>
      <c r="U2052" s="145"/>
      <c r="W2052" s="365"/>
    </row>
    <row r="2053" spans="1:23" ht="26">
      <c r="A2053" s="135">
        <v>14</v>
      </c>
      <c r="B2053" s="52" t="s">
        <v>105</v>
      </c>
      <c r="C2053" s="136" t="s">
        <v>232</v>
      </c>
      <c r="D2053" s="202">
        <v>6.65</v>
      </c>
      <c r="E2053" s="52" t="s">
        <v>533</v>
      </c>
      <c r="F2053" s="52">
        <v>3</v>
      </c>
      <c r="G2053" s="112" t="s">
        <v>96</v>
      </c>
      <c r="H2053" s="138">
        <v>20</v>
      </c>
      <c r="I2053" s="139">
        <v>94</v>
      </c>
      <c r="J2053" s="139">
        <v>56</v>
      </c>
      <c r="K2053" s="139">
        <f>I2053+J2053</f>
        <v>150</v>
      </c>
      <c r="L2053" s="140">
        <f>K2053*D2053</f>
        <v>997.5</v>
      </c>
      <c r="M2053" s="141">
        <f t="shared" si="122"/>
        <v>2992.5</v>
      </c>
      <c r="N2053" s="458">
        <f>P2053*D2053*F2053*0.23</f>
        <v>0</v>
      </c>
      <c r="O2053" s="147">
        <v>1</v>
      </c>
      <c r="P2053" s="460">
        <f t="shared" si="124"/>
        <v>0</v>
      </c>
      <c r="Q2053" s="451">
        <f>Q2051</f>
        <v>1</v>
      </c>
      <c r="R2053" s="144">
        <v>2992.5</v>
      </c>
      <c r="S2053" s="143">
        <f t="shared" si="125"/>
        <v>0</v>
      </c>
      <c r="T2053" s="144">
        <f>Q2053*M2053</f>
        <v>2992.5</v>
      </c>
      <c r="U2053" s="145"/>
      <c r="W2053" s="365"/>
    </row>
    <row r="2054" spans="1:23">
      <c r="A2054" s="182"/>
      <c r="B2054" s="52"/>
      <c r="C2054" s="200"/>
      <c r="D2054" s="137"/>
      <c r="E2054" s="52"/>
      <c r="F2054" s="52"/>
      <c r="G2054" s="186"/>
      <c r="H2054" s="187"/>
      <c r="I2054" s="187"/>
      <c r="J2054" s="187"/>
      <c r="K2054" s="139"/>
      <c r="L2054" s="140"/>
      <c r="M2054" s="141"/>
      <c r="N2054" s="458">
        <f t="shared" si="123"/>
        <v>0</v>
      </c>
      <c r="O2054" s="147"/>
      <c r="P2054" s="460">
        <f t="shared" si="124"/>
        <v>0</v>
      </c>
      <c r="Q2054" s="451"/>
      <c r="R2054" s="144"/>
      <c r="S2054" s="143"/>
      <c r="T2054" s="144"/>
      <c r="U2054" s="145"/>
      <c r="W2054" s="365"/>
    </row>
    <row r="2055" spans="1:23">
      <c r="A2055" s="135"/>
      <c r="B2055" s="183" t="s">
        <v>83</v>
      </c>
      <c r="C2055" s="200" t="s">
        <v>121</v>
      </c>
      <c r="D2055" s="137"/>
      <c r="E2055" s="52"/>
      <c r="F2055" s="52"/>
      <c r="G2055" s="186"/>
      <c r="H2055" s="187"/>
      <c r="I2055" s="139"/>
      <c r="J2055" s="139"/>
      <c r="K2055" s="139"/>
      <c r="L2055" s="140"/>
      <c r="M2055" s="141"/>
      <c r="N2055" s="458">
        <f t="shared" si="123"/>
        <v>0</v>
      </c>
      <c r="O2055" s="147"/>
      <c r="P2055" s="460">
        <f t="shared" si="124"/>
        <v>0</v>
      </c>
      <c r="Q2055" s="451"/>
      <c r="R2055" s="144"/>
      <c r="S2055" s="143"/>
      <c r="T2055" s="144"/>
      <c r="U2055" s="145"/>
      <c r="W2055" s="365"/>
    </row>
    <row r="2056" spans="1:23">
      <c r="A2056" s="182"/>
      <c r="B2056" s="52"/>
      <c r="C2056" s="200"/>
      <c r="D2056" s="137"/>
      <c r="E2056" s="52"/>
      <c r="F2056" s="52"/>
      <c r="G2056" s="186"/>
      <c r="H2056" s="187"/>
      <c r="I2056" s="187"/>
      <c r="J2056" s="187"/>
      <c r="K2056" s="139"/>
      <c r="L2056" s="140"/>
      <c r="M2056" s="141"/>
      <c r="N2056" s="458">
        <f t="shared" si="123"/>
        <v>0</v>
      </c>
      <c r="O2056" s="147"/>
      <c r="P2056" s="460">
        <f t="shared" si="124"/>
        <v>0</v>
      </c>
      <c r="Q2056" s="451"/>
      <c r="R2056" s="144"/>
      <c r="S2056" s="143"/>
      <c r="T2056" s="144"/>
      <c r="U2056" s="145"/>
      <c r="W2056" s="365"/>
    </row>
    <row r="2057" spans="1:23" ht="52">
      <c r="A2057" s="135">
        <v>14</v>
      </c>
      <c r="B2057" s="52" t="s">
        <v>107</v>
      </c>
      <c r="C2057" s="136" t="s">
        <v>207</v>
      </c>
      <c r="D2057" s="202">
        <v>3.3</v>
      </c>
      <c r="E2057" s="52" t="s">
        <v>532</v>
      </c>
      <c r="F2057" s="52">
        <v>3</v>
      </c>
      <c r="G2057" s="112" t="s">
        <v>131</v>
      </c>
      <c r="H2057" s="138">
        <v>20</v>
      </c>
      <c r="I2057" s="139">
        <v>406</v>
      </c>
      <c r="J2057" s="139">
        <v>222</v>
      </c>
      <c r="K2057" s="139">
        <f>I2057+J2057</f>
        <v>628</v>
      </c>
      <c r="L2057" s="140">
        <f>K2057*D2057</f>
        <v>2072.4</v>
      </c>
      <c r="M2057" s="141">
        <f t="shared" si="122"/>
        <v>6217.2000000000007</v>
      </c>
      <c r="N2057" s="458">
        <f t="shared" si="123"/>
        <v>0</v>
      </c>
      <c r="O2057" s="147">
        <v>1</v>
      </c>
      <c r="P2057" s="460">
        <f t="shared" si="124"/>
        <v>0</v>
      </c>
      <c r="Q2057" s="451">
        <f>'Work progress Summary'!Q19</f>
        <v>1</v>
      </c>
      <c r="R2057" s="144">
        <v>6217.2000000000007</v>
      </c>
      <c r="S2057" s="143">
        <f t="shared" si="125"/>
        <v>0</v>
      </c>
      <c r="T2057" s="144">
        <f>Q2057*M2057</f>
        <v>6217.2000000000007</v>
      </c>
      <c r="U2057" s="145"/>
      <c r="W2057" s="365"/>
    </row>
    <row r="2058" spans="1:23">
      <c r="A2058" s="182"/>
      <c r="B2058" s="52"/>
      <c r="C2058" s="200"/>
      <c r="D2058" s="137"/>
      <c r="E2058" s="52"/>
      <c r="F2058" s="52"/>
      <c r="G2058" s="186"/>
      <c r="H2058" s="187"/>
      <c r="I2058" s="187"/>
      <c r="J2058" s="187"/>
      <c r="K2058" s="139"/>
      <c r="L2058" s="140"/>
      <c r="M2058" s="141"/>
      <c r="N2058" s="458">
        <f t="shared" si="123"/>
        <v>0</v>
      </c>
      <c r="O2058" s="147"/>
      <c r="P2058" s="460">
        <f t="shared" si="124"/>
        <v>0</v>
      </c>
      <c r="Q2058" s="451"/>
      <c r="R2058" s="144"/>
      <c r="S2058" s="143"/>
      <c r="T2058" s="144"/>
      <c r="U2058" s="145"/>
      <c r="W2058" s="365"/>
    </row>
    <row r="2059" spans="1:23" ht="26">
      <c r="A2059" s="135">
        <v>14</v>
      </c>
      <c r="B2059" s="52" t="s">
        <v>108</v>
      </c>
      <c r="C2059" s="136" t="s">
        <v>133</v>
      </c>
      <c r="D2059" s="202">
        <v>3.95</v>
      </c>
      <c r="E2059" s="52" t="s">
        <v>533</v>
      </c>
      <c r="F2059" s="52">
        <v>3</v>
      </c>
      <c r="G2059" s="112" t="s">
        <v>96</v>
      </c>
      <c r="H2059" s="138">
        <v>20</v>
      </c>
      <c r="I2059" s="139">
        <v>79</v>
      </c>
      <c r="J2059" s="139">
        <v>43</v>
      </c>
      <c r="K2059" s="139">
        <f>I2059+J2059</f>
        <v>122</v>
      </c>
      <c r="L2059" s="140">
        <f>K2059*D2059</f>
        <v>481.90000000000003</v>
      </c>
      <c r="M2059" s="141">
        <f t="shared" si="122"/>
        <v>1445.7</v>
      </c>
      <c r="N2059" s="458">
        <f>P2059*D2059*F2059*0.18</f>
        <v>0</v>
      </c>
      <c r="O2059" s="147">
        <v>1</v>
      </c>
      <c r="P2059" s="460">
        <f t="shared" si="124"/>
        <v>0</v>
      </c>
      <c r="Q2059" s="451">
        <f>Q2057</f>
        <v>1</v>
      </c>
      <c r="R2059" s="144">
        <v>1445.7</v>
      </c>
      <c r="S2059" s="143">
        <f t="shared" si="125"/>
        <v>0</v>
      </c>
      <c r="T2059" s="144">
        <f>Q2059*M2059</f>
        <v>1445.7</v>
      </c>
      <c r="U2059" s="145"/>
      <c r="W2059" s="365"/>
    </row>
    <row r="2060" spans="1:23">
      <c r="A2060" s="182"/>
      <c r="B2060" s="52"/>
      <c r="C2060" s="200"/>
      <c r="D2060" s="137"/>
      <c r="E2060" s="52"/>
      <c r="F2060" s="52"/>
      <c r="G2060" s="186"/>
      <c r="H2060" s="187"/>
      <c r="I2060" s="187"/>
      <c r="J2060" s="187"/>
      <c r="K2060" s="139"/>
      <c r="L2060" s="140"/>
      <c r="M2060" s="141"/>
      <c r="N2060" s="458">
        <f t="shared" si="123"/>
        <v>0</v>
      </c>
      <c r="O2060" s="147"/>
      <c r="P2060" s="460">
        <f t="shared" si="124"/>
        <v>0</v>
      </c>
      <c r="Q2060" s="451"/>
      <c r="R2060" s="144"/>
      <c r="S2060" s="143"/>
      <c r="T2060" s="144"/>
      <c r="U2060" s="145"/>
      <c r="W2060" s="365"/>
    </row>
    <row r="2061" spans="1:23">
      <c r="A2061" s="135"/>
      <c r="B2061" s="183" t="s">
        <v>83</v>
      </c>
      <c r="C2061" s="200" t="s">
        <v>300</v>
      </c>
      <c r="D2061" s="202"/>
      <c r="E2061" s="52"/>
      <c r="F2061" s="52"/>
      <c r="G2061" s="186"/>
      <c r="H2061" s="187"/>
      <c r="I2061" s="139"/>
      <c r="J2061" s="139"/>
      <c r="K2061" s="139"/>
      <c r="L2061" s="140"/>
      <c r="M2061" s="141"/>
      <c r="N2061" s="458">
        <f t="shared" si="123"/>
        <v>0</v>
      </c>
      <c r="O2061" s="147"/>
      <c r="P2061" s="460">
        <f t="shared" si="124"/>
        <v>0</v>
      </c>
      <c r="Q2061" s="451"/>
      <c r="R2061" s="144"/>
      <c r="S2061" s="143"/>
      <c r="T2061" s="144"/>
      <c r="U2061" s="145"/>
      <c r="W2061" s="365"/>
    </row>
    <row r="2062" spans="1:23">
      <c r="A2062" s="182"/>
      <c r="B2062" s="52"/>
      <c r="C2062" s="200"/>
      <c r="D2062" s="137"/>
      <c r="E2062" s="52"/>
      <c r="F2062" s="52"/>
      <c r="G2062" s="186"/>
      <c r="H2062" s="187"/>
      <c r="I2062" s="187"/>
      <c r="J2062" s="187"/>
      <c r="K2062" s="139"/>
      <c r="L2062" s="140"/>
      <c r="M2062" s="141"/>
      <c r="N2062" s="458">
        <f t="shared" si="123"/>
        <v>0</v>
      </c>
      <c r="O2062" s="147"/>
      <c r="P2062" s="460">
        <f t="shared" si="124"/>
        <v>0</v>
      </c>
      <c r="Q2062" s="451"/>
      <c r="R2062" s="144"/>
      <c r="S2062" s="143"/>
      <c r="T2062" s="144"/>
      <c r="U2062" s="145"/>
      <c r="W2062" s="365"/>
    </row>
    <row r="2063" spans="1:23" ht="52">
      <c r="A2063" s="135">
        <v>14</v>
      </c>
      <c r="B2063" s="52" t="s">
        <v>109</v>
      </c>
      <c r="C2063" s="136" t="s">
        <v>207</v>
      </c>
      <c r="D2063" s="202">
        <v>6.1</v>
      </c>
      <c r="E2063" s="52" t="s">
        <v>532</v>
      </c>
      <c r="F2063" s="52">
        <v>3</v>
      </c>
      <c r="G2063" s="112" t="s">
        <v>131</v>
      </c>
      <c r="H2063" s="138">
        <v>20</v>
      </c>
      <c r="I2063" s="139">
        <v>406</v>
      </c>
      <c r="J2063" s="139">
        <v>222</v>
      </c>
      <c r="K2063" s="139">
        <f>I2063+J2063</f>
        <v>628</v>
      </c>
      <c r="L2063" s="140">
        <f>K2063*D2063</f>
        <v>3830.7999999999997</v>
      </c>
      <c r="M2063" s="141">
        <f t="shared" ref="M2063:M2121" si="126">D2063*K2063*F2063</f>
        <v>11492.4</v>
      </c>
      <c r="N2063" s="458">
        <f t="shared" si="123"/>
        <v>0</v>
      </c>
      <c r="O2063" s="147">
        <v>1</v>
      </c>
      <c r="P2063" s="460">
        <f t="shared" si="124"/>
        <v>0</v>
      </c>
      <c r="Q2063" s="451">
        <f>Q2059</f>
        <v>1</v>
      </c>
      <c r="R2063" s="144">
        <v>11492.4</v>
      </c>
      <c r="S2063" s="143">
        <f t="shared" si="125"/>
        <v>0</v>
      </c>
      <c r="T2063" s="144">
        <f>Q2063*M2063</f>
        <v>11492.4</v>
      </c>
      <c r="U2063" s="145"/>
      <c r="W2063" s="365"/>
    </row>
    <row r="2064" spans="1:23">
      <c r="A2064" s="182"/>
      <c r="B2064" s="52"/>
      <c r="C2064" s="200"/>
      <c r="D2064" s="137"/>
      <c r="E2064" s="52"/>
      <c r="F2064" s="52"/>
      <c r="G2064" s="186"/>
      <c r="H2064" s="187"/>
      <c r="I2064" s="187"/>
      <c r="J2064" s="187"/>
      <c r="K2064" s="139"/>
      <c r="L2064" s="140"/>
      <c r="M2064" s="141"/>
      <c r="N2064" s="458">
        <f t="shared" si="123"/>
        <v>0</v>
      </c>
      <c r="O2064" s="147"/>
      <c r="P2064" s="460">
        <f t="shared" si="124"/>
        <v>0</v>
      </c>
      <c r="Q2064" s="451"/>
      <c r="R2064" s="144"/>
      <c r="S2064" s="143"/>
      <c r="T2064" s="144"/>
      <c r="U2064" s="145"/>
      <c r="W2064" s="365"/>
    </row>
    <row r="2065" spans="1:23" ht="26">
      <c r="A2065" s="135">
        <v>14</v>
      </c>
      <c r="B2065" s="52" t="s">
        <v>1</v>
      </c>
      <c r="C2065" s="136" t="s">
        <v>174</v>
      </c>
      <c r="D2065" s="202">
        <v>6.5</v>
      </c>
      <c r="E2065" s="52" t="s">
        <v>533</v>
      </c>
      <c r="F2065" s="52">
        <v>3</v>
      </c>
      <c r="G2065" s="112" t="s">
        <v>96</v>
      </c>
      <c r="H2065" s="138">
        <v>20</v>
      </c>
      <c r="I2065" s="139">
        <v>79</v>
      </c>
      <c r="J2065" s="139">
        <v>43</v>
      </c>
      <c r="K2065" s="139">
        <f>I2065+J2065</f>
        <v>122</v>
      </c>
      <c r="L2065" s="140">
        <f>K2065*D2065</f>
        <v>793</v>
      </c>
      <c r="M2065" s="141">
        <f t="shared" si="126"/>
        <v>2379</v>
      </c>
      <c r="N2065" s="458">
        <f>P2065*D2065*F2065*0.18</f>
        <v>0</v>
      </c>
      <c r="O2065" s="147">
        <v>1</v>
      </c>
      <c r="P2065" s="460">
        <f t="shared" si="124"/>
        <v>0</v>
      </c>
      <c r="Q2065" s="451">
        <f>'Work progress Summary'!T19</f>
        <v>1</v>
      </c>
      <c r="R2065" s="144">
        <v>2379</v>
      </c>
      <c r="S2065" s="143">
        <f t="shared" si="125"/>
        <v>0</v>
      </c>
      <c r="T2065" s="144">
        <f>Q2065*M2065</f>
        <v>2379</v>
      </c>
      <c r="U2065" s="145"/>
      <c r="W2065" s="365"/>
    </row>
    <row r="2066" spans="1:23">
      <c r="A2066" s="182"/>
      <c r="B2066" s="52"/>
      <c r="C2066" s="200"/>
      <c r="D2066" s="137"/>
      <c r="E2066" s="52"/>
      <c r="F2066" s="52"/>
      <c r="G2066" s="186"/>
      <c r="H2066" s="187"/>
      <c r="I2066" s="187"/>
      <c r="J2066" s="187"/>
      <c r="K2066" s="139"/>
      <c r="L2066" s="140"/>
      <c r="M2066" s="141"/>
      <c r="N2066" s="458">
        <f t="shared" si="123"/>
        <v>0</v>
      </c>
      <c r="O2066" s="147"/>
      <c r="P2066" s="460">
        <f t="shared" si="124"/>
        <v>0</v>
      </c>
      <c r="Q2066" s="451"/>
      <c r="R2066" s="144"/>
      <c r="S2066" s="143"/>
      <c r="T2066" s="144"/>
      <c r="U2066" s="145"/>
      <c r="W2066" s="365"/>
    </row>
    <row r="2067" spans="1:23">
      <c r="A2067" s="135"/>
      <c r="B2067" s="183" t="s">
        <v>83</v>
      </c>
      <c r="C2067" s="200" t="s">
        <v>134</v>
      </c>
      <c r="D2067" s="137"/>
      <c r="E2067" s="52"/>
      <c r="F2067" s="52"/>
      <c r="G2067" s="186"/>
      <c r="H2067" s="187"/>
      <c r="I2067" s="187"/>
      <c r="J2067" s="187"/>
      <c r="K2067" s="139"/>
      <c r="L2067" s="140"/>
      <c r="M2067" s="141"/>
      <c r="N2067" s="458">
        <f t="shared" si="123"/>
        <v>0</v>
      </c>
      <c r="O2067" s="147"/>
      <c r="P2067" s="460">
        <f t="shared" si="124"/>
        <v>0</v>
      </c>
      <c r="Q2067" s="451"/>
      <c r="R2067" s="144"/>
      <c r="S2067" s="143"/>
      <c r="T2067" s="144"/>
      <c r="U2067" s="145"/>
      <c r="W2067" s="365"/>
    </row>
    <row r="2068" spans="1:23">
      <c r="A2068" s="182"/>
      <c r="B2068" s="52"/>
      <c r="C2068" s="200"/>
      <c r="D2068" s="137"/>
      <c r="E2068" s="52"/>
      <c r="F2068" s="52"/>
      <c r="G2068" s="186"/>
      <c r="H2068" s="187"/>
      <c r="I2068" s="187"/>
      <c r="J2068" s="187"/>
      <c r="K2068" s="139"/>
      <c r="L2068" s="140"/>
      <c r="M2068" s="141"/>
      <c r="N2068" s="458">
        <f t="shared" si="123"/>
        <v>0</v>
      </c>
      <c r="O2068" s="147"/>
      <c r="P2068" s="460">
        <f t="shared" si="124"/>
        <v>0</v>
      </c>
      <c r="Q2068" s="451"/>
      <c r="R2068" s="144"/>
      <c r="S2068" s="143"/>
      <c r="T2068" s="144"/>
      <c r="U2068" s="145"/>
      <c r="W2068" s="365"/>
    </row>
    <row r="2069" spans="1:23" ht="26">
      <c r="A2069" s="135"/>
      <c r="B2069" s="52"/>
      <c r="C2069" s="136" t="s">
        <v>160</v>
      </c>
      <c r="D2069" s="202"/>
      <c r="E2069" s="52"/>
      <c r="F2069" s="52"/>
      <c r="G2069" s="186"/>
      <c r="H2069" s="187"/>
      <c r="I2069" s="139"/>
      <c r="J2069" s="139"/>
      <c r="K2069" s="139"/>
      <c r="L2069" s="140"/>
      <c r="M2069" s="141"/>
      <c r="N2069" s="458">
        <f t="shared" si="123"/>
        <v>0</v>
      </c>
      <c r="O2069" s="147"/>
      <c r="P2069" s="460">
        <f t="shared" si="124"/>
        <v>0</v>
      </c>
      <c r="Q2069" s="451"/>
      <c r="R2069" s="144"/>
      <c r="S2069" s="143"/>
      <c r="T2069" s="144"/>
      <c r="U2069" s="145"/>
      <c r="W2069" s="365"/>
    </row>
    <row r="2070" spans="1:23">
      <c r="A2070" s="182"/>
      <c r="B2070" s="52"/>
      <c r="C2070" s="200"/>
      <c r="D2070" s="137"/>
      <c r="E2070" s="52"/>
      <c r="F2070" s="52"/>
      <c r="G2070" s="186"/>
      <c r="H2070" s="187"/>
      <c r="I2070" s="187"/>
      <c r="J2070" s="187"/>
      <c r="K2070" s="139"/>
      <c r="L2070" s="140"/>
      <c r="M2070" s="141"/>
      <c r="N2070" s="458">
        <f t="shared" si="123"/>
        <v>0</v>
      </c>
      <c r="O2070" s="147"/>
      <c r="P2070" s="460">
        <f t="shared" si="124"/>
        <v>0</v>
      </c>
      <c r="Q2070" s="451"/>
      <c r="R2070" s="144"/>
      <c r="S2070" s="143"/>
      <c r="T2070" s="144"/>
      <c r="U2070" s="145"/>
      <c r="W2070" s="365"/>
    </row>
    <row r="2071" spans="1:23">
      <c r="A2071" s="135">
        <v>14</v>
      </c>
      <c r="B2071" s="52" t="s">
        <v>2</v>
      </c>
      <c r="C2071" s="185" t="s">
        <v>386</v>
      </c>
      <c r="D2071" s="202">
        <v>1</v>
      </c>
      <c r="E2071" s="52" t="s">
        <v>100</v>
      </c>
      <c r="F2071" s="52">
        <v>3</v>
      </c>
      <c r="G2071" s="112" t="s">
        <v>96</v>
      </c>
      <c r="H2071" s="138">
        <v>20</v>
      </c>
      <c r="I2071" s="139">
        <v>972</v>
      </c>
      <c r="J2071" s="139">
        <v>506</v>
      </c>
      <c r="K2071" s="139">
        <f>I2071+J2071</f>
        <v>1478</v>
      </c>
      <c r="L2071" s="140">
        <f>K2071*D2071</f>
        <v>1478</v>
      </c>
      <c r="M2071" s="141">
        <f t="shared" si="126"/>
        <v>4434</v>
      </c>
      <c r="N2071" s="458">
        <f t="shared" si="123"/>
        <v>0</v>
      </c>
      <c r="O2071" s="147">
        <v>1</v>
      </c>
      <c r="P2071" s="460">
        <f t="shared" si="124"/>
        <v>0</v>
      </c>
      <c r="Q2071" s="451">
        <f>'Work progress Summary'!U19</f>
        <v>1</v>
      </c>
      <c r="R2071" s="144">
        <v>1478</v>
      </c>
      <c r="S2071" s="143">
        <f t="shared" si="125"/>
        <v>2956</v>
      </c>
      <c r="T2071" s="144">
        <f>Q2071*M2071</f>
        <v>4434</v>
      </c>
      <c r="U2071" s="145"/>
      <c r="W2071" s="365"/>
    </row>
    <row r="2072" spans="1:23">
      <c r="A2072" s="182"/>
      <c r="B2072" s="52"/>
      <c r="C2072" s="200"/>
      <c r="D2072" s="137"/>
      <c r="E2072" s="52"/>
      <c r="F2072" s="52"/>
      <c r="G2072" s="186"/>
      <c r="H2072" s="187"/>
      <c r="I2072" s="187"/>
      <c r="J2072" s="187"/>
      <c r="K2072" s="139"/>
      <c r="L2072" s="140"/>
      <c r="M2072" s="141"/>
      <c r="N2072" s="458">
        <f t="shared" si="123"/>
        <v>0</v>
      </c>
      <c r="O2072" s="147"/>
      <c r="P2072" s="460">
        <f t="shared" si="124"/>
        <v>0</v>
      </c>
      <c r="Q2072" s="451"/>
      <c r="R2072" s="144"/>
      <c r="S2072" s="143"/>
      <c r="T2072" s="144"/>
      <c r="U2072" s="145"/>
      <c r="W2072" s="365"/>
    </row>
    <row r="2073" spans="1:23">
      <c r="A2073" s="135">
        <v>14</v>
      </c>
      <c r="B2073" s="52" t="s">
        <v>3</v>
      </c>
      <c r="C2073" s="185" t="s">
        <v>252</v>
      </c>
      <c r="D2073" s="137">
        <v>1</v>
      </c>
      <c r="E2073" s="52" t="s">
        <v>100</v>
      </c>
      <c r="F2073" s="52">
        <v>3</v>
      </c>
      <c r="G2073" s="112" t="s">
        <v>96</v>
      </c>
      <c r="H2073" s="138">
        <v>20</v>
      </c>
      <c r="I2073" s="139">
        <v>831</v>
      </c>
      <c r="J2073" s="139">
        <v>421</v>
      </c>
      <c r="K2073" s="139">
        <f>I2073+J2073</f>
        <v>1252</v>
      </c>
      <c r="L2073" s="140">
        <f>K2073*D2073</f>
        <v>1252</v>
      </c>
      <c r="M2073" s="141">
        <f t="shared" si="126"/>
        <v>3756</v>
      </c>
      <c r="N2073" s="458">
        <f t="shared" si="123"/>
        <v>0</v>
      </c>
      <c r="O2073" s="147">
        <v>1</v>
      </c>
      <c r="P2073" s="460">
        <f t="shared" si="124"/>
        <v>0</v>
      </c>
      <c r="Q2073" s="451">
        <f>'Work progress Summary'!V19</f>
        <v>1</v>
      </c>
      <c r="R2073" s="144">
        <v>1252</v>
      </c>
      <c r="S2073" s="143">
        <f t="shared" si="125"/>
        <v>2504</v>
      </c>
      <c r="T2073" s="144">
        <f>Q2073*M2073</f>
        <v>3756</v>
      </c>
      <c r="U2073" s="145"/>
      <c r="W2073" s="365"/>
    </row>
    <row r="2074" spans="1:23">
      <c r="A2074" s="182"/>
      <c r="B2074" s="52"/>
      <c r="C2074" s="200"/>
      <c r="D2074" s="137"/>
      <c r="E2074" s="52"/>
      <c r="F2074" s="52"/>
      <c r="G2074" s="186"/>
      <c r="H2074" s="187"/>
      <c r="I2074" s="187"/>
      <c r="J2074" s="187"/>
      <c r="K2074" s="139"/>
      <c r="L2074" s="140"/>
      <c r="M2074" s="141"/>
      <c r="N2074" s="458">
        <f t="shared" si="123"/>
        <v>0</v>
      </c>
      <c r="O2074" s="147"/>
      <c r="P2074" s="460">
        <f t="shared" si="124"/>
        <v>0</v>
      </c>
      <c r="Q2074" s="451"/>
      <c r="R2074" s="144"/>
      <c r="S2074" s="143"/>
      <c r="T2074" s="144"/>
      <c r="U2074" s="145"/>
      <c r="W2074" s="365"/>
    </row>
    <row r="2075" spans="1:23">
      <c r="A2075" s="135">
        <v>14</v>
      </c>
      <c r="B2075" s="52" t="s">
        <v>4</v>
      </c>
      <c r="C2075" s="185" t="s">
        <v>369</v>
      </c>
      <c r="D2075" s="202">
        <v>1</v>
      </c>
      <c r="E2075" s="52" t="s">
        <v>100</v>
      </c>
      <c r="F2075" s="52">
        <v>3</v>
      </c>
      <c r="G2075" s="112" t="s">
        <v>96</v>
      </c>
      <c r="H2075" s="138">
        <v>20</v>
      </c>
      <c r="I2075" s="139">
        <v>660</v>
      </c>
      <c r="J2075" s="139">
        <v>304</v>
      </c>
      <c r="K2075" s="139">
        <f>I2075+J2075</f>
        <v>964</v>
      </c>
      <c r="L2075" s="140">
        <f>K2075*D2075</f>
        <v>964</v>
      </c>
      <c r="M2075" s="141">
        <f t="shared" si="126"/>
        <v>2892</v>
      </c>
      <c r="N2075" s="458">
        <f t="shared" si="123"/>
        <v>0</v>
      </c>
      <c r="O2075" s="147">
        <v>1</v>
      </c>
      <c r="P2075" s="460">
        <f t="shared" si="124"/>
        <v>0</v>
      </c>
      <c r="Q2075" s="451">
        <f>'Work progress Summary'!Y19</f>
        <v>1</v>
      </c>
      <c r="R2075" s="144">
        <v>1928</v>
      </c>
      <c r="S2075" s="143">
        <f t="shared" si="125"/>
        <v>964</v>
      </c>
      <c r="T2075" s="144">
        <f>Q2075*M2075</f>
        <v>2892</v>
      </c>
      <c r="U2075" s="145"/>
      <c r="W2075" s="365"/>
    </row>
    <row r="2076" spans="1:23">
      <c r="A2076" s="182"/>
      <c r="B2076" s="52"/>
      <c r="C2076" s="200"/>
      <c r="D2076" s="137"/>
      <c r="E2076" s="52"/>
      <c r="F2076" s="52"/>
      <c r="G2076" s="186"/>
      <c r="H2076" s="187"/>
      <c r="I2076" s="187"/>
      <c r="J2076" s="187"/>
      <c r="K2076" s="139"/>
      <c r="L2076" s="140"/>
      <c r="M2076" s="141"/>
      <c r="N2076" s="458">
        <f t="shared" si="123"/>
        <v>0</v>
      </c>
      <c r="O2076" s="147"/>
      <c r="P2076" s="460">
        <f t="shared" si="124"/>
        <v>0</v>
      </c>
      <c r="Q2076" s="451"/>
      <c r="R2076" s="144"/>
      <c r="S2076" s="143"/>
      <c r="T2076" s="144"/>
      <c r="U2076" s="145"/>
      <c r="W2076" s="365"/>
    </row>
    <row r="2077" spans="1:23">
      <c r="A2077" s="135">
        <v>14</v>
      </c>
      <c r="B2077" s="52" t="s">
        <v>5</v>
      </c>
      <c r="C2077" s="185" t="s">
        <v>314</v>
      </c>
      <c r="D2077" s="202">
        <v>2</v>
      </c>
      <c r="E2077" s="52" t="s">
        <v>100</v>
      </c>
      <c r="F2077" s="52">
        <v>3</v>
      </c>
      <c r="G2077" s="112" t="s">
        <v>96</v>
      </c>
      <c r="H2077" s="138">
        <v>20</v>
      </c>
      <c r="I2077" s="139">
        <v>724</v>
      </c>
      <c r="J2077" s="139">
        <v>350</v>
      </c>
      <c r="K2077" s="139">
        <f>I2077+J2077</f>
        <v>1074</v>
      </c>
      <c r="L2077" s="140">
        <f>K2077*D2077</f>
        <v>2148</v>
      </c>
      <c r="M2077" s="141">
        <f t="shared" si="126"/>
        <v>6444</v>
      </c>
      <c r="N2077" s="458">
        <f t="shared" si="123"/>
        <v>2</v>
      </c>
      <c r="O2077" s="147">
        <v>0.66666666666666663</v>
      </c>
      <c r="P2077" s="460">
        <f t="shared" si="124"/>
        <v>0.33333333333333337</v>
      </c>
      <c r="Q2077" s="451">
        <f>'Work progress Summary'!W19</f>
        <v>1</v>
      </c>
      <c r="R2077" s="144">
        <v>2148</v>
      </c>
      <c r="S2077" s="143">
        <f t="shared" si="125"/>
        <v>4296</v>
      </c>
      <c r="T2077" s="144">
        <f>Q2077*M2077</f>
        <v>6444</v>
      </c>
      <c r="U2077" s="145"/>
      <c r="W2077" s="365"/>
    </row>
    <row r="2078" spans="1:23">
      <c r="A2078" s="182"/>
      <c r="B2078" s="52"/>
      <c r="C2078" s="200"/>
      <c r="D2078" s="137"/>
      <c r="E2078" s="52"/>
      <c r="F2078" s="52"/>
      <c r="G2078" s="186"/>
      <c r="H2078" s="187"/>
      <c r="I2078" s="187"/>
      <c r="J2078" s="187"/>
      <c r="K2078" s="139"/>
      <c r="L2078" s="140"/>
      <c r="M2078" s="141"/>
      <c r="N2078" s="458">
        <f t="shared" ref="N2078:N2141" si="127">P2078*D2078*F2078</f>
        <v>0</v>
      </c>
      <c r="O2078" s="147"/>
      <c r="P2078" s="460">
        <f t="shared" ref="P2078:P2141" si="128">Q2078-O2078</f>
        <v>0</v>
      </c>
      <c r="Q2078" s="451"/>
      <c r="R2078" s="144"/>
      <c r="S2078" s="143"/>
      <c r="T2078" s="144"/>
      <c r="U2078" s="145"/>
      <c r="W2078" s="365"/>
    </row>
    <row r="2079" spans="1:23">
      <c r="A2079" s="135">
        <v>14</v>
      </c>
      <c r="B2079" s="52" t="s">
        <v>103</v>
      </c>
      <c r="C2079" s="185" t="s">
        <v>138</v>
      </c>
      <c r="D2079" s="137">
        <v>1</v>
      </c>
      <c r="E2079" s="52" t="s">
        <v>100</v>
      </c>
      <c r="F2079" s="52">
        <v>3</v>
      </c>
      <c r="G2079" s="112" t="s">
        <v>96</v>
      </c>
      <c r="H2079" s="138">
        <v>20</v>
      </c>
      <c r="I2079" s="139">
        <v>660</v>
      </c>
      <c r="J2079" s="139">
        <v>304</v>
      </c>
      <c r="K2079" s="139">
        <f>I2079+J2079</f>
        <v>964</v>
      </c>
      <c r="L2079" s="140">
        <f>K2079*D2079</f>
        <v>964</v>
      </c>
      <c r="M2079" s="141">
        <f t="shared" si="126"/>
        <v>2892</v>
      </c>
      <c r="N2079" s="458">
        <f t="shared" si="127"/>
        <v>0</v>
      </c>
      <c r="O2079" s="147">
        <v>1</v>
      </c>
      <c r="P2079" s="460">
        <f t="shared" si="128"/>
        <v>0</v>
      </c>
      <c r="Q2079" s="451">
        <f>'Work progress Summary'!X19</f>
        <v>1</v>
      </c>
      <c r="R2079" s="144">
        <v>1928</v>
      </c>
      <c r="S2079" s="143">
        <f t="shared" ref="S2079:S2139" si="129">T2079-R2079</f>
        <v>964</v>
      </c>
      <c r="T2079" s="144">
        <f>Q2079*M2079</f>
        <v>2892</v>
      </c>
      <c r="U2079" s="145"/>
      <c r="W2079" s="365"/>
    </row>
    <row r="2080" spans="1:23">
      <c r="A2080" s="182"/>
      <c r="B2080" s="52"/>
      <c r="C2080" s="200"/>
      <c r="D2080" s="137"/>
      <c r="E2080" s="52"/>
      <c r="F2080" s="52"/>
      <c r="G2080" s="186"/>
      <c r="H2080" s="187"/>
      <c r="I2080" s="187"/>
      <c r="J2080" s="187"/>
      <c r="K2080" s="139"/>
      <c r="L2080" s="140"/>
      <c r="M2080" s="141"/>
      <c r="N2080" s="458">
        <f t="shared" si="127"/>
        <v>0</v>
      </c>
      <c r="O2080" s="147"/>
      <c r="P2080" s="460">
        <f t="shared" si="128"/>
        <v>0</v>
      </c>
      <c r="Q2080" s="451"/>
      <c r="R2080" s="144"/>
      <c r="S2080" s="143"/>
      <c r="T2080" s="144"/>
      <c r="U2080" s="145"/>
      <c r="W2080" s="365"/>
    </row>
    <row r="2081" spans="1:23">
      <c r="A2081" s="135"/>
      <c r="B2081" s="183" t="s">
        <v>83</v>
      </c>
      <c r="C2081" s="200" t="s">
        <v>139</v>
      </c>
      <c r="D2081" s="137"/>
      <c r="E2081" s="52"/>
      <c r="F2081" s="52"/>
      <c r="G2081" s="186"/>
      <c r="H2081" s="187"/>
      <c r="I2081" s="187"/>
      <c r="J2081" s="187"/>
      <c r="K2081" s="139"/>
      <c r="L2081" s="140"/>
      <c r="M2081" s="141"/>
      <c r="N2081" s="458">
        <f t="shared" si="127"/>
        <v>0</v>
      </c>
      <c r="O2081" s="147"/>
      <c r="P2081" s="460">
        <f t="shared" si="128"/>
        <v>0</v>
      </c>
      <c r="Q2081" s="451"/>
      <c r="R2081" s="144"/>
      <c r="S2081" s="143"/>
      <c r="T2081" s="144"/>
      <c r="U2081" s="145"/>
      <c r="W2081" s="365"/>
    </row>
    <row r="2082" spans="1:23">
      <c r="A2082" s="182"/>
      <c r="B2082" s="52"/>
      <c r="C2082" s="200"/>
      <c r="D2082" s="137"/>
      <c r="E2082" s="52"/>
      <c r="F2082" s="52"/>
      <c r="G2082" s="186"/>
      <c r="H2082" s="187"/>
      <c r="I2082" s="187"/>
      <c r="J2082" s="187"/>
      <c r="K2082" s="139"/>
      <c r="L2082" s="140"/>
      <c r="M2082" s="141"/>
      <c r="N2082" s="458">
        <f t="shared" si="127"/>
        <v>0</v>
      </c>
      <c r="O2082" s="147"/>
      <c r="P2082" s="460">
        <f t="shared" si="128"/>
        <v>0</v>
      </c>
      <c r="Q2082" s="451"/>
      <c r="R2082" s="144"/>
      <c r="S2082" s="143"/>
      <c r="T2082" s="144"/>
      <c r="U2082" s="145"/>
      <c r="W2082" s="365"/>
    </row>
    <row r="2083" spans="1:23">
      <c r="A2083" s="135"/>
      <c r="B2083" s="183" t="s">
        <v>83</v>
      </c>
      <c r="C2083" s="200" t="s">
        <v>213</v>
      </c>
      <c r="D2083" s="137"/>
      <c r="E2083" s="52"/>
      <c r="F2083" s="52"/>
      <c r="G2083" s="186"/>
      <c r="H2083" s="187"/>
      <c r="I2083" s="139"/>
      <c r="J2083" s="139"/>
      <c r="K2083" s="139"/>
      <c r="L2083" s="140"/>
      <c r="M2083" s="141"/>
      <c r="N2083" s="458">
        <f t="shared" si="127"/>
        <v>0</v>
      </c>
      <c r="O2083" s="147"/>
      <c r="P2083" s="460">
        <f t="shared" si="128"/>
        <v>0</v>
      </c>
      <c r="Q2083" s="451"/>
      <c r="R2083" s="144"/>
      <c r="S2083" s="143"/>
      <c r="T2083" s="144"/>
      <c r="U2083" s="145"/>
      <c r="W2083" s="365"/>
    </row>
    <row r="2084" spans="1:23">
      <c r="A2084" s="182"/>
      <c r="B2084" s="52"/>
      <c r="C2084" s="200"/>
      <c r="D2084" s="137"/>
      <c r="E2084" s="52"/>
      <c r="F2084" s="52"/>
      <c r="G2084" s="186"/>
      <c r="H2084" s="187"/>
      <c r="I2084" s="187"/>
      <c r="J2084" s="187"/>
      <c r="K2084" s="139"/>
      <c r="L2084" s="140"/>
      <c r="M2084" s="141"/>
      <c r="N2084" s="458">
        <f t="shared" si="127"/>
        <v>0</v>
      </c>
      <c r="O2084" s="147"/>
      <c r="P2084" s="460">
        <f t="shared" si="128"/>
        <v>0</v>
      </c>
      <c r="Q2084" s="451"/>
      <c r="R2084" s="144"/>
      <c r="S2084" s="143"/>
      <c r="T2084" s="144"/>
      <c r="U2084" s="145"/>
      <c r="W2084" s="365"/>
    </row>
    <row r="2085" spans="1:23" ht="39">
      <c r="A2085" s="135">
        <v>14</v>
      </c>
      <c r="B2085" s="52" t="s">
        <v>105</v>
      </c>
      <c r="C2085" s="136" t="s">
        <v>370</v>
      </c>
      <c r="D2085" s="137">
        <v>1</v>
      </c>
      <c r="E2085" s="52" t="s">
        <v>100</v>
      </c>
      <c r="F2085" s="52">
        <v>3</v>
      </c>
      <c r="G2085" s="112" t="s">
        <v>96</v>
      </c>
      <c r="H2085" s="138">
        <v>20</v>
      </c>
      <c r="I2085" s="139">
        <v>388</v>
      </c>
      <c r="J2085" s="139">
        <v>209</v>
      </c>
      <c r="K2085" s="139">
        <f>I2085+J2085</f>
        <v>597</v>
      </c>
      <c r="L2085" s="140">
        <f>K2085*D2085</f>
        <v>597</v>
      </c>
      <c r="M2085" s="141">
        <f t="shared" si="126"/>
        <v>1791</v>
      </c>
      <c r="N2085" s="458">
        <f t="shared" si="127"/>
        <v>0</v>
      </c>
      <c r="O2085" s="147">
        <v>0</v>
      </c>
      <c r="P2085" s="460">
        <f t="shared" si="128"/>
        <v>0</v>
      </c>
      <c r="Q2085" s="451">
        <f>'Work progress Summary'!Z19</f>
        <v>0</v>
      </c>
      <c r="R2085" s="144">
        <v>0</v>
      </c>
      <c r="S2085" s="143">
        <f t="shared" si="129"/>
        <v>0</v>
      </c>
      <c r="T2085" s="144">
        <f>Q2085*M2085</f>
        <v>0</v>
      </c>
      <c r="U2085" s="145"/>
      <c r="W2085" s="365"/>
    </row>
    <row r="2086" spans="1:23">
      <c r="A2086" s="182"/>
      <c r="B2086" s="52"/>
      <c r="C2086" s="200"/>
      <c r="D2086" s="137"/>
      <c r="E2086" s="52"/>
      <c r="F2086" s="52"/>
      <c r="G2086" s="186"/>
      <c r="H2086" s="187"/>
      <c r="I2086" s="187"/>
      <c r="J2086" s="187"/>
      <c r="K2086" s="139"/>
      <c r="L2086" s="140"/>
      <c r="M2086" s="141"/>
      <c r="N2086" s="458">
        <f t="shared" si="127"/>
        <v>0</v>
      </c>
      <c r="O2086" s="147"/>
      <c r="P2086" s="460">
        <f t="shared" si="128"/>
        <v>0</v>
      </c>
      <c r="Q2086" s="451"/>
      <c r="R2086" s="144"/>
      <c r="S2086" s="143"/>
      <c r="T2086" s="144"/>
      <c r="U2086" s="145"/>
      <c r="W2086" s="365"/>
    </row>
    <row r="2087" spans="1:23">
      <c r="A2087" s="135"/>
      <c r="B2087" s="183" t="s">
        <v>83</v>
      </c>
      <c r="C2087" s="200" t="s">
        <v>111</v>
      </c>
      <c r="D2087" s="202"/>
      <c r="E2087" s="52"/>
      <c r="F2087" s="52"/>
      <c r="G2087" s="186"/>
      <c r="H2087" s="187"/>
      <c r="I2087" s="139"/>
      <c r="J2087" s="139"/>
      <c r="K2087" s="139"/>
      <c r="L2087" s="140"/>
      <c r="M2087" s="141"/>
      <c r="N2087" s="458">
        <f t="shared" si="127"/>
        <v>0</v>
      </c>
      <c r="O2087" s="147"/>
      <c r="P2087" s="460">
        <f t="shared" si="128"/>
        <v>0</v>
      </c>
      <c r="Q2087" s="451"/>
      <c r="R2087" s="144"/>
      <c r="S2087" s="143"/>
      <c r="T2087" s="144"/>
      <c r="U2087" s="145"/>
      <c r="W2087" s="365"/>
    </row>
    <row r="2088" spans="1:23">
      <c r="A2088" s="182"/>
      <c r="B2088" s="52"/>
      <c r="C2088" s="200"/>
      <c r="D2088" s="137"/>
      <c r="E2088" s="52"/>
      <c r="F2088" s="52"/>
      <c r="G2088" s="186"/>
      <c r="H2088" s="187"/>
      <c r="I2088" s="187"/>
      <c r="J2088" s="187"/>
      <c r="K2088" s="139"/>
      <c r="L2088" s="140"/>
      <c r="M2088" s="141"/>
      <c r="N2088" s="458">
        <f t="shared" si="127"/>
        <v>0</v>
      </c>
      <c r="O2088" s="147"/>
      <c r="P2088" s="460">
        <f t="shared" si="128"/>
        <v>0</v>
      </c>
      <c r="Q2088" s="451"/>
      <c r="R2088" s="144"/>
      <c r="S2088" s="143"/>
      <c r="T2088" s="144"/>
      <c r="U2088" s="145"/>
      <c r="W2088" s="365"/>
    </row>
    <row r="2089" spans="1:23" ht="78">
      <c r="A2089" s="135">
        <v>14</v>
      </c>
      <c r="B2089" s="52" t="s">
        <v>107</v>
      </c>
      <c r="C2089" s="136" t="s">
        <v>141</v>
      </c>
      <c r="D2089" s="202">
        <v>1</v>
      </c>
      <c r="E2089" s="52" t="s">
        <v>100</v>
      </c>
      <c r="F2089" s="52">
        <v>3</v>
      </c>
      <c r="G2089" s="112" t="s">
        <v>131</v>
      </c>
      <c r="H2089" s="138">
        <v>20</v>
      </c>
      <c r="I2089" s="139">
        <v>1437</v>
      </c>
      <c r="J2089" s="139">
        <v>642</v>
      </c>
      <c r="K2089" s="139">
        <f>I2089+J2089</f>
        <v>2079</v>
      </c>
      <c r="L2089" s="140">
        <f>K2089*D2089</f>
        <v>2079</v>
      </c>
      <c r="M2089" s="141">
        <f t="shared" si="126"/>
        <v>6237</v>
      </c>
      <c r="N2089" s="458">
        <f t="shared" si="127"/>
        <v>0</v>
      </c>
      <c r="O2089" s="147">
        <v>1</v>
      </c>
      <c r="P2089" s="460">
        <f t="shared" si="128"/>
        <v>0</v>
      </c>
      <c r="Q2089" s="451">
        <f>'Work progress Summary'!AB19</f>
        <v>1</v>
      </c>
      <c r="R2089" s="144">
        <v>2079</v>
      </c>
      <c r="S2089" s="143">
        <f t="shared" si="129"/>
        <v>4158</v>
      </c>
      <c r="T2089" s="144">
        <f>Q2089*M2089</f>
        <v>6237</v>
      </c>
      <c r="U2089" s="145"/>
      <c r="W2089" s="365"/>
    </row>
    <row r="2090" spans="1:23">
      <c r="A2090" s="182"/>
      <c r="B2090" s="52"/>
      <c r="C2090" s="200"/>
      <c r="D2090" s="137"/>
      <c r="E2090" s="52"/>
      <c r="F2090" s="52"/>
      <c r="G2090" s="186"/>
      <c r="H2090" s="187"/>
      <c r="I2090" s="187"/>
      <c r="J2090" s="187"/>
      <c r="K2090" s="139"/>
      <c r="L2090" s="140"/>
      <c r="M2090" s="141"/>
      <c r="N2090" s="458">
        <f t="shared" si="127"/>
        <v>0</v>
      </c>
      <c r="O2090" s="147"/>
      <c r="P2090" s="460">
        <f t="shared" si="128"/>
        <v>0</v>
      </c>
      <c r="Q2090" s="451"/>
      <c r="R2090" s="144"/>
      <c r="S2090" s="143"/>
      <c r="T2090" s="144"/>
      <c r="U2090" s="145"/>
      <c r="W2090" s="365"/>
    </row>
    <row r="2091" spans="1:23">
      <c r="A2091" s="135"/>
      <c r="B2091" s="183" t="s">
        <v>83</v>
      </c>
      <c r="C2091" s="200" t="s">
        <v>180</v>
      </c>
      <c r="D2091" s="202"/>
      <c r="E2091" s="52"/>
      <c r="F2091" s="52"/>
      <c r="G2091" s="186"/>
      <c r="H2091" s="187"/>
      <c r="I2091" s="139"/>
      <c r="J2091" s="139"/>
      <c r="K2091" s="139"/>
      <c r="L2091" s="140"/>
      <c r="M2091" s="141"/>
      <c r="N2091" s="458">
        <f t="shared" si="127"/>
        <v>0</v>
      </c>
      <c r="O2091" s="147"/>
      <c r="P2091" s="460">
        <f t="shared" si="128"/>
        <v>0</v>
      </c>
      <c r="Q2091" s="451"/>
      <c r="R2091" s="144"/>
      <c r="S2091" s="143"/>
      <c r="T2091" s="144"/>
      <c r="U2091" s="145"/>
      <c r="W2091" s="365"/>
    </row>
    <row r="2092" spans="1:23">
      <c r="A2092" s="182"/>
      <c r="B2092" s="52"/>
      <c r="C2092" s="200"/>
      <c r="D2092" s="137"/>
      <c r="E2092" s="52"/>
      <c r="F2092" s="52"/>
      <c r="G2092" s="186"/>
      <c r="H2092" s="187"/>
      <c r="I2092" s="187"/>
      <c r="J2092" s="187"/>
      <c r="K2092" s="139"/>
      <c r="L2092" s="140"/>
      <c r="M2092" s="141"/>
      <c r="N2092" s="458">
        <f t="shared" si="127"/>
        <v>0</v>
      </c>
      <c r="O2092" s="147"/>
      <c r="P2092" s="460">
        <f t="shared" si="128"/>
        <v>0</v>
      </c>
      <c r="Q2092" s="451"/>
      <c r="R2092" s="144"/>
      <c r="S2092" s="143"/>
      <c r="T2092" s="144"/>
      <c r="U2092" s="145"/>
      <c r="W2092" s="365"/>
    </row>
    <row r="2093" spans="1:23" ht="65">
      <c r="A2093" s="135">
        <v>14</v>
      </c>
      <c r="B2093" s="52" t="s">
        <v>108</v>
      </c>
      <c r="C2093" s="136" t="s">
        <v>181</v>
      </c>
      <c r="D2093" s="202">
        <v>1</v>
      </c>
      <c r="E2093" s="52" t="s">
        <v>100</v>
      </c>
      <c r="F2093" s="52">
        <v>3</v>
      </c>
      <c r="G2093" s="112" t="s">
        <v>131</v>
      </c>
      <c r="H2093" s="138">
        <v>20</v>
      </c>
      <c r="I2093" s="139">
        <v>893</v>
      </c>
      <c r="J2093" s="139">
        <v>359</v>
      </c>
      <c r="K2093" s="139">
        <f>I2093+J2093</f>
        <v>1252</v>
      </c>
      <c r="L2093" s="140">
        <f>K2093*D2093</f>
        <v>1252</v>
      </c>
      <c r="M2093" s="141">
        <f t="shared" si="126"/>
        <v>3756</v>
      </c>
      <c r="N2093" s="458">
        <f t="shared" si="127"/>
        <v>0</v>
      </c>
      <c r="O2093" s="147">
        <v>1</v>
      </c>
      <c r="P2093" s="460">
        <f t="shared" si="128"/>
        <v>0</v>
      </c>
      <c r="Q2093" s="451">
        <f>'Work progress Summary'!AE19</f>
        <v>1</v>
      </c>
      <c r="R2093" s="144">
        <v>0</v>
      </c>
      <c r="S2093" s="143">
        <f t="shared" si="129"/>
        <v>3756</v>
      </c>
      <c r="T2093" s="144">
        <f>Q2093*M2093</f>
        <v>3756</v>
      </c>
      <c r="U2093" s="145"/>
      <c r="W2093" s="365"/>
    </row>
    <row r="2094" spans="1:23">
      <c r="A2094" s="182"/>
      <c r="B2094" s="52"/>
      <c r="C2094" s="200"/>
      <c r="D2094" s="137"/>
      <c r="E2094" s="52"/>
      <c r="F2094" s="52"/>
      <c r="G2094" s="186"/>
      <c r="H2094" s="187"/>
      <c r="I2094" s="187"/>
      <c r="J2094" s="187"/>
      <c r="K2094" s="139"/>
      <c r="L2094" s="140"/>
      <c r="M2094" s="141"/>
      <c r="N2094" s="458">
        <f t="shared" si="127"/>
        <v>0</v>
      </c>
      <c r="O2094" s="147"/>
      <c r="P2094" s="460">
        <f t="shared" si="128"/>
        <v>0</v>
      </c>
      <c r="Q2094" s="451"/>
      <c r="R2094" s="144"/>
      <c r="S2094" s="143"/>
      <c r="T2094" s="144"/>
      <c r="U2094" s="145"/>
      <c r="W2094" s="365"/>
    </row>
    <row r="2095" spans="1:23">
      <c r="A2095" s="135"/>
      <c r="B2095" s="183" t="s">
        <v>83</v>
      </c>
      <c r="C2095" s="200" t="s">
        <v>118</v>
      </c>
      <c r="D2095" s="202"/>
      <c r="E2095" s="52"/>
      <c r="F2095" s="52"/>
      <c r="G2095" s="186"/>
      <c r="H2095" s="187"/>
      <c r="I2095" s="139"/>
      <c r="J2095" s="139"/>
      <c r="K2095" s="139"/>
      <c r="L2095" s="140"/>
      <c r="M2095" s="141"/>
      <c r="N2095" s="458">
        <f t="shared" si="127"/>
        <v>0</v>
      </c>
      <c r="O2095" s="147"/>
      <c r="P2095" s="460">
        <f t="shared" si="128"/>
        <v>0</v>
      </c>
      <c r="Q2095" s="451"/>
      <c r="R2095" s="144"/>
      <c r="S2095" s="143"/>
      <c r="T2095" s="144"/>
      <c r="U2095" s="145"/>
      <c r="W2095" s="365"/>
    </row>
    <row r="2096" spans="1:23">
      <c r="A2096" s="182"/>
      <c r="B2096" s="52"/>
      <c r="C2096" s="200"/>
      <c r="D2096" s="137"/>
      <c r="E2096" s="52"/>
      <c r="F2096" s="52"/>
      <c r="G2096" s="186"/>
      <c r="H2096" s="187"/>
      <c r="I2096" s="187"/>
      <c r="J2096" s="187"/>
      <c r="K2096" s="139"/>
      <c r="L2096" s="140"/>
      <c r="M2096" s="141"/>
      <c r="N2096" s="458">
        <f t="shared" si="127"/>
        <v>0</v>
      </c>
      <c r="O2096" s="147"/>
      <c r="P2096" s="460">
        <f t="shared" si="128"/>
        <v>0</v>
      </c>
      <c r="Q2096" s="451"/>
      <c r="R2096" s="144"/>
      <c r="S2096" s="143"/>
      <c r="T2096" s="144"/>
      <c r="U2096" s="145"/>
      <c r="W2096" s="365"/>
    </row>
    <row r="2097" spans="1:23" ht="52">
      <c r="A2097" s="135">
        <v>14</v>
      </c>
      <c r="B2097" s="52" t="s">
        <v>1</v>
      </c>
      <c r="C2097" s="136" t="s">
        <v>258</v>
      </c>
      <c r="D2097" s="137">
        <v>1</v>
      </c>
      <c r="E2097" s="52" t="s">
        <v>100</v>
      </c>
      <c r="F2097" s="52">
        <v>3</v>
      </c>
      <c r="G2097" s="112" t="s">
        <v>131</v>
      </c>
      <c r="H2097" s="138">
        <v>20</v>
      </c>
      <c r="I2097" s="139">
        <v>492</v>
      </c>
      <c r="J2097" s="139">
        <v>240</v>
      </c>
      <c r="K2097" s="139">
        <f>I2097+J2097</f>
        <v>732</v>
      </c>
      <c r="L2097" s="140">
        <f>K2097*D2097</f>
        <v>732</v>
      </c>
      <c r="M2097" s="141">
        <f t="shared" si="126"/>
        <v>2196</v>
      </c>
      <c r="N2097" s="458">
        <f t="shared" si="127"/>
        <v>0</v>
      </c>
      <c r="O2097" s="147">
        <v>1</v>
      </c>
      <c r="P2097" s="460">
        <f t="shared" si="128"/>
        <v>0</v>
      </c>
      <c r="Q2097" s="451">
        <f>'Work progress Summary'!AC19</f>
        <v>1</v>
      </c>
      <c r="R2097" s="144">
        <v>2196</v>
      </c>
      <c r="S2097" s="143">
        <f t="shared" si="129"/>
        <v>0</v>
      </c>
      <c r="T2097" s="144">
        <f>Q2097*M2097</f>
        <v>2196</v>
      </c>
      <c r="U2097" s="145"/>
      <c r="W2097" s="365"/>
    </row>
    <row r="2098" spans="1:23">
      <c r="A2098" s="182"/>
      <c r="B2098" s="52"/>
      <c r="C2098" s="200"/>
      <c r="D2098" s="137"/>
      <c r="E2098" s="52"/>
      <c r="F2098" s="52"/>
      <c r="G2098" s="186"/>
      <c r="H2098" s="187"/>
      <c r="I2098" s="187"/>
      <c r="J2098" s="187"/>
      <c r="K2098" s="139"/>
      <c r="L2098" s="140"/>
      <c r="M2098" s="141"/>
      <c r="N2098" s="458">
        <f t="shared" si="127"/>
        <v>0</v>
      </c>
      <c r="O2098" s="147"/>
      <c r="P2098" s="460">
        <f t="shared" si="128"/>
        <v>0</v>
      </c>
      <c r="Q2098" s="451"/>
      <c r="R2098" s="144"/>
      <c r="S2098" s="143"/>
      <c r="T2098" s="144"/>
      <c r="U2098" s="145"/>
      <c r="W2098" s="365"/>
    </row>
    <row r="2099" spans="1:23" ht="39">
      <c r="A2099" s="135">
        <v>14</v>
      </c>
      <c r="B2099" s="52" t="s">
        <v>2</v>
      </c>
      <c r="C2099" s="136" t="s">
        <v>387</v>
      </c>
      <c r="D2099" s="202">
        <v>1</v>
      </c>
      <c r="E2099" s="52" t="s">
        <v>100</v>
      </c>
      <c r="F2099" s="52">
        <v>3</v>
      </c>
      <c r="G2099" s="112" t="s">
        <v>131</v>
      </c>
      <c r="H2099" s="138">
        <v>20</v>
      </c>
      <c r="I2099" s="139">
        <v>334</v>
      </c>
      <c r="J2099" s="139">
        <v>143</v>
      </c>
      <c r="K2099" s="139">
        <f>I2099+J2099</f>
        <v>477</v>
      </c>
      <c r="L2099" s="140">
        <f>K2099*D2099</f>
        <v>477</v>
      </c>
      <c r="M2099" s="141">
        <f t="shared" si="126"/>
        <v>1431</v>
      </c>
      <c r="N2099" s="458">
        <f t="shared" si="127"/>
        <v>0</v>
      </c>
      <c r="O2099" s="147">
        <v>1</v>
      </c>
      <c r="P2099" s="460">
        <f t="shared" si="128"/>
        <v>0</v>
      </c>
      <c r="Q2099" s="451">
        <f>'Work progress Summary'!AF19</f>
        <v>1</v>
      </c>
      <c r="R2099" s="144">
        <v>1431</v>
      </c>
      <c r="S2099" s="143">
        <f t="shared" si="129"/>
        <v>0</v>
      </c>
      <c r="T2099" s="144">
        <f>Q2099*M2099</f>
        <v>1431</v>
      </c>
      <c r="U2099" s="145"/>
      <c r="W2099" s="365"/>
    </row>
    <row r="2100" spans="1:23">
      <c r="A2100" s="182"/>
      <c r="B2100" s="52"/>
      <c r="C2100" s="200"/>
      <c r="D2100" s="137"/>
      <c r="E2100" s="52"/>
      <c r="F2100" s="52"/>
      <c r="G2100" s="186"/>
      <c r="H2100" s="187"/>
      <c r="I2100" s="187"/>
      <c r="J2100" s="187"/>
      <c r="K2100" s="139"/>
      <c r="L2100" s="140"/>
      <c r="M2100" s="141"/>
      <c r="N2100" s="458">
        <f t="shared" si="127"/>
        <v>0</v>
      </c>
      <c r="O2100" s="147"/>
      <c r="P2100" s="460">
        <f t="shared" si="128"/>
        <v>0</v>
      </c>
      <c r="Q2100" s="451"/>
      <c r="R2100" s="144"/>
      <c r="S2100" s="143"/>
      <c r="T2100" s="144"/>
      <c r="U2100" s="145"/>
      <c r="W2100" s="365"/>
    </row>
    <row r="2101" spans="1:23" ht="52">
      <c r="A2101" s="135">
        <v>14</v>
      </c>
      <c r="B2101" s="52" t="s">
        <v>3</v>
      </c>
      <c r="C2101" s="136" t="s">
        <v>144</v>
      </c>
      <c r="D2101" s="202">
        <v>2</v>
      </c>
      <c r="E2101" s="52" t="s">
        <v>100</v>
      </c>
      <c r="F2101" s="52">
        <v>3</v>
      </c>
      <c r="G2101" s="112" t="s">
        <v>131</v>
      </c>
      <c r="H2101" s="138">
        <v>20</v>
      </c>
      <c r="I2101" s="139">
        <v>44</v>
      </c>
      <c r="J2101" s="139">
        <v>12</v>
      </c>
      <c r="K2101" s="139">
        <f>I2101+J2101</f>
        <v>56</v>
      </c>
      <c r="L2101" s="140">
        <f>K2101*D2101</f>
        <v>112</v>
      </c>
      <c r="M2101" s="141">
        <f t="shared" si="126"/>
        <v>336</v>
      </c>
      <c r="N2101" s="458">
        <f t="shared" si="127"/>
        <v>0</v>
      </c>
      <c r="O2101" s="147">
        <v>1</v>
      </c>
      <c r="P2101" s="460">
        <f t="shared" si="128"/>
        <v>0</v>
      </c>
      <c r="Q2101" s="451">
        <f>Q2099</f>
        <v>1</v>
      </c>
      <c r="R2101" s="144">
        <v>336</v>
      </c>
      <c r="S2101" s="143">
        <f t="shared" si="129"/>
        <v>0</v>
      </c>
      <c r="T2101" s="144">
        <f>Q2101*M2101</f>
        <v>336</v>
      </c>
      <c r="U2101" s="145"/>
      <c r="W2101" s="365"/>
    </row>
    <row r="2102" spans="1:23">
      <c r="A2102" s="182"/>
      <c r="B2102" s="52"/>
      <c r="C2102" s="200"/>
      <c r="D2102" s="137"/>
      <c r="E2102" s="52"/>
      <c r="F2102" s="52"/>
      <c r="G2102" s="186"/>
      <c r="H2102" s="187"/>
      <c r="I2102" s="187"/>
      <c r="J2102" s="187"/>
      <c r="K2102" s="139"/>
      <c r="L2102" s="140"/>
      <c r="M2102" s="141"/>
      <c r="N2102" s="458">
        <f t="shared" si="127"/>
        <v>0</v>
      </c>
      <c r="O2102" s="147"/>
      <c r="P2102" s="460">
        <f t="shared" si="128"/>
        <v>0</v>
      </c>
      <c r="Q2102" s="451"/>
      <c r="R2102" s="144"/>
      <c r="S2102" s="143"/>
      <c r="T2102" s="144"/>
      <c r="U2102" s="145"/>
      <c r="W2102" s="365"/>
    </row>
    <row r="2103" spans="1:23">
      <c r="A2103" s="135"/>
      <c r="B2103" s="183" t="s">
        <v>83</v>
      </c>
      <c r="C2103" s="200" t="s">
        <v>121</v>
      </c>
      <c r="D2103" s="202"/>
      <c r="E2103" s="52"/>
      <c r="F2103" s="52"/>
      <c r="G2103" s="186"/>
      <c r="H2103" s="187"/>
      <c r="I2103" s="139"/>
      <c r="J2103" s="139"/>
      <c r="K2103" s="139"/>
      <c r="L2103" s="140"/>
      <c r="M2103" s="141"/>
      <c r="N2103" s="458">
        <f t="shared" si="127"/>
        <v>0</v>
      </c>
      <c r="O2103" s="147"/>
      <c r="P2103" s="460">
        <f t="shared" si="128"/>
        <v>0</v>
      </c>
      <c r="Q2103" s="451"/>
      <c r="R2103" s="144"/>
      <c r="S2103" s="143"/>
      <c r="T2103" s="144"/>
      <c r="U2103" s="145"/>
      <c r="W2103" s="365"/>
    </row>
    <row r="2104" spans="1:23">
      <c r="A2104" s="182"/>
      <c r="B2104" s="52"/>
      <c r="C2104" s="200"/>
      <c r="D2104" s="137"/>
      <c r="E2104" s="52"/>
      <c r="F2104" s="52"/>
      <c r="G2104" s="186"/>
      <c r="H2104" s="187"/>
      <c r="I2104" s="187"/>
      <c r="J2104" s="187"/>
      <c r="K2104" s="139"/>
      <c r="L2104" s="140"/>
      <c r="M2104" s="141"/>
      <c r="N2104" s="458">
        <f t="shared" si="127"/>
        <v>0</v>
      </c>
      <c r="O2104" s="147"/>
      <c r="P2104" s="460">
        <f t="shared" si="128"/>
        <v>0</v>
      </c>
      <c r="Q2104" s="451"/>
      <c r="R2104" s="144"/>
      <c r="S2104" s="143"/>
      <c r="T2104" s="144"/>
      <c r="U2104" s="145"/>
      <c r="W2104" s="365"/>
    </row>
    <row r="2105" spans="1:23" ht="26">
      <c r="A2105" s="135">
        <v>14</v>
      </c>
      <c r="B2105" s="52" t="s">
        <v>4</v>
      </c>
      <c r="C2105" s="136" t="s">
        <v>373</v>
      </c>
      <c r="D2105" s="202">
        <v>1</v>
      </c>
      <c r="E2105" s="52" t="s">
        <v>100</v>
      </c>
      <c r="F2105" s="52">
        <v>3</v>
      </c>
      <c r="G2105" s="112" t="s">
        <v>131</v>
      </c>
      <c r="H2105" s="138">
        <v>20</v>
      </c>
      <c r="I2105" s="139">
        <v>97</v>
      </c>
      <c r="J2105" s="139">
        <v>48</v>
      </c>
      <c r="K2105" s="139">
        <f>I2105+J2105</f>
        <v>145</v>
      </c>
      <c r="L2105" s="140">
        <f>K2105*D2105</f>
        <v>145</v>
      </c>
      <c r="M2105" s="141">
        <f t="shared" si="126"/>
        <v>435</v>
      </c>
      <c r="N2105" s="458">
        <f t="shared" si="127"/>
        <v>0</v>
      </c>
      <c r="O2105" s="147">
        <v>1</v>
      </c>
      <c r="P2105" s="460">
        <f t="shared" si="128"/>
        <v>0</v>
      </c>
      <c r="Q2105" s="451">
        <f>'Work progress Summary'!AG19</f>
        <v>1</v>
      </c>
      <c r="R2105" s="144">
        <v>435</v>
      </c>
      <c r="S2105" s="143">
        <f t="shared" si="129"/>
        <v>0</v>
      </c>
      <c r="T2105" s="144">
        <f>Q2105*M2105</f>
        <v>435</v>
      </c>
      <c r="U2105" s="145"/>
      <c r="W2105" s="365"/>
    </row>
    <row r="2106" spans="1:23">
      <c r="A2106" s="182"/>
      <c r="B2106" s="52"/>
      <c r="C2106" s="200"/>
      <c r="D2106" s="137"/>
      <c r="E2106" s="52"/>
      <c r="F2106" s="52"/>
      <c r="G2106" s="186"/>
      <c r="H2106" s="187"/>
      <c r="I2106" s="187"/>
      <c r="J2106" s="187"/>
      <c r="K2106" s="139"/>
      <c r="L2106" s="140"/>
      <c r="M2106" s="141"/>
      <c r="N2106" s="458">
        <f t="shared" si="127"/>
        <v>0</v>
      </c>
      <c r="O2106" s="147"/>
      <c r="P2106" s="460">
        <f t="shared" si="128"/>
        <v>0</v>
      </c>
      <c r="Q2106" s="451"/>
      <c r="R2106" s="144"/>
      <c r="S2106" s="143"/>
      <c r="T2106" s="144"/>
      <c r="U2106" s="145"/>
      <c r="W2106" s="365"/>
    </row>
    <row r="2107" spans="1:23" ht="26">
      <c r="A2107" s="135">
        <v>14</v>
      </c>
      <c r="B2107" s="52" t="s">
        <v>5</v>
      </c>
      <c r="C2107" s="136" t="s">
        <v>146</v>
      </c>
      <c r="D2107" s="202">
        <v>1</v>
      </c>
      <c r="E2107" s="52" t="s">
        <v>100</v>
      </c>
      <c r="F2107" s="52">
        <v>3</v>
      </c>
      <c r="G2107" s="112" t="s">
        <v>131</v>
      </c>
      <c r="H2107" s="138">
        <v>20</v>
      </c>
      <c r="I2107" s="139">
        <v>25</v>
      </c>
      <c r="J2107" s="139">
        <v>5</v>
      </c>
      <c r="K2107" s="139">
        <f>I2107+J2107</f>
        <v>30</v>
      </c>
      <c r="L2107" s="140">
        <f>K2107*D2107</f>
        <v>30</v>
      </c>
      <c r="M2107" s="141">
        <f t="shared" si="126"/>
        <v>90</v>
      </c>
      <c r="N2107" s="458">
        <f t="shared" si="127"/>
        <v>0</v>
      </c>
      <c r="O2107" s="147">
        <v>1</v>
      </c>
      <c r="P2107" s="460">
        <f t="shared" si="128"/>
        <v>0</v>
      </c>
      <c r="Q2107" s="451">
        <f>Q2105</f>
        <v>1</v>
      </c>
      <c r="R2107" s="144">
        <v>90</v>
      </c>
      <c r="S2107" s="143">
        <f t="shared" si="129"/>
        <v>0</v>
      </c>
      <c r="T2107" s="144">
        <f>Q2107*M2107</f>
        <v>90</v>
      </c>
      <c r="U2107" s="145"/>
      <c r="W2107" s="365"/>
    </row>
    <row r="2108" spans="1:23">
      <c r="A2108" s="182"/>
      <c r="B2108" s="52"/>
      <c r="C2108" s="200"/>
      <c r="D2108" s="137"/>
      <c r="E2108" s="52"/>
      <c r="F2108" s="52"/>
      <c r="G2108" s="186"/>
      <c r="H2108" s="187"/>
      <c r="I2108" s="187"/>
      <c r="J2108" s="187"/>
      <c r="K2108" s="139"/>
      <c r="L2108" s="140"/>
      <c r="M2108" s="141"/>
      <c r="N2108" s="458">
        <f t="shared" si="127"/>
        <v>0</v>
      </c>
      <c r="O2108" s="147"/>
      <c r="P2108" s="460">
        <f t="shared" si="128"/>
        <v>0</v>
      </c>
      <c r="Q2108" s="451"/>
      <c r="R2108" s="144"/>
      <c r="S2108" s="143"/>
      <c r="T2108" s="144"/>
      <c r="U2108" s="145"/>
      <c r="W2108" s="365"/>
    </row>
    <row r="2109" spans="1:23">
      <c r="A2109" s="135"/>
      <c r="B2109" s="183" t="s">
        <v>83</v>
      </c>
      <c r="C2109" s="200" t="s">
        <v>300</v>
      </c>
      <c r="D2109" s="202"/>
      <c r="E2109" s="52"/>
      <c r="F2109" s="52"/>
      <c r="G2109" s="186"/>
      <c r="H2109" s="187"/>
      <c r="I2109" s="139"/>
      <c r="J2109" s="139"/>
      <c r="K2109" s="139"/>
      <c r="L2109" s="140"/>
      <c r="M2109" s="141"/>
      <c r="N2109" s="458">
        <f t="shared" si="127"/>
        <v>0</v>
      </c>
      <c r="O2109" s="147"/>
      <c r="P2109" s="460">
        <f t="shared" si="128"/>
        <v>0</v>
      </c>
      <c r="Q2109" s="451"/>
      <c r="R2109" s="144"/>
      <c r="S2109" s="143"/>
      <c r="T2109" s="144"/>
      <c r="U2109" s="145"/>
      <c r="W2109" s="365"/>
    </row>
    <row r="2110" spans="1:23">
      <c r="A2110" s="182"/>
      <c r="B2110" s="52"/>
      <c r="C2110" s="200"/>
      <c r="D2110" s="137"/>
      <c r="E2110" s="52"/>
      <c r="F2110" s="52"/>
      <c r="G2110" s="186"/>
      <c r="H2110" s="187"/>
      <c r="I2110" s="187"/>
      <c r="J2110" s="187"/>
      <c r="K2110" s="139"/>
      <c r="L2110" s="140"/>
      <c r="M2110" s="141"/>
      <c r="N2110" s="458">
        <f t="shared" si="127"/>
        <v>0</v>
      </c>
      <c r="O2110" s="147"/>
      <c r="P2110" s="460">
        <f t="shared" si="128"/>
        <v>0</v>
      </c>
      <c r="Q2110" s="451"/>
      <c r="R2110" s="144"/>
      <c r="S2110" s="143"/>
      <c r="T2110" s="144"/>
      <c r="U2110" s="145"/>
      <c r="W2110" s="365"/>
    </row>
    <row r="2111" spans="1:23" ht="26">
      <c r="A2111" s="135">
        <v>14</v>
      </c>
      <c r="B2111" s="52" t="s">
        <v>103</v>
      </c>
      <c r="C2111" s="136" t="s">
        <v>388</v>
      </c>
      <c r="D2111" s="137">
        <v>1</v>
      </c>
      <c r="E2111" s="52" t="s">
        <v>100</v>
      </c>
      <c r="F2111" s="52">
        <v>3</v>
      </c>
      <c r="G2111" s="112" t="s">
        <v>131</v>
      </c>
      <c r="H2111" s="138">
        <v>20</v>
      </c>
      <c r="I2111" s="139">
        <v>135</v>
      </c>
      <c r="J2111" s="139">
        <v>67</v>
      </c>
      <c r="K2111" s="139">
        <f>I2111+J2111</f>
        <v>202</v>
      </c>
      <c r="L2111" s="140">
        <f>K2111*D2111</f>
        <v>202</v>
      </c>
      <c r="M2111" s="141">
        <f t="shared" si="126"/>
        <v>606</v>
      </c>
      <c r="N2111" s="458">
        <f t="shared" si="127"/>
        <v>0</v>
      </c>
      <c r="O2111" s="147">
        <v>1</v>
      </c>
      <c r="P2111" s="460">
        <f t="shared" si="128"/>
        <v>0</v>
      </c>
      <c r="Q2111" s="451">
        <f>Q2107</f>
        <v>1</v>
      </c>
      <c r="R2111" s="144">
        <v>606</v>
      </c>
      <c r="S2111" s="143">
        <f t="shared" si="129"/>
        <v>0</v>
      </c>
      <c r="T2111" s="144">
        <f>Q2111*M2111</f>
        <v>606</v>
      </c>
      <c r="U2111" s="145"/>
      <c r="W2111" s="365"/>
    </row>
    <row r="2112" spans="1:23">
      <c r="A2112" s="182"/>
      <c r="B2112" s="52"/>
      <c r="C2112" s="200"/>
      <c r="D2112" s="137"/>
      <c r="E2112" s="52"/>
      <c r="F2112" s="52"/>
      <c r="G2112" s="186"/>
      <c r="H2112" s="187"/>
      <c r="I2112" s="187"/>
      <c r="J2112" s="187"/>
      <c r="K2112" s="139"/>
      <c r="L2112" s="140"/>
      <c r="M2112" s="141"/>
      <c r="N2112" s="458">
        <f t="shared" si="127"/>
        <v>0</v>
      </c>
      <c r="O2112" s="147"/>
      <c r="P2112" s="460">
        <f t="shared" si="128"/>
        <v>0</v>
      </c>
      <c r="Q2112" s="451"/>
      <c r="R2112" s="144"/>
      <c r="S2112" s="143"/>
      <c r="T2112" s="144"/>
      <c r="U2112" s="145"/>
      <c r="W2112" s="365"/>
    </row>
    <row r="2113" spans="1:23" ht="39">
      <c r="A2113" s="135">
        <v>14</v>
      </c>
      <c r="B2113" s="52" t="s">
        <v>105</v>
      </c>
      <c r="C2113" s="136" t="s">
        <v>375</v>
      </c>
      <c r="D2113" s="202">
        <v>1</v>
      </c>
      <c r="E2113" s="52" t="s">
        <v>100</v>
      </c>
      <c r="F2113" s="52">
        <v>3</v>
      </c>
      <c r="G2113" s="112" t="s">
        <v>131</v>
      </c>
      <c r="H2113" s="138">
        <v>20</v>
      </c>
      <c r="I2113" s="139">
        <v>738</v>
      </c>
      <c r="J2113" s="139">
        <v>331</v>
      </c>
      <c r="K2113" s="139">
        <f>I2113+J2113</f>
        <v>1069</v>
      </c>
      <c r="L2113" s="140">
        <f>K2113*D2113</f>
        <v>1069</v>
      </c>
      <c r="M2113" s="141">
        <f t="shared" si="126"/>
        <v>3207</v>
      </c>
      <c r="N2113" s="458">
        <f t="shared" si="127"/>
        <v>0</v>
      </c>
      <c r="O2113" s="147">
        <v>1</v>
      </c>
      <c r="P2113" s="460">
        <f t="shared" si="128"/>
        <v>0</v>
      </c>
      <c r="Q2113" s="451">
        <f>'Work progress Summary'!AB19</f>
        <v>1</v>
      </c>
      <c r="R2113" s="144">
        <v>1069</v>
      </c>
      <c r="S2113" s="143">
        <f t="shared" si="129"/>
        <v>2138</v>
      </c>
      <c r="T2113" s="144">
        <f>Q2113*M2113</f>
        <v>3207</v>
      </c>
      <c r="U2113" s="145"/>
      <c r="W2113" s="365"/>
    </row>
    <row r="2114" spans="1:23">
      <c r="A2114" s="182"/>
      <c r="B2114" s="52"/>
      <c r="C2114" s="200"/>
      <c r="D2114" s="137"/>
      <c r="E2114" s="52"/>
      <c r="F2114" s="52"/>
      <c r="G2114" s="186"/>
      <c r="H2114" s="187"/>
      <c r="I2114" s="187"/>
      <c r="J2114" s="187"/>
      <c r="K2114" s="139"/>
      <c r="L2114" s="140"/>
      <c r="M2114" s="141"/>
      <c r="N2114" s="458">
        <f t="shared" si="127"/>
        <v>0</v>
      </c>
      <c r="O2114" s="147"/>
      <c r="P2114" s="460">
        <f t="shared" si="128"/>
        <v>0</v>
      </c>
      <c r="Q2114" s="451"/>
      <c r="R2114" s="144"/>
      <c r="S2114" s="143"/>
      <c r="T2114" s="144"/>
      <c r="U2114" s="145"/>
      <c r="W2114" s="365"/>
    </row>
    <row r="2115" spans="1:23" ht="26">
      <c r="A2115" s="135">
        <v>14</v>
      </c>
      <c r="B2115" s="52" t="s">
        <v>107</v>
      </c>
      <c r="C2115" s="136" t="s">
        <v>146</v>
      </c>
      <c r="D2115" s="202">
        <v>1</v>
      </c>
      <c r="E2115" s="52" t="s">
        <v>100</v>
      </c>
      <c r="F2115" s="52">
        <v>3</v>
      </c>
      <c r="G2115" s="112" t="s">
        <v>131</v>
      </c>
      <c r="H2115" s="138">
        <v>20</v>
      </c>
      <c r="I2115" s="139">
        <v>25</v>
      </c>
      <c r="J2115" s="139">
        <v>5</v>
      </c>
      <c r="K2115" s="139">
        <f>I2115+J2115</f>
        <v>30</v>
      </c>
      <c r="L2115" s="140">
        <f>K2115*D2115</f>
        <v>30</v>
      </c>
      <c r="M2115" s="141">
        <f t="shared" si="126"/>
        <v>90</v>
      </c>
      <c r="N2115" s="458">
        <f t="shared" si="127"/>
        <v>0</v>
      </c>
      <c r="O2115" s="147">
        <v>1</v>
      </c>
      <c r="P2115" s="460">
        <f t="shared" si="128"/>
        <v>0</v>
      </c>
      <c r="Q2115" s="451">
        <f>Q2107</f>
        <v>1</v>
      </c>
      <c r="R2115" s="144">
        <v>90</v>
      </c>
      <c r="S2115" s="143">
        <f t="shared" si="129"/>
        <v>0</v>
      </c>
      <c r="T2115" s="144">
        <f>Q2115*M2115</f>
        <v>90</v>
      </c>
      <c r="U2115" s="145"/>
      <c r="W2115" s="365"/>
    </row>
    <row r="2116" spans="1:23">
      <c r="A2116" s="182"/>
      <c r="B2116" s="52"/>
      <c r="C2116" s="200"/>
      <c r="D2116" s="137"/>
      <c r="E2116" s="52"/>
      <c r="F2116" s="52"/>
      <c r="G2116" s="186"/>
      <c r="H2116" s="187"/>
      <c r="I2116" s="187"/>
      <c r="J2116" s="187"/>
      <c r="K2116" s="139"/>
      <c r="L2116" s="140"/>
      <c r="M2116" s="141"/>
      <c r="N2116" s="458">
        <f t="shared" si="127"/>
        <v>0</v>
      </c>
      <c r="O2116" s="147"/>
      <c r="P2116" s="460">
        <f t="shared" si="128"/>
        <v>0</v>
      </c>
      <c r="Q2116" s="451"/>
      <c r="R2116" s="144"/>
      <c r="S2116" s="143"/>
      <c r="T2116" s="144"/>
      <c r="U2116" s="145"/>
      <c r="W2116" s="365"/>
    </row>
    <row r="2117" spans="1:23">
      <c r="A2117" s="135"/>
      <c r="B2117" s="183" t="s">
        <v>83</v>
      </c>
      <c r="C2117" s="200" t="s">
        <v>148</v>
      </c>
      <c r="D2117" s="202"/>
      <c r="E2117" s="52"/>
      <c r="F2117" s="52"/>
      <c r="G2117" s="186"/>
      <c r="H2117" s="187"/>
      <c r="I2117" s="139"/>
      <c r="J2117" s="139"/>
      <c r="K2117" s="139"/>
      <c r="L2117" s="140"/>
      <c r="M2117" s="141"/>
      <c r="N2117" s="458">
        <f t="shared" si="127"/>
        <v>0</v>
      </c>
      <c r="O2117" s="147"/>
      <c r="P2117" s="460">
        <f t="shared" si="128"/>
        <v>0</v>
      </c>
      <c r="Q2117" s="451"/>
      <c r="R2117" s="144"/>
      <c r="S2117" s="143"/>
      <c r="T2117" s="144"/>
      <c r="U2117" s="145"/>
      <c r="W2117" s="365"/>
    </row>
    <row r="2118" spans="1:23">
      <c r="A2118" s="182"/>
      <c r="B2118" s="52"/>
      <c r="C2118" s="200"/>
      <c r="D2118" s="137"/>
      <c r="E2118" s="52"/>
      <c r="F2118" s="52"/>
      <c r="G2118" s="186"/>
      <c r="H2118" s="187"/>
      <c r="I2118" s="187"/>
      <c r="J2118" s="187"/>
      <c r="K2118" s="139"/>
      <c r="L2118" s="140"/>
      <c r="M2118" s="141"/>
      <c r="N2118" s="458">
        <f t="shared" si="127"/>
        <v>0</v>
      </c>
      <c r="O2118" s="147"/>
      <c r="P2118" s="460">
        <f t="shared" si="128"/>
        <v>0</v>
      </c>
      <c r="Q2118" s="451"/>
      <c r="R2118" s="144"/>
      <c r="S2118" s="143"/>
      <c r="T2118" s="144"/>
      <c r="U2118" s="145"/>
      <c r="W2118" s="365"/>
    </row>
    <row r="2119" spans="1:23" ht="26">
      <c r="A2119" s="135">
        <v>14</v>
      </c>
      <c r="B2119" s="52"/>
      <c r="C2119" s="136" t="s">
        <v>149</v>
      </c>
      <c r="D2119" s="202">
        <v>138</v>
      </c>
      <c r="E2119" s="52" t="s">
        <v>532</v>
      </c>
      <c r="F2119" s="52">
        <v>3</v>
      </c>
      <c r="G2119" s="112"/>
      <c r="H2119" s="138"/>
      <c r="I2119" s="139">
        <v>0</v>
      </c>
      <c r="J2119" s="139">
        <v>8</v>
      </c>
      <c r="K2119" s="139">
        <f>I2119+J2119</f>
        <v>8</v>
      </c>
      <c r="L2119" s="140">
        <f>K2119*D2119</f>
        <v>1104</v>
      </c>
      <c r="M2119" s="141">
        <f t="shared" si="126"/>
        <v>3312</v>
      </c>
      <c r="N2119" s="458">
        <f t="shared" si="127"/>
        <v>3.7729014330391824</v>
      </c>
      <c r="O2119" s="147">
        <v>0.98328806175754857</v>
      </c>
      <c r="P2119" s="460">
        <f t="shared" si="128"/>
        <v>9.1132884856018892E-3</v>
      </c>
      <c r="Q2119" s="451">
        <f>SUM(T1963:T2115)/SUM(M1963:M2115)</f>
        <v>0.99240135024315046</v>
      </c>
      <c r="R2119" s="144">
        <v>2981.4039031094517</v>
      </c>
      <c r="S2119" s="143">
        <f t="shared" si="129"/>
        <v>305.42936889586281</v>
      </c>
      <c r="T2119" s="144">
        <f>Q2119*M2119</f>
        <v>3286.8332720053145</v>
      </c>
      <c r="U2119" s="145"/>
      <c r="W2119" s="365"/>
    </row>
    <row r="2120" spans="1:23">
      <c r="A2120" s="182"/>
      <c r="B2120" s="52"/>
      <c r="C2120" s="200"/>
      <c r="D2120" s="137"/>
      <c r="E2120" s="52"/>
      <c r="F2120" s="52"/>
      <c r="G2120" s="186"/>
      <c r="H2120" s="187"/>
      <c r="I2120" s="187"/>
      <c r="J2120" s="187"/>
      <c r="K2120" s="139"/>
      <c r="L2120" s="140"/>
      <c r="M2120" s="141"/>
      <c r="N2120" s="458">
        <f t="shared" si="127"/>
        <v>0</v>
      </c>
      <c r="O2120" s="147"/>
      <c r="P2120" s="460">
        <f t="shared" si="128"/>
        <v>0</v>
      </c>
      <c r="Q2120" s="451"/>
      <c r="R2120" s="144"/>
      <c r="S2120" s="143"/>
      <c r="T2120" s="144"/>
      <c r="U2120" s="145"/>
      <c r="W2120" s="365"/>
    </row>
    <row r="2121" spans="1:23" ht="26">
      <c r="A2121" s="135">
        <v>14</v>
      </c>
      <c r="B2121" s="52"/>
      <c r="C2121" s="136" t="s">
        <v>150</v>
      </c>
      <c r="D2121" s="137">
        <v>71</v>
      </c>
      <c r="E2121" s="52" t="s">
        <v>532</v>
      </c>
      <c r="F2121" s="52">
        <v>3</v>
      </c>
      <c r="G2121" s="112"/>
      <c r="H2121" s="138"/>
      <c r="I2121" s="139">
        <v>0</v>
      </c>
      <c r="J2121" s="139">
        <v>8</v>
      </c>
      <c r="K2121" s="139">
        <f>I2121+J2121</f>
        <v>8</v>
      </c>
      <c r="L2121" s="140">
        <f>K2121*D2121</f>
        <v>568</v>
      </c>
      <c r="M2121" s="141">
        <f t="shared" si="126"/>
        <v>1704</v>
      </c>
      <c r="N2121" s="458">
        <f t="shared" si="127"/>
        <v>1.9411304474332023</v>
      </c>
      <c r="O2121" s="147">
        <v>0.98328806175754857</v>
      </c>
      <c r="P2121" s="460">
        <f t="shared" si="128"/>
        <v>9.1132884856018892E-3</v>
      </c>
      <c r="Q2121" s="451">
        <f>Q2119</f>
        <v>0.99240135024315046</v>
      </c>
      <c r="R2121" s="144">
        <v>1533.9107037737033</v>
      </c>
      <c r="S2121" s="143">
        <f t="shared" si="129"/>
        <v>157.141197040625</v>
      </c>
      <c r="T2121" s="144">
        <f>Q2121*M2121</f>
        <v>1691.0519008143283</v>
      </c>
      <c r="U2121" s="145"/>
      <c r="W2121" s="365"/>
    </row>
    <row r="2122" spans="1:23" ht="13.5" thickBot="1">
      <c r="A2122" s="182"/>
      <c r="B2122" s="52"/>
      <c r="C2122" s="200"/>
      <c r="D2122" s="137"/>
      <c r="E2122" s="52"/>
      <c r="F2122" s="52"/>
      <c r="G2122" s="186"/>
      <c r="H2122" s="187"/>
      <c r="I2122" s="187"/>
      <c r="J2122" s="187"/>
      <c r="K2122" s="139"/>
      <c r="L2122" s="140"/>
      <c r="M2122" s="141"/>
      <c r="N2122" s="458">
        <f t="shared" si="127"/>
        <v>0</v>
      </c>
      <c r="O2122" s="147"/>
      <c r="P2122" s="460">
        <f t="shared" si="128"/>
        <v>0</v>
      </c>
      <c r="Q2122" s="452"/>
      <c r="R2122" s="213"/>
      <c r="S2122" s="212"/>
      <c r="T2122" s="213"/>
      <c r="U2122" s="214"/>
      <c r="W2122" s="365"/>
    </row>
    <row r="2123" spans="1:23" ht="20.149999999999999" customHeight="1" thickTop="1" thickBot="1">
      <c r="A2123" s="239">
        <v>14</v>
      </c>
      <c r="B2123" s="216"/>
      <c r="C2123" s="217" t="s">
        <v>389</v>
      </c>
      <c r="D2123" s="218"/>
      <c r="E2123" s="216"/>
      <c r="F2123" s="216"/>
      <c r="G2123" s="219"/>
      <c r="H2123" s="220"/>
      <c r="I2123" s="221"/>
      <c r="J2123" s="221"/>
      <c r="K2123" s="221"/>
      <c r="L2123" s="221"/>
      <c r="M2123" s="222"/>
      <c r="N2123" s="458">
        <f t="shared" si="127"/>
        <v>0</v>
      </c>
      <c r="O2123" s="461"/>
      <c r="P2123" s="460">
        <f t="shared" si="128"/>
        <v>0</v>
      </c>
      <c r="Q2123" s="223"/>
      <c r="R2123" s="224">
        <v>216688.08460688315</v>
      </c>
      <c r="S2123" s="224">
        <f t="shared" si="129"/>
        <v>22198.570565936476</v>
      </c>
      <c r="T2123" s="224">
        <f>SUM(T1963:T2121)</f>
        <v>238886.65517281962</v>
      </c>
      <c r="U2123" s="225"/>
      <c r="W2123" s="365"/>
    </row>
    <row r="2124" spans="1:23" ht="13.5" thickTop="1">
      <c r="A2124" s="226"/>
      <c r="B2124" s="227"/>
      <c r="C2124" s="228"/>
      <c r="D2124" s="229"/>
      <c r="E2124" s="227"/>
      <c r="F2124" s="227"/>
      <c r="G2124" s="230"/>
      <c r="H2124" s="231"/>
      <c r="I2124" s="232"/>
      <c r="J2124" s="232"/>
      <c r="K2124" s="232"/>
      <c r="L2124" s="233"/>
      <c r="M2124" s="234"/>
      <c r="N2124" s="458">
        <f t="shared" si="127"/>
        <v>0</v>
      </c>
      <c r="O2124" s="147"/>
      <c r="P2124" s="460">
        <f t="shared" si="128"/>
        <v>0</v>
      </c>
      <c r="Q2124" s="453"/>
      <c r="R2124" s="236"/>
      <c r="S2124" s="235"/>
      <c r="T2124" s="236"/>
      <c r="U2124" s="237"/>
      <c r="W2124" s="365"/>
    </row>
    <row r="2125" spans="1:23">
      <c r="A2125" s="135">
        <v>15</v>
      </c>
      <c r="B2125" s="183" t="s">
        <v>83</v>
      </c>
      <c r="C2125" s="184" t="s">
        <v>390</v>
      </c>
      <c r="D2125" s="202"/>
      <c r="E2125" s="52"/>
      <c r="F2125" s="52"/>
      <c r="G2125" s="186"/>
      <c r="H2125" s="187"/>
      <c r="I2125" s="139"/>
      <c r="J2125" s="139"/>
      <c r="K2125" s="139"/>
      <c r="L2125" s="140"/>
      <c r="M2125" s="141"/>
      <c r="N2125" s="458">
        <f t="shared" si="127"/>
        <v>0</v>
      </c>
      <c r="O2125" s="147"/>
      <c r="P2125" s="460">
        <f t="shared" si="128"/>
        <v>0</v>
      </c>
      <c r="Q2125" s="451"/>
      <c r="R2125" s="144"/>
      <c r="S2125" s="143"/>
      <c r="T2125" s="144"/>
      <c r="U2125" s="145"/>
      <c r="W2125" s="365"/>
    </row>
    <row r="2126" spans="1:23">
      <c r="A2126" s="182"/>
      <c r="B2126" s="52"/>
      <c r="C2126" s="200"/>
      <c r="D2126" s="137"/>
      <c r="E2126" s="52"/>
      <c r="F2126" s="52"/>
      <c r="G2126" s="186"/>
      <c r="H2126" s="187"/>
      <c r="I2126" s="187"/>
      <c r="J2126" s="187"/>
      <c r="K2126" s="139"/>
      <c r="L2126" s="140"/>
      <c r="M2126" s="141"/>
      <c r="N2126" s="458">
        <f t="shared" si="127"/>
        <v>0</v>
      </c>
      <c r="O2126" s="147"/>
      <c r="P2126" s="460">
        <f t="shared" si="128"/>
        <v>0</v>
      </c>
      <c r="Q2126" s="451"/>
      <c r="R2126" s="144"/>
      <c r="S2126" s="143"/>
      <c r="T2126" s="144"/>
      <c r="U2126" s="145"/>
      <c r="W2126" s="365"/>
    </row>
    <row r="2127" spans="1:23" ht="26">
      <c r="A2127" s="135"/>
      <c r="B2127" s="52"/>
      <c r="C2127" s="136" t="s">
        <v>90</v>
      </c>
      <c r="D2127" s="202"/>
      <c r="E2127" s="52"/>
      <c r="F2127" s="52"/>
      <c r="G2127" s="186"/>
      <c r="H2127" s="187"/>
      <c r="I2127" s="139"/>
      <c r="J2127" s="139"/>
      <c r="K2127" s="139"/>
      <c r="L2127" s="140"/>
      <c r="M2127" s="141"/>
      <c r="N2127" s="458">
        <f t="shared" si="127"/>
        <v>0</v>
      </c>
      <c r="O2127" s="147"/>
      <c r="P2127" s="460">
        <f t="shared" si="128"/>
        <v>0</v>
      </c>
      <c r="Q2127" s="451"/>
      <c r="R2127" s="144"/>
      <c r="S2127" s="143"/>
      <c r="T2127" s="144"/>
      <c r="U2127" s="145"/>
      <c r="W2127" s="365"/>
    </row>
    <row r="2128" spans="1:23">
      <c r="A2128" s="182"/>
      <c r="B2128" s="52"/>
      <c r="C2128" s="200"/>
      <c r="D2128" s="137"/>
      <c r="E2128" s="52"/>
      <c r="F2128" s="52"/>
      <c r="G2128" s="186"/>
      <c r="H2128" s="187"/>
      <c r="I2128" s="187"/>
      <c r="J2128" s="187"/>
      <c r="K2128" s="139"/>
      <c r="L2128" s="140"/>
      <c r="M2128" s="141"/>
      <c r="N2128" s="458">
        <f t="shared" si="127"/>
        <v>0</v>
      </c>
      <c r="O2128" s="147"/>
      <c r="P2128" s="460">
        <f t="shared" si="128"/>
        <v>0</v>
      </c>
      <c r="Q2128" s="451"/>
      <c r="R2128" s="144"/>
      <c r="S2128" s="143"/>
      <c r="T2128" s="144"/>
      <c r="U2128" s="145"/>
      <c r="W2128" s="365"/>
    </row>
    <row r="2129" spans="1:23">
      <c r="A2129" s="135"/>
      <c r="B2129" s="52"/>
      <c r="C2129" s="185" t="s">
        <v>91</v>
      </c>
      <c r="D2129" s="137"/>
      <c r="E2129" s="52"/>
      <c r="F2129" s="52"/>
      <c r="G2129" s="186"/>
      <c r="H2129" s="187"/>
      <c r="I2129" s="187"/>
      <c r="J2129" s="187"/>
      <c r="K2129" s="139"/>
      <c r="L2129" s="140"/>
      <c r="M2129" s="141"/>
      <c r="N2129" s="458">
        <f t="shared" si="127"/>
        <v>0</v>
      </c>
      <c r="O2129" s="147"/>
      <c r="P2129" s="460">
        <f t="shared" si="128"/>
        <v>0</v>
      </c>
      <c r="Q2129" s="451"/>
      <c r="R2129" s="144"/>
      <c r="S2129" s="143"/>
      <c r="T2129" s="144"/>
      <c r="U2129" s="145"/>
      <c r="W2129" s="365"/>
    </row>
    <row r="2130" spans="1:23">
      <c r="A2130" s="182"/>
      <c r="B2130" s="52"/>
      <c r="C2130" s="200"/>
      <c r="D2130" s="137"/>
      <c r="E2130" s="52"/>
      <c r="F2130" s="52"/>
      <c r="G2130" s="186"/>
      <c r="H2130" s="187"/>
      <c r="I2130" s="187"/>
      <c r="J2130" s="187"/>
      <c r="K2130" s="139"/>
      <c r="L2130" s="140"/>
      <c r="M2130" s="141"/>
      <c r="N2130" s="458">
        <f t="shared" si="127"/>
        <v>0</v>
      </c>
      <c r="O2130" s="147"/>
      <c r="P2130" s="460">
        <f t="shared" si="128"/>
        <v>0</v>
      </c>
      <c r="Q2130" s="451"/>
      <c r="R2130" s="144"/>
      <c r="S2130" s="143"/>
      <c r="T2130" s="144"/>
      <c r="U2130" s="145"/>
      <c r="W2130" s="365"/>
    </row>
    <row r="2131" spans="1:23">
      <c r="A2131" s="135"/>
      <c r="B2131" s="52"/>
      <c r="C2131" s="185" t="s">
        <v>211</v>
      </c>
      <c r="D2131" s="202"/>
      <c r="E2131" s="52"/>
      <c r="F2131" s="52"/>
      <c r="G2131" s="186"/>
      <c r="H2131" s="187"/>
      <c r="I2131" s="139"/>
      <c r="J2131" s="139"/>
      <c r="K2131" s="139"/>
      <c r="L2131" s="140"/>
      <c r="M2131" s="141"/>
      <c r="N2131" s="458">
        <f t="shared" si="127"/>
        <v>0</v>
      </c>
      <c r="O2131" s="147"/>
      <c r="P2131" s="460">
        <f t="shared" si="128"/>
        <v>0</v>
      </c>
      <c r="Q2131" s="451"/>
      <c r="R2131" s="144"/>
      <c r="S2131" s="143"/>
      <c r="T2131" s="144"/>
      <c r="U2131" s="145"/>
      <c r="W2131" s="365"/>
    </row>
    <row r="2132" spans="1:23">
      <c r="A2132" s="182"/>
      <c r="B2132" s="52"/>
      <c r="C2132" s="200"/>
      <c r="D2132" s="137"/>
      <c r="E2132" s="52"/>
      <c r="F2132" s="52"/>
      <c r="G2132" s="186"/>
      <c r="H2132" s="187"/>
      <c r="I2132" s="187"/>
      <c r="J2132" s="187"/>
      <c r="K2132" s="139"/>
      <c r="L2132" s="140"/>
      <c r="M2132" s="141"/>
      <c r="N2132" s="458">
        <f t="shared" si="127"/>
        <v>0</v>
      </c>
      <c r="O2132" s="147"/>
      <c r="P2132" s="460">
        <f t="shared" si="128"/>
        <v>0</v>
      </c>
      <c r="Q2132" s="451"/>
      <c r="R2132" s="144"/>
      <c r="S2132" s="143"/>
      <c r="T2132" s="144"/>
      <c r="U2132" s="145"/>
      <c r="W2132" s="365"/>
    </row>
    <row r="2133" spans="1:23" ht="26">
      <c r="A2133" s="135">
        <v>15</v>
      </c>
      <c r="B2133" s="52" t="s">
        <v>1</v>
      </c>
      <c r="C2133" s="136" t="s">
        <v>391</v>
      </c>
      <c r="D2133" s="202">
        <v>1.6</v>
      </c>
      <c r="E2133" s="52" t="s">
        <v>532</v>
      </c>
      <c r="F2133" s="52">
        <v>19</v>
      </c>
      <c r="G2133" s="112" t="s">
        <v>94</v>
      </c>
      <c r="H2133" s="138">
        <v>20</v>
      </c>
      <c r="I2133" s="139">
        <v>255</v>
      </c>
      <c r="J2133" s="139">
        <v>145</v>
      </c>
      <c r="K2133" s="139">
        <f>I2133+J2133</f>
        <v>400</v>
      </c>
      <c r="L2133" s="140">
        <f>K2133*D2133</f>
        <v>640</v>
      </c>
      <c r="M2133" s="141">
        <f t="shared" ref="M2133:M2185" si="130">D2133*K2133*F2133</f>
        <v>12160</v>
      </c>
      <c r="N2133" s="458">
        <f t="shared" si="127"/>
        <v>8.0000000000003624E-2</v>
      </c>
      <c r="O2133" s="147">
        <v>0.98684210526315785</v>
      </c>
      <c r="P2133" s="460">
        <f t="shared" si="128"/>
        <v>2.6315789473685403E-3</v>
      </c>
      <c r="Q2133" s="451">
        <f>'Work progress Summary'!C20</f>
        <v>0.98947368421052639</v>
      </c>
      <c r="R2133" s="144">
        <v>12000</v>
      </c>
      <c r="S2133" s="143">
        <f t="shared" si="129"/>
        <v>32.000000000001819</v>
      </c>
      <c r="T2133" s="144">
        <f>Q2133*M2133</f>
        <v>12032.000000000002</v>
      </c>
      <c r="U2133" s="145"/>
      <c r="W2133" s="365"/>
    </row>
    <row r="2134" spans="1:23">
      <c r="A2134" s="182"/>
      <c r="B2134" s="52"/>
      <c r="C2134" s="200"/>
      <c r="D2134" s="137"/>
      <c r="E2134" s="52"/>
      <c r="F2134" s="52"/>
      <c r="G2134" s="186"/>
      <c r="H2134" s="187"/>
      <c r="I2134" s="187"/>
      <c r="J2134" s="187"/>
      <c r="K2134" s="139"/>
      <c r="L2134" s="140"/>
      <c r="M2134" s="141"/>
      <c r="N2134" s="458">
        <f t="shared" si="127"/>
        <v>0</v>
      </c>
      <c r="O2134" s="147"/>
      <c r="P2134" s="460">
        <f t="shared" si="128"/>
        <v>0</v>
      </c>
      <c r="Q2134" s="451"/>
      <c r="R2134" s="144"/>
      <c r="S2134" s="143"/>
      <c r="T2134" s="144"/>
      <c r="U2134" s="145"/>
      <c r="W2134" s="365"/>
    </row>
    <row r="2135" spans="1:23" ht="26">
      <c r="A2135" s="135">
        <v>15</v>
      </c>
      <c r="B2135" s="52" t="s">
        <v>2</v>
      </c>
      <c r="C2135" s="136" t="s">
        <v>392</v>
      </c>
      <c r="D2135" s="202">
        <v>1.6</v>
      </c>
      <c r="E2135" s="52" t="s">
        <v>532</v>
      </c>
      <c r="F2135" s="52">
        <v>19</v>
      </c>
      <c r="G2135" s="112" t="s">
        <v>94</v>
      </c>
      <c r="H2135" s="138">
        <v>20</v>
      </c>
      <c r="I2135" s="139">
        <v>255</v>
      </c>
      <c r="J2135" s="139">
        <v>145</v>
      </c>
      <c r="K2135" s="139">
        <f>I2135+J2135</f>
        <v>400</v>
      </c>
      <c r="L2135" s="140">
        <f>K2135*D2135</f>
        <v>640</v>
      </c>
      <c r="M2135" s="141">
        <f t="shared" si="130"/>
        <v>12160</v>
      </c>
      <c r="N2135" s="458">
        <f t="shared" si="127"/>
        <v>8.0000000000003624E-2</v>
      </c>
      <c r="O2135" s="147">
        <v>0.98684210526315785</v>
      </c>
      <c r="P2135" s="460">
        <f t="shared" si="128"/>
        <v>2.6315789473685403E-3</v>
      </c>
      <c r="Q2135" s="451">
        <f>Q2133</f>
        <v>0.98947368421052639</v>
      </c>
      <c r="R2135" s="144">
        <v>12000</v>
      </c>
      <c r="S2135" s="143">
        <f t="shared" si="129"/>
        <v>32.000000000001819</v>
      </c>
      <c r="T2135" s="144">
        <f>Q2135*M2135</f>
        <v>12032.000000000002</v>
      </c>
      <c r="U2135" s="145"/>
      <c r="W2135" s="365"/>
    </row>
    <row r="2136" spans="1:23">
      <c r="A2136" s="182"/>
      <c r="B2136" s="52"/>
      <c r="C2136" s="200"/>
      <c r="D2136" s="137"/>
      <c r="E2136" s="52"/>
      <c r="F2136" s="52"/>
      <c r="G2136" s="186"/>
      <c r="H2136" s="187"/>
      <c r="I2136" s="187"/>
      <c r="J2136" s="187"/>
      <c r="K2136" s="139"/>
      <c r="L2136" s="140"/>
      <c r="M2136" s="141"/>
      <c r="N2136" s="458">
        <f t="shared" si="127"/>
        <v>0</v>
      </c>
      <c r="O2136" s="147"/>
      <c r="P2136" s="460">
        <f t="shared" si="128"/>
        <v>0</v>
      </c>
      <c r="Q2136" s="451"/>
      <c r="R2136" s="144"/>
      <c r="S2136" s="143"/>
      <c r="T2136" s="144"/>
      <c r="U2136" s="145"/>
      <c r="W2136" s="365"/>
    </row>
    <row r="2137" spans="1:23" ht="26">
      <c r="A2137" s="135">
        <v>15</v>
      </c>
      <c r="B2137" s="52" t="s">
        <v>3</v>
      </c>
      <c r="C2137" s="136" t="s">
        <v>393</v>
      </c>
      <c r="D2137" s="202">
        <v>7.2</v>
      </c>
      <c r="E2137" s="52" t="s">
        <v>533</v>
      </c>
      <c r="F2137" s="52">
        <v>19</v>
      </c>
      <c r="G2137" s="112" t="s">
        <v>98</v>
      </c>
      <c r="H2137" s="138">
        <v>5</v>
      </c>
      <c r="I2137" s="139">
        <v>0</v>
      </c>
      <c r="J2137" s="139">
        <v>57</v>
      </c>
      <c r="K2137" s="139">
        <f>I2137+J2137</f>
        <v>57</v>
      </c>
      <c r="L2137" s="140">
        <f>K2137*D2137</f>
        <v>410.40000000000003</v>
      </c>
      <c r="M2137" s="141">
        <f t="shared" si="130"/>
        <v>7797.6</v>
      </c>
      <c r="N2137" s="458"/>
      <c r="O2137" s="147">
        <v>0.84210526315789469</v>
      </c>
      <c r="P2137" s="460">
        <f t="shared" si="128"/>
        <v>0</v>
      </c>
      <c r="Q2137" s="451">
        <f>'Work progress Summary'!J20</f>
        <v>0.84210526315789469</v>
      </c>
      <c r="R2137" s="144">
        <v>6566.4</v>
      </c>
      <c r="S2137" s="143">
        <f t="shared" si="129"/>
        <v>0</v>
      </c>
      <c r="T2137" s="144">
        <f>Q2137*M2137</f>
        <v>6566.4</v>
      </c>
      <c r="U2137" s="145"/>
      <c r="W2137" s="365"/>
    </row>
    <row r="2138" spans="1:23">
      <c r="A2138" s="182"/>
      <c r="B2138" s="52"/>
      <c r="C2138" s="200"/>
      <c r="D2138" s="137"/>
      <c r="E2138" s="52"/>
      <c r="F2138" s="52"/>
      <c r="G2138" s="186"/>
      <c r="H2138" s="187"/>
      <c r="I2138" s="187"/>
      <c r="J2138" s="187"/>
      <c r="K2138" s="139"/>
      <c r="L2138" s="140"/>
      <c r="M2138" s="141"/>
      <c r="N2138" s="458">
        <f t="shared" si="127"/>
        <v>0</v>
      </c>
      <c r="O2138" s="147"/>
      <c r="P2138" s="460">
        <f t="shared" si="128"/>
        <v>0</v>
      </c>
      <c r="Q2138" s="451"/>
      <c r="R2138" s="144"/>
      <c r="S2138" s="143"/>
      <c r="T2138" s="144"/>
      <c r="U2138" s="145"/>
      <c r="W2138" s="365"/>
    </row>
    <row r="2139" spans="1:23" ht="26">
      <c r="A2139" s="135">
        <v>15</v>
      </c>
      <c r="B2139" s="52" t="s">
        <v>129</v>
      </c>
      <c r="C2139" s="136" t="s">
        <v>394</v>
      </c>
      <c r="D2139" s="137">
        <v>1</v>
      </c>
      <c r="E2139" s="52" t="s">
        <v>100</v>
      </c>
      <c r="F2139" s="52">
        <v>19</v>
      </c>
      <c r="G2139" s="112" t="s">
        <v>131</v>
      </c>
      <c r="H2139" s="138">
        <v>20</v>
      </c>
      <c r="I2139" s="139">
        <v>115</v>
      </c>
      <c r="J2139" s="139">
        <v>33</v>
      </c>
      <c r="K2139" s="139">
        <f>I2139+J2139</f>
        <v>148</v>
      </c>
      <c r="L2139" s="140">
        <f>K2139*D2139</f>
        <v>148</v>
      </c>
      <c r="M2139" s="141">
        <f t="shared" si="130"/>
        <v>2812</v>
      </c>
      <c r="N2139" s="458">
        <f>P2139*D2139*F2139*0.16*1.1</f>
        <v>8.8000000000003995E-3</v>
      </c>
      <c r="O2139" s="147">
        <v>0.98684210526315785</v>
      </c>
      <c r="P2139" s="460">
        <f t="shared" si="128"/>
        <v>2.6315789473685403E-3</v>
      </c>
      <c r="Q2139" s="451">
        <f>Q2135</f>
        <v>0.98947368421052639</v>
      </c>
      <c r="R2139" s="144">
        <v>2775</v>
      </c>
      <c r="S2139" s="143">
        <f t="shared" si="129"/>
        <v>7.4000000000000909</v>
      </c>
      <c r="T2139" s="144">
        <f>Q2139*M2139</f>
        <v>2782.4</v>
      </c>
      <c r="U2139" s="145"/>
      <c r="W2139" s="365"/>
    </row>
    <row r="2140" spans="1:23">
      <c r="A2140" s="182"/>
      <c r="B2140" s="52"/>
      <c r="C2140" s="200"/>
      <c r="D2140" s="137"/>
      <c r="E2140" s="52"/>
      <c r="F2140" s="52"/>
      <c r="G2140" s="186"/>
      <c r="H2140" s="187"/>
      <c r="I2140" s="187"/>
      <c r="J2140" s="187"/>
      <c r="K2140" s="139"/>
      <c r="L2140" s="140"/>
      <c r="M2140" s="141"/>
      <c r="N2140" s="458">
        <f t="shared" si="127"/>
        <v>0</v>
      </c>
      <c r="O2140" s="147"/>
      <c r="P2140" s="460">
        <f t="shared" si="128"/>
        <v>0</v>
      </c>
      <c r="Q2140" s="451"/>
      <c r="R2140" s="144"/>
      <c r="S2140" s="143"/>
      <c r="T2140" s="144"/>
      <c r="U2140" s="145"/>
      <c r="W2140" s="365"/>
    </row>
    <row r="2141" spans="1:23">
      <c r="A2141" s="135"/>
      <c r="B2141" s="52"/>
      <c r="C2141" s="185" t="s">
        <v>298</v>
      </c>
      <c r="D2141" s="202"/>
      <c r="E2141" s="52"/>
      <c r="F2141" s="52"/>
      <c r="G2141" s="186"/>
      <c r="H2141" s="187"/>
      <c r="I2141" s="139"/>
      <c r="J2141" s="139"/>
      <c r="K2141" s="139"/>
      <c r="L2141" s="140"/>
      <c r="M2141" s="141"/>
      <c r="N2141" s="458">
        <f t="shared" si="127"/>
        <v>0</v>
      </c>
      <c r="O2141" s="147"/>
      <c r="P2141" s="460">
        <f t="shared" si="128"/>
        <v>0</v>
      </c>
      <c r="Q2141" s="451"/>
      <c r="R2141" s="144"/>
      <c r="S2141" s="143"/>
      <c r="T2141" s="144"/>
      <c r="U2141" s="145"/>
      <c r="W2141" s="365"/>
    </row>
    <row r="2142" spans="1:23">
      <c r="A2142" s="182"/>
      <c r="B2142" s="52"/>
      <c r="C2142" s="200"/>
      <c r="D2142" s="137"/>
      <c r="E2142" s="52"/>
      <c r="F2142" s="52"/>
      <c r="G2142" s="186"/>
      <c r="H2142" s="187"/>
      <c r="I2142" s="187"/>
      <c r="J2142" s="187"/>
      <c r="K2142" s="139"/>
      <c r="L2142" s="140"/>
      <c r="M2142" s="141"/>
      <c r="N2142" s="458">
        <f t="shared" ref="N2142:N2204" si="131">P2142*D2142*F2142</f>
        <v>0</v>
      </c>
      <c r="O2142" s="147"/>
      <c r="P2142" s="460">
        <f t="shared" ref="P2142:P2205" si="132">Q2142-O2142</f>
        <v>0</v>
      </c>
      <c r="Q2142" s="451"/>
      <c r="R2142" s="144"/>
      <c r="S2142" s="143"/>
      <c r="T2142" s="144"/>
      <c r="U2142" s="145"/>
      <c r="W2142" s="365"/>
    </row>
    <row r="2143" spans="1:23" ht="26">
      <c r="A2143" s="135">
        <v>15</v>
      </c>
      <c r="B2143" s="52" t="s">
        <v>4</v>
      </c>
      <c r="C2143" s="136" t="s">
        <v>395</v>
      </c>
      <c r="D2143" s="137">
        <v>1</v>
      </c>
      <c r="E2143" s="52" t="s">
        <v>100</v>
      </c>
      <c r="F2143" s="52">
        <v>19</v>
      </c>
      <c r="G2143" s="112" t="s">
        <v>94</v>
      </c>
      <c r="H2143" s="138">
        <v>20</v>
      </c>
      <c r="I2143" s="139">
        <v>139</v>
      </c>
      <c r="J2143" s="139">
        <v>71</v>
      </c>
      <c r="K2143" s="139">
        <f>I2143+J2143</f>
        <v>210</v>
      </c>
      <c r="L2143" s="140">
        <f>K2143*D2143</f>
        <v>210</v>
      </c>
      <c r="M2143" s="141">
        <f t="shared" si="130"/>
        <v>3990</v>
      </c>
      <c r="N2143" s="458">
        <f>P2143*D2143*F2143*0.395*0.98</f>
        <v>0.40645500000000045</v>
      </c>
      <c r="O2143" s="147">
        <v>0.82894736842105265</v>
      </c>
      <c r="P2143" s="460">
        <f t="shared" si="132"/>
        <v>5.5263157894736903E-2</v>
      </c>
      <c r="Q2143" s="451">
        <f>'Work progress Summary'!D20</f>
        <v>0.88421052631578956</v>
      </c>
      <c r="R2143" s="144">
        <v>3202.5</v>
      </c>
      <c r="S2143" s="143">
        <f t="shared" ref="S2143:S2205" si="133">T2143-R2143</f>
        <v>325.50000000000045</v>
      </c>
      <c r="T2143" s="144">
        <f>Q2143*M2143</f>
        <v>3528.0000000000005</v>
      </c>
      <c r="U2143" s="145"/>
      <c r="W2143" s="365"/>
    </row>
    <row r="2144" spans="1:23">
      <c r="A2144" s="182"/>
      <c r="B2144" s="52"/>
      <c r="C2144" s="200"/>
      <c r="D2144" s="137"/>
      <c r="E2144" s="52"/>
      <c r="F2144" s="52"/>
      <c r="G2144" s="186"/>
      <c r="H2144" s="187"/>
      <c r="I2144" s="187"/>
      <c r="J2144" s="187"/>
      <c r="K2144" s="139"/>
      <c r="L2144" s="140"/>
      <c r="M2144" s="141"/>
      <c r="N2144" s="458">
        <f t="shared" si="131"/>
        <v>0</v>
      </c>
      <c r="O2144" s="147"/>
      <c r="P2144" s="460">
        <f t="shared" si="132"/>
        <v>0</v>
      </c>
      <c r="Q2144" s="451"/>
      <c r="R2144" s="144"/>
      <c r="S2144" s="143"/>
      <c r="T2144" s="144"/>
      <c r="U2144" s="145"/>
      <c r="W2144" s="365"/>
    </row>
    <row r="2145" spans="1:23" ht="26">
      <c r="A2145" s="135">
        <v>15</v>
      </c>
      <c r="B2145" s="52" t="s">
        <v>5</v>
      </c>
      <c r="C2145" s="136" t="s">
        <v>396</v>
      </c>
      <c r="D2145" s="137">
        <v>1.8</v>
      </c>
      <c r="E2145" s="52" t="s">
        <v>533</v>
      </c>
      <c r="F2145" s="52">
        <v>19</v>
      </c>
      <c r="G2145" s="112" t="s">
        <v>98</v>
      </c>
      <c r="H2145" s="138">
        <v>5</v>
      </c>
      <c r="I2145" s="139">
        <v>0</v>
      </c>
      <c r="J2145" s="139">
        <v>57</v>
      </c>
      <c r="K2145" s="139">
        <f>I2145+J2145</f>
        <v>57</v>
      </c>
      <c r="L2145" s="140">
        <f>K2145*D2145</f>
        <v>102.60000000000001</v>
      </c>
      <c r="M2145" s="141">
        <f t="shared" si="130"/>
        <v>1949.4</v>
      </c>
      <c r="N2145" s="458"/>
      <c r="O2145" s="147">
        <v>0.73684210526315785</v>
      </c>
      <c r="P2145" s="460">
        <f t="shared" si="132"/>
        <v>0</v>
      </c>
      <c r="Q2145" s="451">
        <f>'Work progress Summary'!K20</f>
        <v>0.73684210526315785</v>
      </c>
      <c r="R2145" s="144">
        <v>1333.8000000000002</v>
      </c>
      <c r="S2145" s="143">
        <f t="shared" si="133"/>
        <v>102.59999999999991</v>
      </c>
      <c r="T2145" s="144">
        <f>Q2145*M2145</f>
        <v>1436.4</v>
      </c>
      <c r="U2145" s="145"/>
      <c r="W2145" s="365"/>
    </row>
    <row r="2146" spans="1:23">
      <c r="A2146" s="182"/>
      <c r="B2146" s="52"/>
      <c r="C2146" s="200"/>
      <c r="D2146" s="137"/>
      <c r="E2146" s="52"/>
      <c r="F2146" s="52"/>
      <c r="G2146" s="186"/>
      <c r="H2146" s="187"/>
      <c r="I2146" s="187"/>
      <c r="J2146" s="187"/>
      <c r="K2146" s="139"/>
      <c r="L2146" s="140"/>
      <c r="M2146" s="141"/>
      <c r="N2146" s="458">
        <f t="shared" si="131"/>
        <v>0</v>
      </c>
      <c r="O2146" s="147"/>
      <c r="P2146" s="460">
        <f t="shared" si="132"/>
        <v>0</v>
      </c>
      <c r="Q2146" s="451"/>
      <c r="R2146" s="144"/>
      <c r="S2146" s="143"/>
      <c r="T2146" s="144"/>
      <c r="U2146" s="145"/>
      <c r="W2146" s="365"/>
    </row>
    <row r="2147" spans="1:23">
      <c r="A2147" s="135"/>
      <c r="B2147" s="52"/>
      <c r="C2147" s="185" t="s">
        <v>397</v>
      </c>
      <c r="D2147" s="202"/>
      <c r="E2147" s="52"/>
      <c r="F2147" s="52"/>
      <c r="G2147" s="186"/>
      <c r="H2147" s="187"/>
      <c r="I2147" s="139"/>
      <c r="J2147" s="139"/>
      <c r="K2147" s="139"/>
      <c r="L2147" s="140"/>
      <c r="M2147" s="141"/>
      <c r="N2147" s="458">
        <f t="shared" si="131"/>
        <v>0</v>
      </c>
      <c r="O2147" s="147"/>
      <c r="P2147" s="460">
        <f t="shared" si="132"/>
        <v>0</v>
      </c>
      <c r="Q2147" s="451"/>
      <c r="R2147" s="144"/>
      <c r="S2147" s="143"/>
      <c r="T2147" s="144"/>
      <c r="U2147" s="145"/>
      <c r="W2147" s="365"/>
    </row>
    <row r="2148" spans="1:23">
      <c r="A2148" s="182"/>
      <c r="B2148" s="52"/>
      <c r="C2148" s="200"/>
      <c r="D2148" s="137"/>
      <c r="E2148" s="52"/>
      <c r="F2148" s="52"/>
      <c r="G2148" s="186"/>
      <c r="H2148" s="187"/>
      <c r="I2148" s="187"/>
      <c r="J2148" s="187"/>
      <c r="K2148" s="139"/>
      <c r="L2148" s="140"/>
      <c r="M2148" s="141"/>
      <c r="N2148" s="458">
        <f t="shared" si="131"/>
        <v>0</v>
      </c>
      <c r="O2148" s="147"/>
      <c r="P2148" s="460">
        <f t="shared" si="132"/>
        <v>0</v>
      </c>
      <c r="Q2148" s="451"/>
      <c r="R2148" s="144"/>
      <c r="S2148" s="143"/>
      <c r="T2148" s="144"/>
      <c r="U2148" s="145"/>
      <c r="W2148" s="365"/>
    </row>
    <row r="2149" spans="1:23" ht="26">
      <c r="A2149" s="135">
        <v>15</v>
      </c>
      <c r="B2149" s="52" t="s">
        <v>103</v>
      </c>
      <c r="C2149" s="136" t="s">
        <v>398</v>
      </c>
      <c r="D2149" s="202">
        <v>2.5</v>
      </c>
      <c r="E2149" s="52" t="s">
        <v>532</v>
      </c>
      <c r="F2149" s="52">
        <v>19</v>
      </c>
      <c r="G2149" s="112" t="s">
        <v>131</v>
      </c>
      <c r="H2149" s="138">
        <v>20</v>
      </c>
      <c r="I2149" s="139">
        <v>433</v>
      </c>
      <c r="J2149" s="139">
        <v>205</v>
      </c>
      <c r="K2149" s="139">
        <f>I2149+J2149</f>
        <v>638</v>
      </c>
      <c r="L2149" s="140">
        <f>K2149*D2149</f>
        <v>1595</v>
      </c>
      <c r="M2149" s="141">
        <f t="shared" si="130"/>
        <v>30305</v>
      </c>
      <c r="N2149" s="458">
        <f t="shared" si="131"/>
        <v>2.6250000000000027</v>
      </c>
      <c r="O2149" s="147">
        <v>0.82894736842105265</v>
      </c>
      <c r="P2149" s="460">
        <f t="shared" si="132"/>
        <v>5.5263157894736903E-2</v>
      </c>
      <c r="Q2149" s="451">
        <f>'Work progress Summary'!D20</f>
        <v>0.88421052631578956</v>
      </c>
      <c r="R2149" s="144">
        <v>24323.75</v>
      </c>
      <c r="S2149" s="143">
        <f t="shared" si="133"/>
        <v>2472.2500000000036</v>
      </c>
      <c r="T2149" s="144">
        <f>Q2149*M2149</f>
        <v>26796.000000000004</v>
      </c>
      <c r="U2149" s="145"/>
      <c r="W2149" s="365"/>
    </row>
    <row r="2150" spans="1:23">
      <c r="A2150" s="182"/>
      <c r="B2150" s="52"/>
      <c r="C2150" s="200"/>
      <c r="D2150" s="137"/>
      <c r="E2150" s="52"/>
      <c r="F2150" s="52"/>
      <c r="G2150" s="186"/>
      <c r="H2150" s="187"/>
      <c r="I2150" s="187"/>
      <c r="J2150" s="187"/>
      <c r="K2150" s="139"/>
      <c r="L2150" s="140"/>
      <c r="M2150" s="141"/>
      <c r="N2150" s="458">
        <f t="shared" si="131"/>
        <v>0</v>
      </c>
      <c r="O2150" s="147"/>
      <c r="P2150" s="460">
        <f t="shared" si="132"/>
        <v>0</v>
      </c>
      <c r="Q2150" s="451"/>
      <c r="R2150" s="144"/>
      <c r="S2150" s="143"/>
      <c r="T2150" s="144"/>
      <c r="U2150" s="145"/>
      <c r="W2150" s="365"/>
    </row>
    <row r="2151" spans="1:23" ht="26">
      <c r="A2151" s="135">
        <v>15</v>
      </c>
      <c r="B2151" s="52" t="s">
        <v>105</v>
      </c>
      <c r="C2151" s="136" t="s">
        <v>399</v>
      </c>
      <c r="D2151" s="137">
        <v>7.3</v>
      </c>
      <c r="E2151" s="52" t="s">
        <v>533</v>
      </c>
      <c r="F2151" s="52">
        <v>19</v>
      </c>
      <c r="G2151" s="112" t="s">
        <v>98</v>
      </c>
      <c r="H2151" s="138">
        <v>5</v>
      </c>
      <c r="I2151" s="139">
        <v>0</v>
      </c>
      <c r="J2151" s="139">
        <v>57</v>
      </c>
      <c r="K2151" s="139">
        <f>I2151+J2151</f>
        <v>57</v>
      </c>
      <c r="L2151" s="140">
        <f>K2151*D2151</f>
        <v>416.09999999999997</v>
      </c>
      <c r="M2151" s="141">
        <f t="shared" si="130"/>
        <v>7905.9</v>
      </c>
      <c r="N2151" s="458"/>
      <c r="O2151" s="147">
        <v>0.73684210526315785</v>
      </c>
      <c r="P2151" s="460">
        <f t="shared" si="132"/>
        <v>0</v>
      </c>
      <c r="Q2151" s="451">
        <f>'Work progress Summary'!K20</f>
        <v>0.73684210526315785</v>
      </c>
      <c r="R2151" s="144">
        <v>5409.3</v>
      </c>
      <c r="S2151" s="143">
        <f t="shared" si="133"/>
        <v>416.09999999999945</v>
      </c>
      <c r="T2151" s="144">
        <f>Q2151*M2151</f>
        <v>5825.4</v>
      </c>
      <c r="U2151" s="145"/>
      <c r="W2151" s="365"/>
    </row>
    <row r="2152" spans="1:23">
      <c r="A2152" s="182"/>
      <c r="B2152" s="52"/>
      <c r="C2152" s="200"/>
      <c r="D2152" s="137"/>
      <c r="E2152" s="52"/>
      <c r="F2152" s="52"/>
      <c r="G2152" s="186"/>
      <c r="H2152" s="187"/>
      <c r="I2152" s="187"/>
      <c r="J2152" s="187"/>
      <c r="K2152" s="139"/>
      <c r="L2152" s="140"/>
      <c r="M2152" s="141"/>
      <c r="N2152" s="458">
        <f t="shared" si="131"/>
        <v>0</v>
      </c>
      <c r="O2152" s="147"/>
      <c r="P2152" s="460">
        <f t="shared" si="132"/>
        <v>0</v>
      </c>
      <c r="Q2152" s="451"/>
      <c r="R2152" s="144"/>
      <c r="S2152" s="143"/>
      <c r="T2152" s="144"/>
      <c r="U2152" s="145"/>
      <c r="W2152" s="365"/>
    </row>
    <row r="2153" spans="1:23" ht="26">
      <c r="A2153" s="135">
        <v>15</v>
      </c>
      <c r="B2153" s="52" t="s">
        <v>107</v>
      </c>
      <c r="C2153" s="136" t="s">
        <v>400</v>
      </c>
      <c r="D2153" s="202">
        <v>1</v>
      </c>
      <c r="E2153" s="52" t="s">
        <v>100</v>
      </c>
      <c r="F2153" s="52">
        <v>19</v>
      </c>
      <c r="G2153" s="112" t="s">
        <v>131</v>
      </c>
      <c r="H2153" s="138">
        <v>20</v>
      </c>
      <c r="I2153" s="139">
        <v>168</v>
      </c>
      <c r="J2153" s="139">
        <v>56</v>
      </c>
      <c r="K2153" s="139">
        <f>I2153+J2153</f>
        <v>224</v>
      </c>
      <c r="L2153" s="140">
        <f>K2153*D2153</f>
        <v>224</v>
      </c>
      <c r="M2153" s="141">
        <f t="shared" si="130"/>
        <v>4256</v>
      </c>
      <c r="N2153" s="458">
        <f>P2153*D2153*F2153*0.27*1.145</f>
        <v>0.32460750000000038</v>
      </c>
      <c r="O2153" s="147">
        <v>0.82894736842105265</v>
      </c>
      <c r="P2153" s="460">
        <f t="shared" si="132"/>
        <v>5.5263157894736903E-2</v>
      </c>
      <c r="Q2153" s="451">
        <f>'Work progress Summary'!D20</f>
        <v>0.88421052631578956</v>
      </c>
      <c r="R2153" s="144">
        <v>3416</v>
      </c>
      <c r="S2153" s="143">
        <f t="shared" si="133"/>
        <v>347.20000000000027</v>
      </c>
      <c r="T2153" s="144">
        <f>Q2153*M2153</f>
        <v>3763.2000000000003</v>
      </c>
      <c r="U2153" s="145"/>
      <c r="W2153" s="365"/>
    </row>
    <row r="2154" spans="1:23">
      <c r="A2154" s="182"/>
      <c r="B2154" s="52"/>
      <c r="C2154" s="200"/>
      <c r="D2154" s="137"/>
      <c r="E2154" s="52"/>
      <c r="F2154" s="52"/>
      <c r="G2154" s="186"/>
      <c r="H2154" s="187"/>
      <c r="I2154" s="187"/>
      <c r="J2154" s="187"/>
      <c r="K2154" s="139"/>
      <c r="L2154" s="140"/>
      <c r="M2154" s="141"/>
      <c r="N2154" s="458">
        <f t="shared" si="131"/>
        <v>0</v>
      </c>
      <c r="O2154" s="147"/>
      <c r="P2154" s="460">
        <f t="shared" si="132"/>
        <v>0</v>
      </c>
      <c r="Q2154" s="451"/>
      <c r="R2154" s="144"/>
      <c r="S2154" s="143"/>
      <c r="T2154" s="144"/>
      <c r="U2154" s="145"/>
      <c r="W2154" s="365"/>
    </row>
    <row r="2155" spans="1:23" ht="26">
      <c r="A2155" s="135">
        <v>15</v>
      </c>
      <c r="B2155" s="52" t="s">
        <v>108</v>
      </c>
      <c r="C2155" s="136" t="s">
        <v>401</v>
      </c>
      <c r="D2155" s="202">
        <v>1</v>
      </c>
      <c r="E2155" s="52" t="s">
        <v>100</v>
      </c>
      <c r="F2155" s="52">
        <v>19</v>
      </c>
      <c r="G2155" s="112" t="s">
        <v>131</v>
      </c>
      <c r="H2155" s="138">
        <v>20</v>
      </c>
      <c r="I2155" s="139">
        <v>110</v>
      </c>
      <c r="J2155" s="139">
        <v>35</v>
      </c>
      <c r="K2155" s="139">
        <f>I2155+J2155</f>
        <v>145</v>
      </c>
      <c r="L2155" s="140">
        <f>K2155*D2155</f>
        <v>145</v>
      </c>
      <c r="M2155" s="141">
        <f t="shared" si="130"/>
        <v>2755</v>
      </c>
      <c r="N2155" s="458">
        <f>P2155*D2155*F2155*0.22*0.865</f>
        <v>0.19981500000000021</v>
      </c>
      <c r="O2155" s="147">
        <v>0.82894736842105265</v>
      </c>
      <c r="P2155" s="460">
        <f t="shared" si="132"/>
        <v>5.5263157894736903E-2</v>
      </c>
      <c r="Q2155" s="451">
        <f>Q2153</f>
        <v>0.88421052631578956</v>
      </c>
      <c r="R2155" s="144">
        <v>2211.25</v>
      </c>
      <c r="S2155" s="143">
        <f t="shared" si="133"/>
        <v>224.75000000000045</v>
      </c>
      <c r="T2155" s="144">
        <f>Q2155*M2155</f>
        <v>2436.0000000000005</v>
      </c>
      <c r="U2155" s="145"/>
      <c r="W2155" s="365"/>
    </row>
    <row r="2156" spans="1:23">
      <c r="A2156" s="182"/>
      <c r="B2156" s="52"/>
      <c r="C2156" s="200"/>
      <c r="D2156" s="137"/>
      <c r="E2156" s="52"/>
      <c r="F2156" s="52"/>
      <c r="G2156" s="186"/>
      <c r="H2156" s="187"/>
      <c r="I2156" s="187"/>
      <c r="J2156" s="187"/>
      <c r="K2156" s="139"/>
      <c r="L2156" s="140"/>
      <c r="M2156" s="141"/>
      <c r="N2156" s="458">
        <f t="shared" si="131"/>
        <v>0</v>
      </c>
      <c r="O2156" s="147"/>
      <c r="P2156" s="460">
        <f t="shared" si="132"/>
        <v>0</v>
      </c>
      <c r="Q2156" s="451"/>
      <c r="R2156" s="144"/>
      <c r="S2156" s="143"/>
      <c r="T2156" s="144"/>
      <c r="U2156" s="145"/>
      <c r="W2156" s="365"/>
    </row>
    <row r="2157" spans="1:23">
      <c r="A2157" s="135"/>
      <c r="B2157" s="52"/>
      <c r="C2157" s="185" t="s">
        <v>213</v>
      </c>
      <c r="D2157" s="137"/>
      <c r="E2157" s="52"/>
      <c r="F2157" s="52"/>
      <c r="G2157" s="186"/>
      <c r="H2157" s="187"/>
      <c r="I2157" s="139"/>
      <c r="J2157" s="139"/>
      <c r="K2157" s="139"/>
      <c r="L2157" s="140"/>
      <c r="M2157" s="141"/>
      <c r="N2157" s="458">
        <f t="shared" si="131"/>
        <v>0</v>
      </c>
      <c r="O2157" s="147"/>
      <c r="P2157" s="460">
        <f t="shared" si="132"/>
        <v>0</v>
      </c>
      <c r="Q2157" s="451"/>
      <c r="R2157" s="144"/>
      <c r="S2157" s="143"/>
      <c r="T2157" s="144"/>
      <c r="U2157" s="145"/>
      <c r="W2157" s="365"/>
    </row>
    <row r="2158" spans="1:23">
      <c r="A2158" s="182"/>
      <c r="B2158" s="52"/>
      <c r="C2158" s="200"/>
      <c r="D2158" s="137"/>
      <c r="E2158" s="52"/>
      <c r="F2158" s="52"/>
      <c r="G2158" s="186"/>
      <c r="H2158" s="187"/>
      <c r="I2158" s="187"/>
      <c r="J2158" s="187"/>
      <c r="K2158" s="139"/>
      <c r="L2158" s="140"/>
      <c r="M2158" s="141"/>
      <c r="N2158" s="458">
        <f t="shared" si="131"/>
        <v>0</v>
      </c>
      <c r="O2158" s="147"/>
      <c r="P2158" s="460">
        <f t="shared" si="132"/>
        <v>0</v>
      </c>
      <c r="Q2158" s="451"/>
      <c r="R2158" s="144"/>
      <c r="S2158" s="143"/>
      <c r="T2158" s="144"/>
      <c r="U2158" s="145"/>
      <c r="W2158" s="365"/>
    </row>
    <row r="2159" spans="1:23" ht="26">
      <c r="A2159" s="135">
        <v>15</v>
      </c>
      <c r="B2159" s="52" t="s">
        <v>109</v>
      </c>
      <c r="C2159" s="136" t="s">
        <v>398</v>
      </c>
      <c r="D2159" s="202">
        <v>1.35</v>
      </c>
      <c r="E2159" s="52" t="s">
        <v>532</v>
      </c>
      <c r="F2159" s="52">
        <v>19</v>
      </c>
      <c r="G2159" s="112" t="s">
        <v>131</v>
      </c>
      <c r="H2159" s="138">
        <v>20</v>
      </c>
      <c r="I2159" s="139">
        <v>433</v>
      </c>
      <c r="J2159" s="139">
        <v>205</v>
      </c>
      <c r="K2159" s="139">
        <f>I2159+J2159</f>
        <v>638</v>
      </c>
      <c r="L2159" s="140">
        <f>K2159*D2159</f>
        <v>861.30000000000007</v>
      </c>
      <c r="M2159" s="141">
        <f t="shared" si="130"/>
        <v>16364.7</v>
      </c>
      <c r="N2159" s="458">
        <f t="shared" si="131"/>
        <v>1.4175000000000018</v>
      </c>
      <c r="O2159" s="147">
        <v>0.82894736842105265</v>
      </c>
      <c r="P2159" s="460">
        <f t="shared" si="132"/>
        <v>5.5263157894736903E-2</v>
      </c>
      <c r="Q2159" s="451">
        <f>Q2155</f>
        <v>0.88421052631578956</v>
      </c>
      <c r="R2159" s="144">
        <v>13134.825000000001</v>
      </c>
      <c r="S2159" s="143">
        <f t="shared" si="133"/>
        <v>1335.0150000000012</v>
      </c>
      <c r="T2159" s="144">
        <f>Q2159*M2159</f>
        <v>14469.840000000002</v>
      </c>
      <c r="U2159" s="145"/>
      <c r="W2159" s="365"/>
    </row>
    <row r="2160" spans="1:23">
      <c r="A2160" s="182"/>
      <c r="B2160" s="52"/>
      <c r="C2160" s="200"/>
      <c r="D2160" s="137"/>
      <c r="E2160" s="52"/>
      <c r="F2160" s="52"/>
      <c r="G2160" s="186"/>
      <c r="H2160" s="187"/>
      <c r="I2160" s="187"/>
      <c r="J2160" s="187"/>
      <c r="K2160" s="139"/>
      <c r="L2160" s="140"/>
      <c r="M2160" s="141"/>
      <c r="N2160" s="458">
        <f t="shared" si="131"/>
        <v>0</v>
      </c>
      <c r="O2160" s="147"/>
      <c r="P2160" s="460">
        <f t="shared" si="132"/>
        <v>0</v>
      </c>
      <c r="Q2160" s="451"/>
      <c r="R2160" s="144"/>
      <c r="S2160" s="143"/>
      <c r="T2160" s="144"/>
      <c r="U2160" s="145"/>
      <c r="W2160" s="365"/>
    </row>
    <row r="2161" spans="1:23" ht="26">
      <c r="A2161" s="135">
        <v>15</v>
      </c>
      <c r="B2161" s="52" t="s">
        <v>112</v>
      </c>
      <c r="C2161" s="136" t="s">
        <v>393</v>
      </c>
      <c r="D2161" s="202">
        <v>4.25</v>
      </c>
      <c r="E2161" s="52" t="s">
        <v>533</v>
      </c>
      <c r="F2161" s="52">
        <v>19</v>
      </c>
      <c r="G2161" s="112" t="s">
        <v>98</v>
      </c>
      <c r="H2161" s="138">
        <v>5</v>
      </c>
      <c r="I2161" s="139">
        <v>0</v>
      </c>
      <c r="J2161" s="139">
        <v>57</v>
      </c>
      <c r="K2161" s="139">
        <f>I2161+J2161</f>
        <v>57</v>
      </c>
      <c r="L2161" s="140">
        <f>K2161*D2161</f>
        <v>242.25</v>
      </c>
      <c r="M2161" s="141">
        <f t="shared" si="130"/>
        <v>4602.75</v>
      </c>
      <c r="N2161" s="458"/>
      <c r="O2161" s="147">
        <v>0.73684210526315785</v>
      </c>
      <c r="P2161" s="460">
        <f t="shared" si="132"/>
        <v>0</v>
      </c>
      <c r="Q2161" s="451">
        <f>'Work progress Summary'!K20</f>
        <v>0.73684210526315785</v>
      </c>
      <c r="R2161" s="144">
        <v>3149.25</v>
      </c>
      <c r="S2161" s="143">
        <f t="shared" si="133"/>
        <v>242.25</v>
      </c>
      <c r="T2161" s="144">
        <f>Q2161*M2161</f>
        <v>3391.5</v>
      </c>
      <c r="U2161" s="145"/>
      <c r="W2161" s="365"/>
    </row>
    <row r="2162" spans="1:23">
      <c r="A2162" s="182"/>
      <c r="B2162" s="52"/>
      <c r="C2162" s="200"/>
      <c r="D2162" s="137"/>
      <c r="E2162" s="52"/>
      <c r="F2162" s="52"/>
      <c r="G2162" s="186"/>
      <c r="H2162" s="187"/>
      <c r="I2162" s="187"/>
      <c r="J2162" s="187"/>
      <c r="K2162" s="139"/>
      <c r="L2162" s="140"/>
      <c r="M2162" s="141"/>
      <c r="N2162" s="458">
        <f t="shared" si="131"/>
        <v>0</v>
      </c>
      <c r="O2162" s="147"/>
      <c r="P2162" s="460">
        <f t="shared" si="132"/>
        <v>0</v>
      </c>
      <c r="Q2162" s="451"/>
      <c r="R2162" s="144"/>
      <c r="S2162" s="143"/>
      <c r="T2162" s="144"/>
      <c r="U2162" s="145"/>
      <c r="W2162" s="365"/>
    </row>
    <row r="2163" spans="1:23" ht="26">
      <c r="A2163" s="135">
        <v>15</v>
      </c>
      <c r="B2163" s="52" t="s">
        <v>129</v>
      </c>
      <c r="C2163" s="136" t="s">
        <v>402</v>
      </c>
      <c r="D2163" s="137">
        <v>5.3</v>
      </c>
      <c r="E2163" s="52" t="s">
        <v>533</v>
      </c>
      <c r="F2163" s="52">
        <v>19</v>
      </c>
      <c r="G2163" s="112" t="s">
        <v>131</v>
      </c>
      <c r="H2163" s="138">
        <v>20</v>
      </c>
      <c r="I2163" s="139">
        <v>91</v>
      </c>
      <c r="J2163" s="139">
        <v>43</v>
      </c>
      <c r="K2163" s="139">
        <f>I2163+J2163</f>
        <v>134</v>
      </c>
      <c r="L2163" s="140">
        <f>K2163*D2163</f>
        <v>710.19999999999993</v>
      </c>
      <c r="M2163" s="141">
        <f t="shared" si="130"/>
        <v>13493.8</v>
      </c>
      <c r="N2163" s="458">
        <f>P2163*D2163*F2163*0.18</f>
        <v>0</v>
      </c>
      <c r="O2163" s="147">
        <v>1</v>
      </c>
      <c r="P2163" s="460">
        <f t="shared" si="132"/>
        <v>0</v>
      </c>
      <c r="Q2163" s="451">
        <f>'Work progress Summary'!R20</f>
        <v>1</v>
      </c>
      <c r="R2163" s="144">
        <v>12783.599999999999</v>
      </c>
      <c r="S2163" s="143">
        <f t="shared" si="133"/>
        <v>710.20000000000073</v>
      </c>
      <c r="T2163" s="144">
        <f>Q2163*M2163</f>
        <v>13493.8</v>
      </c>
      <c r="U2163" s="145"/>
      <c r="W2163" s="365"/>
    </row>
    <row r="2164" spans="1:23">
      <c r="A2164" s="182"/>
      <c r="B2164" s="52"/>
      <c r="C2164" s="200"/>
      <c r="D2164" s="137"/>
      <c r="E2164" s="52"/>
      <c r="F2164" s="52"/>
      <c r="G2164" s="186"/>
      <c r="H2164" s="187"/>
      <c r="I2164" s="187"/>
      <c r="J2164" s="187"/>
      <c r="K2164" s="139"/>
      <c r="L2164" s="140"/>
      <c r="M2164" s="141"/>
      <c r="N2164" s="458">
        <f t="shared" si="131"/>
        <v>0</v>
      </c>
      <c r="O2164" s="147"/>
      <c r="P2164" s="460">
        <f t="shared" si="132"/>
        <v>0</v>
      </c>
      <c r="Q2164" s="451"/>
      <c r="R2164" s="144"/>
      <c r="S2164" s="143"/>
      <c r="T2164" s="144"/>
      <c r="U2164" s="145"/>
      <c r="W2164" s="365"/>
    </row>
    <row r="2165" spans="1:23">
      <c r="A2165" s="135"/>
      <c r="B2165" s="52"/>
      <c r="C2165" s="185" t="s">
        <v>111</v>
      </c>
      <c r="D2165" s="202"/>
      <c r="E2165" s="52"/>
      <c r="F2165" s="52"/>
      <c r="G2165" s="186"/>
      <c r="H2165" s="187"/>
      <c r="I2165" s="139"/>
      <c r="J2165" s="139"/>
      <c r="K2165" s="139"/>
      <c r="L2165" s="140"/>
      <c r="M2165" s="141"/>
      <c r="N2165" s="458">
        <f t="shared" si="131"/>
        <v>0</v>
      </c>
      <c r="O2165" s="147"/>
      <c r="P2165" s="460">
        <f t="shared" si="132"/>
        <v>0</v>
      </c>
      <c r="Q2165" s="451"/>
      <c r="R2165" s="144"/>
      <c r="S2165" s="143"/>
      <c r="T2165" s="144"/>
      <c r="U2165" s="145"/>
      <c r="W2165" s="365"/>
    </row>
    <row r="2166" spans="1:23">
      <c r="A2166" s="182"/>
      <c r="B2166" s="52"/>
      <c r="C2166" s="200"/>
      <c r="D2166" s="137"/>
      <c r="E2166" s="52"/>
      <c r="F2166" s="52"/>
      <c r="G2166" s="186"/>
      <c r="H2166" s="187"/>
      <c r="I2166" s="187"/>
      <c r="J2166" s="187"/>
      <c r="K2166" s="139"/>
      <c r="L2166" s="140"/>
      <c r="M2166" s="141"/>
      <c r="N2166" s="458">
        <f t="shared" si="131"/>
        <v>0</v>
      </c>
      <c r="O2166" s="147"/>
      <c r="P2166" s="460">
        <f t="shared" si="132"/>
        <v>0</v>
      </c>
      <c r="Q2166" s="451"/>
      <c r="R2166" s="144"/>
      <c r="S2166" s="143"/>
      <c r="T2166" s="144"/>
      <c r="U2166" s="145"/>
      <c r="W2166" s="365"/>
    </row>
    <row r="2167" spans="1:23" ht="26">
      <c r="A2167" s="135">
        <v>15</v>
      </c>
      <c r="B2167" s="52" t="s">
        <v>113</v>
      </c>
      <c r="C2167" s="136" t="s">
        <v>403</v>
      </c>
      <c r="D2167" s="137">
        <v>3.45</v>
      </c>
      <c r="E2167" s="52" t="s">
        <v>532</v>
      </c>
      <c r="F2167" s="52">
        <v>19</v>
      </c>
      <c r="G2167" s="112" t="s">
        <v>404</v>
      </c>
      <c r="H2167" s="138">
        <v>20</v>
      </c>
      <c r="I2167" s="139">
        <v>503</v>
      </c>
      <c r="J2167" s="139">
        <v>125</v>
      </c>
      <c r="K2167" s="139">
        <f>I2167+J2167</f>
        <v>628</v>
      </c>
      <c r="L2167" s="140">
        <f>K2167*D2167</f>
        <v>2166.6</v>
      </c>
      <c r="M2167" s="141">
        <f t="shared" si="130"/>
        <v>41165.4</v>
      </c>
      <c r="N2167" s="458">
        <f t="shared" si="131"/>
        <v>4.8300000000000081</v>
      </c>
      <c r="O2167" s="147">
        <v>0.89473684210526316</v>
      </c>
      <c r="P2167" s="460">
        <f t="shared" si="132"/>
        <v>7.3684210526315908E-2</v>
      </c>
      <c r="Q2167" s="451">
        <f>'Work progress Summary'!F20</f>
        <v>0.96842105263157907</v>
      </c>
      <c r="R2167" s="144">
        <v>36832.200000000004</v>
      </c>
      <c r="S2167" s="143">
        <f t="shared" si="133"/>
        <v>3033.2400000000052</v>
      </c>
      <c r="T2167" s="144">
        <f>Q2167*M2167</f>
        <v>39865.44000000001</v>
      </c>
      <c r="U2167" s="145"/>
      <c r="W2167" s="365"/>
    </row>
    <row r="2168" spans="1:23">
      <c r="A2168" s="182"/>
      <c r="B2168" s="52"/>
      <c r="C2168" s="200"/>
      <c r="D2168" s="137"/>
      <c r="E2168" s="52"/>
      <c r="F2168" s="52"/>
      <c r="G2168" s="186"/>
      <c r="H2168" s="187"/>
      <c r="I2168" s="187"/>
      <c r="J2168" s="187"/>
      <c r="K2168" s="139"/>
      <c r="L2168" s="140"/>
      <c r="M2168" s="141"/>
      <c r="N2168" s="458">
        <f t="shared" si="131"/>
        <v>0</v>
      </c>
      <c r="O2168" s="147"/>
      <c r="P2168" s="460">
        <f t="shared" si="132"/>
        <v>0</v>
      </c>
      <c r="Q2168" s="451"/>
      <c r="R2168" s="144"/>
      <c r="S2168" s="143"/>
      <c r="T2168" s="144"/>
      <c r="U2168" s="145"/>
      <c r="W2168" s="365"/>
    </row>
    <row r="2169" spans="1:23" ht="26">
      <c r="A2169" s="135">
        <v>15</v>
      </c>
      <c r="B2169" s="52" t="s">
        <v>115</v>
      </c>
      <c r="C2169" s="136" t="s">
        <v>405</v>
      </c>
      <c r="D2169" s="202">
        <v>4.1500000000000004</v>
      </c>
      <c r="E2169" s="52" t="s">
        <v>532</v>
      </c>
      <c r="F2169" s="52">
        <v>19</v>
      </c>
      <c r="G2169" s="112" t="s">
        <v>131</v>
      </c>
      <c r="H2169" s="138">
        <v>20</v>
      </c>
      <c r="I2169" s="139">
        <v>433</v>
      </c>
      <c r="J2169" s="139">
        <v>205</v>
      </c>
      <c r="K2169" s="139">
        <f>I2169+J2169</f>
        <v>638</v>
      </c>
      <c r="L2169" s="140">
        <f>K2169*D2169</f>
        <v>2647.7000000000003</v>
      </c>
      <c r="M2169" s="141">
        <f t="shared" si="130"/>
        <v>50306.3</v>
      </c>
      <c r="N2169" s="458">
        <f t="shared" si="131"/>
        <v>5.8100000000000103</v>
      </c>
      <c r="O2169" s="147">
        <v>0.89473684210526316</v>
      </c>
      <c r="P2169" s="460">
        <f t="shared" si="132"/>
        <v>7.3684210526315908E-2</v>
      </c>
      <c r="Q2169" s="451">
        <f>Q2167</f>
        <v>0.96842105263157907</v>
      </c>
      <c r="R2169" s="144">
        <v>45010.9</v>
      </c>
      <c r="S2169" s="143">
        <f t="shared" si="133"/>
        <v>3706.7800000000061</v>
      </c>
      <c r="T2169" s="144">
        <f>Q2169*M2169</f>
        <v>48717.680000000008</v>
      </c>
      <c r="U2169" s="145"/>
      <c r="W2169" s="365"/>
    </row>
    <row r="2170" spans="1:23">
      <c r="A2170" s="182"/>
      <c r="B2170" s="52"/>
      <c r="C2170" s="200"/>
      <c r="D2170" s="137"/>
      <c r="E2170" s="52"/>
      <c r="F2170" s="52"/>
      <c r="G2170" s="186"/>
      <c r="H2170" s="187"/>
      <c r="I2170" s="187"/>
      <c r="J2170" s="187"/>
      <c r="K2170" s="139"/>
      <c r="L2170" s="140"/>
      <c r="M2170" s="141"/>
      <c r="N2170" s="458">
        <f t="shared" si="131"/>
        <v>0</v>
      </c>
      <c r="O2170" s="147"/>
      <c r="P2170" s="460">
        <f t="shared" si="132"/>
        <v>0</v>
      </c>
      <c r="Q2170" s="451"/>
      <c r="R2170" s="144"/>
      <c r="S2170" s="143"/>
      <c r="T2170" s="144"/>
      <c r="U2170" s="145"/>
      <c r="W2170" s="365"/>
    </row>
    <row r="2171" spans="1:23" ht="26">
      <c r="A2171" s="135">
        <v>15</v>
      </c>
      <c r="B2171" s="52" t="s">
        <v>116</v>
      </c>
      <c r="C2171" s="136" t="s">
        <v>393</v>
      </c>
      <c r="D2171" s="137">
        <v>11</v>
      </c>
      <c r="E2171" s="52" t="s">
        <v>533</v>
      </c>
      <c r="F2171" s="52">
        <v>19</v>
      </c>
      <c r="G2171" s="112" t="s">
        <v>98</v>
      </c>
      <c r="H2171" s="138">
        <v>5</v>
      </c>
      <c r="I2171" s="139">
        <v>0</v>
      </c>
      <c r="J2171" s="139">
        <v>57</v>
      </c>
      <c r="K2171" s="139">
        <f>I2171+J2171</f>
        <v>57</v>
      </c>
      <c r="L2171" s="140">
        <f>K2171*D2171</f>
        <v>627</v>
      </c>
      <c r="M2171" s="141">
        <f t="shared" si="130"/>
        <v>11913</v>
      </c>
      <c r="N2171" s="458"/>
      <c r="O2171" s="147">
        <v>0.78947368421052633</v>
      </c>
      <c r="P2171" s="460">
        <f t="shared" si="132"/>
        <v>5.2631578947368363E-2</v>
      </c>
      <c r="Q2171" s="451">
        <f>'Work progress Summary'!M20</f>
        <v>0.84210526315789469</v>
      </c>
      <c r="R2171" s="144">
        <v>9405</v>
      </c>
      <c r="S2171" s="143">
        <f t="shared" si="133"/>
        <v>627</v>
      </c>
      <c r="T2171" s="144">
        <f>Q2171*M2171</f>
        <v>10032</v>
      </c>
      <c r="U2171" s="145"/>
      <c r="W2171" s="365"/>
    </row>
    <row r="2172" spans="1:23">
      <c r="A2172" s="182"/>
      <c r="B2172" s="52"/>
      <c r="C2172" s="200"/>
      <c r="D2172" s="137"/>
      <c r="E2172" s="52"/>
      <c r="F2172" s="52"/>
      <c r="G2172" s="186"/>
      <c r="H2172" s="187"/>
      <c r="I2172" s="187"/>
      <c r="J2172" s="187"/>
      <c r="K2172" s="139"/>
      <c r="L2172" s="140"/>
      <c r="M2172" s="141"/>
      <c r="N2172" s="458">
        <f t="shared" si="131"/>
        <v>0</v>
      </c>
      <c r="O2172" s="147"/>
      <c r="P2172" s="460">
        <f t="shared" si="132"/>
        <v>0</v>
      </c>
      <c r="Q2172" s="451"/>
      <c r="R2172" s="144"/>
      <c r="S2172" s="143"/>
      <c r="T2172" s="144"/>
      <c r="U2172" s="145"/>
      <c r="W2172" s="365"/>
    </row>
    <row r="2173" spans="1:23" ht="26">
      <c r="A2173" s="135">
        <v>15</v>
      </c>
      <c r="B2173" s="52" t="s">
        <v>1</v>
      </c>
      <c r="C2173" s="136" t="s">
        <v>406</v>
      </c>
      <c r="D2173" s="202">
        <v>1</v>
      </c>
      <c r="E2173" s="52" t="s">
        <v>100</v>
      </c>
      <c r="F2173" s="52">
        <v>19</v>
      </c>
      <c r="G2173" s="112" t="s">
        <v>131</v>
      </c>
      <c r="H2173" s="138">
        <v>20</v>
      </c>
      <c r="I2173" s="139">
        <v>230</v>
      </c>
      <c r="J2173" s="139">
        <v>85</v>
      </c>
      <c r="K2173" s="139">
        <f>I2173+J2173</f>
        <v>315</v>
      </c>
      <c r="L2173" s="140">
        <f>K2173*D2173</f>
        <v>315</v>
      </c>
      <c r="M2173" s="141">
        <f t="shared" si="130"/>
        <v>5985</v>
      </c>
      <c r="N2173" s="458">
        <f>P2173*D2173*F2173*1.13*0.42</f>
        <v>0.66444000000000092</v>
      </c>
      <c r="O2173" s="147">
        <v>0.89473684210526316</v>
      </c>
      <c r="P2173" s="460">
        <f t="shared" si="132"/>
        <v>7.3684210526315908E-2</v>
      </c>
      <c r="Q2173" s="451">
        <f>Q2169</f>
        <v>0.96842105263157907</v>
      </c>
      <c r="R2173" s="144">
        <v>5355</v>
      </c>
      <c r="S2173" s="143">
        <f t="shared" si="133"/>
        <v>441.00000000000091</v>
      </c>
      <c r="T2173" s="144">
        <f>Q2173*M2173</f>
        <v>5796.0000000000009</v>
      </c>
      <c r="U2173" s="145"/>
      <c r="W2173" s="365"/>
    </row>
    <row r="2174" spans="1:23">
      <c r="A2174" s="182"/>
      <c r="B2174" s="52"/>
      <c r="C2174" s="200"/>
      <c r="D2174" s="137"/>
      <c r="E2174" s="52"/>
      <c r="F2174" s="52"/>
      <c r="G2174" s="186"/>
      <c r="H2174" s="187"/>
      <c r="I2174" s="187"/>
      <c r="J2174" s="187"/>
      <c r="K2174" s="139"/>
      <c r="L2174" s="140"/>
      <c r="M2174" s="141"/>
      <c r="N2174" s="458">
        <f t="shared" si="131"/>
        <v>0</v>
      </c>
      <c r="O2174" s="147"/>
      <c r="P2174" s="460">
        <f t="shared" si="132"/>
        <v>0</v>
      </c>
      <c r="Q2174" s="451"/>
      <c r="R2174" s="144"/>
      <c r="S2174" s="143"/>
      <c r="T2174" s="144"/>
      <c r="U2174" s="145"/>
      <c r="W2174" s="365"/>
    </row>
    <row r="2175" spans="1:23">
      <c r="A2175" s="135"/>
      <c r="B2175" s="52"/>
      <c r="C2175" s="185" t="s">
        <v>121</v>
      </c>
      <c r="D2175" s="137"/>
      <c r="E2175" s="52"/>
      <c r="F2175" s="52"/>
      <c r="G2175" s="186"/>
      <c r="H2175" s="187"/>
      <c r="I2175" s="139"/>
      <c r="J2175" s="139"/>
      <c r="K2175" s="139"/>
      <c r="L2175" s="140"/>
      <c r="M2175" s="141"/>
      <c r="N2175" s="458">
        <f t="shared" si="131"/>
        <v>0</v>
      </c>
      <c r="O2175" s="147"/>
      <c r="P2175" s="460">
        <f t="shared" si="132"/>
        <v>0</v>
      </c>
      <c r="Q2175" s="451"/>
      <c r="R2175" s="144"/>
      <c r="S2175" s="143"/>
      <c r="T2175" s="144"/>
      <c r="U2175" s="145"/>
      <c r="W2175" s="365"/>
    </row>
    <row r="2176" spans="1:23">
      <c r="A2176" s="182"/>
      <c r="B2176" s="52"/>
      <c r="C2176" s="200"/>
      <c r="D2176" s="137"/>
      <c r="E2176" s="52"/>
      <c r="F2176" s="52"/>
      <c r="G2176" s="186"/>
      <c r="H2176" s="187"/>
      <c r="I2176" s="187"/>
      <c r="J2176" s="187"/>
      <c r="K2176" s="139"/>
      <c r="L2176" s="140"/>
      <c r="M2176" s="141"/>
      <c r="N2176" s="458">
        <f t="shared" si="131"/>
        <v>0</v>
      </c>
      <c r="O2176" s="147"/>
      <c r="P2176" s="460">
        <f t="shared" si="132"/>
        <v>0</v>
      </c>
      <c r="Q2176" s="451"/>
      <c r="R2176" s="144"/>
      <c r="S2176" s="143"/>
      <c r="T2176" s="144"/>
      <c r="U2176" s="145"/>
      <c r="W2176" s="365"/>
    </row>
    <row r="2177" spans="1:23" ht="26">
      <c r="A2177" s="135">
        <v>15</v>
      </c>
      <c r="B2177" s="52" t="s">
        <v>2</v>
      </c>
      <c r="C2177" s="136" t="s">
        <v>405</v>
      </c>
      <c r="D2177" s="202">
        <v>0.8</v>
      </c>
      <c r="E2177" s="52" t="s">
        <v>532</v>
      </c>
      <c r="F2177" s="52">
        <v>19</v>
      </c>
      <c r="G2177" s="112" t="s">
        <v>131</v>
      </c>
      <c r="H2177" s="138">
        <v>20</v>
      </c>
      <c r="I2177" s="139">
        <v>433</v>
      </c>
      <c r="J2177" s="139">
        <v>205</v>
      </c>
      <c r="K2177" s="139">
        <f>I2177+J2177</f>
        <v>638</v>
      </c>
      <c r="L2177" s="140">
        <f>K2177*D2177</f>
        <v>510.40000000000003</v>
      </c>
      <c r="M2177" s="141">
        <f t="shared" si="130"/>
        <v>9697.6</v>
      </c>
      <c r="N2177" s="458">
        <f t="shared" si="131"/>
        <v>-0.31999999999999934</v>
      </c>
      <c r="O2177" s="147">
        <v>1</v>
      </c>
      <c r="P2177" s="460">
        <f t="shared" si="132"/>
        <v>-2.1052631578947323E-2</v>
      </c>
      <c r="Q2177" s="451">
        <f>'Work progress Summary'!H20</f>
        <v>0.97894736842105268</v>
      </c>
      <c r="R2177" s="144">
        <v>8676.8000000000011</v>
      </c>
      <c r="S2177" s="143">
        <f t="shared" si="133"/>
        <v>816.63999999999942</v>
      </c>
      <c r="T2177" s="144">
        <f>Q2177*M2177</f>
        <v>9493.44</v>
      </c>
      <c r="U2177" s="145"/>
      <c r="W2177" s="365"/>
    </row>
    <row r="2178" spans="1:23">
      <c r="A2178" s="182"/>
      <c r="B2178" s="52"/>
      <c r="C2178" s="200"/>
      <c r="D2178" s="137"/>
      <c r="E2178" s="52"/>
      <c r="F2178" s="52"/>
      <c r="G2178" s="186"/>
      <c r="H2178" s="187"/>
      <c r="I2178" s="187"/>
      <c r="J2178" s="187"/>
      <c r="K2178" s="139"/>
      <c r="L2178" s="140"/>
      <c r="M2178" s="141"/>
      <c r="N2178" s="458">
        <f t="shared" si="131"/>
        <v>0</v>
      </c>
      <c r="O2178" s="147"/>
      <c r="P2178" s="460">
        <f t="shared" si="132"/>
        <v>0</v>
      </c>
      <c r="Q2178" s="451"/>
      <c r="R2178" s="144"/>
      <c r="S2178" s="143"/>
      <c r="T2178" s="144"/>
      <c r="U2178" s="145"/>
      <c r="W2178" s="365"/>
    </row>
    <row r="2179" spans="1:23" ht="26">
      <c r="A2179" s="135">
        <v>15</v>
      </c>
      <c r="B2179" s="52" t="s">
        <v>3</v>
      </c>
      <c r="C2179" s="136" t="s">
        <v>403</v>
      </c>
      <c r="D2179" s="137">
        <v>1</v>
      </c>
      <c r="E2179" s="52" t="s">
        <v>532</v>
      </c>
      <c r="F2179" s="52">
        <v>19</v>
      </c>
      <c r="G2179" s="112" t="s">
        <v>404</v>
      </c>
      <c r="H2179" s="138">
        <v>20</v>
      </c>
      <c r="I2179" s="139">
        <v>503</v>
      </c>
      <c r="J2179" s="139">
        <v>125</v>
      </c>
      <c r="K2179" s="139">
        <f>I2179+J2179</f>
        <v>628</v>
      </c>
      <c r="L2179" s="140">
        <f>K2179*D2179</f>
        <v>628</v>
      </c>
      <c r="M2179" s="141">
        <f t="shared" si="130"/>
        <v>11932</v>
      </c>
      <c r="N2179" s="458">
        <f t="shared" si="131"/>
        <v>-0.39999999999999913</v>
      </c>
      <c r="O2179" s="147">
        <v>1</v>
      </c>
      <c r="P2179" s="460">
        <f t="shared" si="132"/>
        <v>-2.1052631578947323E-2</v>
      </c>
      <c r="Q2179" s="451">
        <f>Q2177</f>
        <v>0.97894736842105268</v>
      </c>
      <c r="R2179" s="144">
        <v>10676</v>
      </c>
      <c r="S2179" s="143">
        <f t="shared" si="133"/>
        <v>1004.8000000000011</v>
      </c>
      <c r="T2179" s="144">
        <f>Q2179*M2179</f>
        <v>11680.800000000001</v>
      </c>
      <c r="U2179" s="145"/>
      <c r="W2179" s="365"/>
    </row>
    <row r="2180" spans="1:23">
      <c r="A2180" s="182"/>
      <c r="B2180" s="52"/>
      <c r="C2180" s="200"/>
      <c r="D2180" s="137"/>
      <c r="E2180" s="52"/>
      <c r="F2180" s="52"/>
      <c r="G2180" s="186"/>
      <c r="H2180" s="187"/>
      <c r="I2180" s="187"/>
      <c r="J2180" s="187"/>
      <c r="K2180" s="139"/>
      <c r="L2180" s="140"/>
      <c r="M2180" s="141"/>
      <c r="N2180" s="458">
        <f t="shared" si="131"/>
        <v>0</v>
      </c>
      <c r="O2180" s="147"/>
      <c r="P2180" s="460">
        <f t="shared" si="132"/>
        <v>0</v>
      </c>
      <c r="Q2180" s="451"/>
      <c r="R2180" s="144"/>
      <c r="S2180" s="143"/>
      <c r="T2180" s="144"/>
      <c r="U2180" s="145"/>
      <c r="W2180" s="365"/>
    </row>
    <row r="2181" spans="1:23" ht="26">
      <c r="A2181" s="135">
        <v>15</v>
      </c>
      <c r="B2181" s="52" t="s">
        <v>4</v>
      </c>
      <c r="C2181" s="136" t="s">
        <v>393</v>
      </c>
      <c r="D2181" s="202">
        <v>3.9</v>
      </c>
      <c r="E2181" s="52" t="s">
        <v>533</v>
      </c>
      <c r="F2181" s="52">
        <v>19</v>
      </c>
      <c r="G2181" s="112" t="s">
        <v>98</v>
      </c>
      <c r="H2181" s="138">
        <v>5</v>
      </c>
      <c r="I2181" s="139">
        <v>0</v>
      </c>
      <c r="J2181" s="139">
        <v>57</v>
      </c>
      <c r="K2181" s="139">
        <f>I2181+J2181</f>
        <v>57</v>
      </c>
      <c r="L2181" s="140">
        <f>K2181*D2181</f>
        <v>222.29999999999998</v>
      </c>
      <c r="M2181" s="141">
        <f t="shared" si="130"/>
        <v>4223.7</v>
      </c>
      <c r="N2181" s="458"/>
      <c r="O2181" s="147">
        <v>0.78947368421052633</v>
      </c>
      <c r="P2181" s="460">
        <f t="shared" si="132"/>
        <v>0</v>
      </c>
      <c r="Q2181" s="451">
        <f>'Work progress Summary'!N20</f>
        <v>0.78947368421052633</v>
      </c>
      <c r="R2181" s="144">
        <v>3334.5</v>
      </c>
      <c r="S2181" s="143">
        <f t="shared" si="133"/>
        <v>0</v>
      </c>
      <c r="T2181" s="144">
        <f>Q2181*M2181</f>
        <v>3334.5</v>
      </c>
      <c r="U2181" s="145"/>
      <c r="W2181" s="365"/>
    </row>
    <row r="2182" spans="1:23">
      <c r="A2182" s="182"/>
      <c r="B2182" s="52"/>
      <c r="C2182" s="200"/>
      <c r="D2182" s="137"/>
      <c r="E2182" s="52"/>
      <c r="F2182" s="52"/>
      <c r="G2182" s="186"/>
      <c r="H2182" s="187"/>
      <c r="I2182" s="187"/>
      <c r="J2182" s="187"/>
      <c r="K2182" s="139"/>
      <c r="L2182" s="140"/>
      <c r="M2182" s="141"/>
      <c r="N2182" s="458">
        <f t="shared" si="131"/>
        <v>0</v>
      </c>
      <c r="O2182" s="147"/>
      <c r="P2182" s="460">
        <f t="shared" si="132"/>
        <v>0</v>
      </c>
      <c r="Q2182" s="451"/>
      <c r="R2182" s="144"/>
      <c r="S2182" s="143"/>
      <c r="T2182" s="144"/>
      <c r="U2182" s="145"/>
      <c r="W2182" s="365"/>
    </row>
    <row r="2183" spans="1:23">
      <c r="A2183" s="135"/>
      <c r="B2183" s="52"/>
      <c r="C2183" s="185" t="s">
        <v>118</v>
      </c>
      <c r="D2183" s="137"/>
      <c r="E2183" s="52"/>
      <c r="F2183" s="52"/>
      <c r="G2183" s="186"/>
      <c r="H2183" s="187"/>
      <c r="I2183" s="139"/>
      <c r="J2183" s="139"/>
      <c r="K2183" s="139"/>
      <c r="L2183" s="140"/>
      <c r="M2183" s="141"/>
      <c r="N2183" s="458">
        <f t="shared" si="131"/>
        <v>0</v>
      </c>
      <c r="O2183" s="147"/>
      <c r="P2183" s="460">
        <f t="shared" si="132"/>
        <v>0</v>
      </c>
      <c r="Q2183" s="451"/>
      <c r="R2183" s="144"/>
      <c r="S2183" s="143"/>
      <c r="T2183" s="144"/>
      <c r="U2183" s="145"/>
      <c r="W2183" s="365"/>
    </row>
    <row r="2184" spans="1:23">
      <c r="A2184" s="182"/>
      <c r="B2184" s="52"/>
      <c r="C2184" s="200"/>
      <c r="D2184" s="137"/>
      <c r="E2184" s="52"/>
      <c r="F2184" s="52"/>
      <c r="G2184" s="186"/>
      <c r="H2184" s="187"/>
      <c r="I2184" s="187"/>
      <c r="J2184" s="187"/>
      <c r="K2184" s="139"/>
      <c r="L2184" s="140"/>
      <c r="M2184" s="141"/>
      <c r="N2184" s="458">
        <f t="shared" si="131"/>
        <v>0</v>
      </c>
      <c r="O2184" s="147"/>
      <c r="P2184" s="460">
        <f t="shared" si="132"/>
        <v>0</v>
      </c>
      <c r="Q2184" s="451"/>
      <c r="R2184" s="144"/>
      <c r="S2184" s="143"/>
      <c r="T2184" s="144"/>
      <c r="U2184" s="145"/>
      <c r="W2184" s="365"/>
    </row>
    <row r="2185" spans="1:23" ht="26">
      <c r="A2185" s="135">
        <v>15</v>
      </c>
      <c r="B2185" s="52" t="s">
        <v>5</v>
      </c>
      <c r="C2185" s="136" t="s">
        <v>403</v>
      </c>
      <c r="D2185" s="202">
        <v>1.9</v>
      </c>
      <c r="E2185" s="52" t="s">
        <v>532</v>
      </c>
      <c r="F2185" s="52">
        <v>19</v>
      </c>
      <c r="G2185" s="112" t="s">
        <v>404</v>
      </c>
      <c r="H2185" s="138">
        <v>20</v>
      </c>
      <c r="I2185" s="139">
        <v>503</v>
      </c>
      <c r="J2185" s="139">
        <v>125</v>
      </c>
      <c r="K2185" s="139">
        <f>I2185+J2185</f>
        <v>628</v>
      </c>
      <c r="L2185" s="140">
        <f>K2185*D2185</f>
        <v>1193.2</v>
      </c>
      <c r="M2185" s="141">
        <f t="shared" si="130"/>
        <v>22670.799999999999</v>
      </c>
      <c r="N2185" s="458">
        <f t="shared" si="131"/>
        <v>-1.8999999999999977</v>
      </c>
      <c r="O2185" s="147">
        <v>0.94736842105263153</v>
      </c>
      <c r="P2185" s="460">
        <f t="shared" si="132"/>
        <v>-5.2631578947368363E-2</v>
      </c>
      <c r="Q2185" s="451">
        <f>'Work progress Summary'!G20</f>
        <v>0.89473684210526316</v>
      </c>
      <c r="R2185" s="144">
        <v>20284.399999999998</v>
      </c>
      <c r="S2185" s="143">
        <f t="shared" si="133"/>
        <v>0</v>
      </c>
      <c r="T2185" s="144">
        <f>Q2185*M2185</f>
        <v>20284.399999999998</v>
      </c>
      <c r="U2185" s="145"/>
      <c r="W2185" s="365"/>
    </row>
    <row r="2186" spans="1:23">
      <c r="A2186" s="182"/>
      <c r="B2186" s="52"/>
      <c r="C2186" s="200"/>
      <c r="D2186" s="137"/>
      <c r="E2186" s="52"/>
      <c r="F2186" s="52"/>
      <c r="G2186" s="186"/>
      <c r="H2186" s="187"/>
      <c r="I2186" s="187"/>
      <c r="J2186" s="187"/>
      <c r="K2186" s="139"/>
      <c r="L2186" s="140"/>
      <c r="M2186" s="141"/>
      <c r="N2186" s="458">
        <f t="shared" si="131"/>
        <v>0</v>
      </c>
      <c r="O2186" s="147"/>
      <c r="P2186" s="460">
        <f t="shared" si="132"/>
        <v>0</v>
      </c>
      <c r="Q2186" s="451"/>
      <c r="R2186" s="144"/>
      <c r="S2186" s="143"/>
      <c r="T2186" s="144"/>
      <c r="U2186" s="145"/>
      <c r="W2186" s="365"/>
    </row>
    <row r="2187" spans="1:23">
      <c r="A2187" s="135"/>
      <c r="B2187" s="52"/>
      <c r="C2187" s="185" t="s">
        <v>124</v>
      </c>
      <c r="D2187" s="202"/>
      <c r="E2187" s="52"/>
      <c r="F2187" s="52"/>
      <c r="G2187" s="186"/>
      <c r="H2187" s="187"/>
      <c r="I2187" s="139"/>
      <c r="J2187" s="139"/>
      <c r="K2187" s="139"/>
      <c r="L2187" s="140"/>
      <c r="M2187" s="141"/>
      <c r="N2187" s="458">
        <f t="shared" si="131"/>
        <v>0</v>
      </c>
      <c r="O2187" s="147"/>
      <c r="P2187" s="460">
        <f t="shared" si="132"/>
        <v>0</v>
      </c>
      <c r="Q2187" s="451"/>
      <c r="R2187" s="144"/>
      <c r="S2187" s="143"/>
      <c r="T2187" s="144"/>
      <c r="U2187" s="145"/>
      <c r="W2187" s="365"/>
    </row>
    <row r="2188" spans="1:23">
      <c r="A2188" s="182"/>
      <c r="B2188" s="52"/>
      <c r="C2188" s="200"/>
      <c r="D2188" s="137"/>
      <c r="E2188" s="52"/>
      <c r="F2188" s="52"/>
      <c r="G2188" s="186"/>
      <c r="H2188" s="187"/>
      <c r="I2188" s="187"/>
      <c r="J2188" s="187"/>
      <c r="K2188" s="139"/>
      <c r="L2188" s="140"/>
      <c r="M2188" s="141"/>
      <c r="N2188" s="458">
        <f t="shared" si="131"/>
        <v>0</v>
      </c>
      <c r="O2188" s="147"/>
      <c r="P2188" s="460">
        <f t="shared" si="132"/>
        <v>0</v>
      </c>
      <c r="Q2188" s="451"/>
      <c r="R2188" s="144"/>
      <c r="S2188" s="143"/>
      <c r="T2188" s="144"/>
      <c r="U2188" s="145"/>
      <c r="W2188" s="365"/>
    </row>
    <row r="2189" spans="1:23" ht="26">
      <c r="A2189" s="135">
        <v>15</v>
      </c>
      <c r="B2189" s="52" t="s">
        <v>103</v>
      </c>
      <c r="C2189" s="136" t="s">
        <v>125</v>
      </c>
      <c r="D2189" s="202">
        <v>10.35</v>
      </c>
      <c r="E2189" s="52" t="s">
        <v>532</v>
      </c>
      <c r="F2189" s="52">
        <v>19</v>
      </c>
      <c r="G2189" s="112" t="s">
        <v>126</v>
      </c>
      <c r="H2189" s="138">
        <v>20</v>
      </c>
      <c r="I2189" s="139">
        <v>50</v>
      </c>
      <c r="J2189" s="139">
        <v>100</v>
      </c>
      <c r="K2189" s="139">
        <f>I2189+J2189</f>
        <v>150</v>
      </c>
      <c r="L2189" s="140">
        <f>K2189*D2189</f>
        <v>1552.5</v>
      </c>
      <c r="M2189" s="141">
        <f t="shared" ref="M2189:M2249" si="134">D2189*K2189*F2189</f>
        <v>29497.5</v>
      </c>
      <c r="N2189" s="458">
        <f t="shared" si="131"/>
        <v>0</v>
      </c>
      <c r="O2189" s="147">
        <v>1</v>
      </c>
      <c r="P2189" s="460">
        <f t="shared" si="132"/>
        <v>0</v>
      </c>
      <c r="Q2189" s="451">
        <f>'Work progress Summary'!I20</f>
        <v>1</v>
      </c>
      <c r="R2189" s="144">
        <v>29497.5</v>
      </c>
      <c r="S2189" s="143">
        <f t="shared" si="133"/>
        <v>0</v>
      </c>
      <c r="T2189" s="144">
        <f>Q2189*M2189</f>
        <v>29497.5</v>
      </c>
      <c r="U2189" s="145"/>
      <c r="W2189" s="365"/>
    </row>
    <row r="2190" spans="1:23">
      <c r="A2190" s="182"/>
      <c r="B2190" s="52"/>
      <c r="C2190" s="200"/>
      <c r="D2190" s="137"/>
      <c r="E2190" s="52"/>
      <c r="F2190" s="52"/>
      <c r="G2190" s="186"/>
      <c r="H2190" s="187"/>
      <c r="I2190" s="187"/>
      <c r="J2190" s="187"/>
      <c r="K2190" s="139"/>
      <c r="L2190" s="140"/>
      <c r="M2190" s="141"/>
      <c r="N2190" s="458">
        <f t="shared" si="131"/>
        <v>0</v>
      </c>
      <c r="O2190" s="147"/>
      <c r="P2190" s="460">
        <f t="shared" si="132"/>
        <v>0</v>
      </c>
      <c r="Q2190" s="451"/>
      <c r="R2190" s="144"/>
      <c r="S2190" s="143"/>
      <c r="T2190" s="144"/>
      <c r="U2190" s="145"/>
      <c r="W2190" s="365"/>
    </row>
    <row r="2191" spans="1:23">
      <c r="A2191" s="135"/>
      <c r="B2191" s="183" t="s">
        <v>83</v>
      </c>
      <c r="C2191" s="200" t="s">
        <v>127</v>
      </c>
      <c r="D2191" s="202"/>
      <c r="E2191" s="52"/>
      <c r="F2191" s="52"/>
      <c r="G2191" s="186"/>
      <c r="H2191" s="187"/>
      <c r="I2191" s="139"/>
      <c r="J2191" s="139"/>
      <c r="K2191" s="139"/>
      <c r="L2191" s="140"/>
      <c r="M2191" s="141"/>
      <c r="N2191" s="458">
        <f t="shared" si="131"/>
        <v>0</v>
      </c>
      <c r="O2191" s="147"/>
      <c r="P2191" s="460">
        <f t="shared" si="132"/>
        <v>0</v>
      </c>
      <c r="Q2191" s="451"/>
      <c r="R2191" s="144"/>
      <c r="S2191" s="143"/>
      <c r="T2191" s="144"/>
      <c r="U2191" s="145"/>
      <c r="W2191" s="365"/>
    </row>
    <row r="2192" spans="1:23">
      <c r="A2192" s="182"/>
      <c r="B2192" s="52"/>
      <c r="C2192" s="200"/>
      <c r="D2192" s="137"/>
      <c r="E2192" s="52"/>
      <c r="F2192" s="52"/>
      <c r="G2192" s="186"/>
      <c r="H2192" s="187"/>
      <c r="I2192" s="187"/>
      <c r="J2192" s="187"/>
      <c r="K2192" s="139"/>
      <c r="L2192" s="140"/>
      <c r="M2192" s="141"/>
      <c r="N2192" s="458">
        <f t="shared" si="131"/>
        <v>0</v>
      </c>
      <c r="O2192" s="147"/>
      <c r="P2192" s="460">
        <f t="shared" si="132"/>
        <v>0</v>
      </c>
      <c r="Q2192" s="451"/>
      <c r="R2192" s="144"/>
      <c r="S2192" s="143"/>
      <c r="T2192" s="144"/>
      <c r="U2192" s="145"/>
      <c r="W2192" s="365"/>
    </row>
    <row r="2193" spans="1:23">
      <c r="A2193" s="135"/>
      <c r="B2193" s="183" t="s">
        <v>83</v>
      </c>
      <c r="C2193" s="200" t="s">
        <v>407</v>
      </c>
      <c r="D2193" s="202"/>
      <c r="E2193" s="52"/>
      <c r="F2193" s="52"/>
      <c r="G2193" s="186"/>
      <c r="H2193" s="187"/>
      <c r="I2193" s="139"/>
      <c r="J2193" s="139"/>
      <c r="K2193" s="139"/>
      <c r="L2193" s="140"/>
      <c r="M2193" s="141"/>
      <c r="N2193" s="458">
        <f t="shared" si="131"/>
        <v>0</v>
      </c>
      <c r="O2193" s="147"/>
      <c r="P2193" s="460">
        <f t="shared" si="132"/>
        <v>0</v>
      </c>
      <c r="Q2193" s="451"/>
      <c r="R2193" s="144"/>
      <c r="S2193" s="143"/>
      <c r="T2193" s="144"/>
      <c r="U2193" s="145"/>
      <c r="W2193" s="365"/>
    </row>
    <row r="2194" spans="1:23">
      <c r="A2194" s="182"/>
      <c r="B2194" s="52"/>
      <c r="C2194" s="200"/>
      <c r="D2194" s="137"/>
      <c r="E2194" s="52"/>
      <c r="F2194" s="52"/>
      <c r="G2194" s="186"/>
      <c r="H2194" s="187"/>
      <c r="I2194" s="187"/>
      <c r="J2194" s="187"/>
      <c r="K2194" s="139"/>
      <c r="L2194" s="140"/>
      <c r="M2194" s="141"/>
      <c r="N2194" s="458">
        <f t="shared" si="131"/>
        <v>0</v>
      </c>
      <c r="O2194" s="147"/>
      <c r="P2194" s="460">
        <f t="shared" si="132"/>
        <v>0</v>
      </c>
      <c r="Q2194" s="451"/>
      <c r="R2194" s="144"/>
      <c r="S2194" s="143"/>
      <c r="T2194" s="144"/>
      <c r="U2194" s="145"/>
      <c r="W2194" s="365"/>
    </row>
    <row r="2195" spans="1:23" ht="26">
      <c r="A2195" s="135">
        <v>15</v>
      </c>
      <c r="B2195" s="52" t="s">
        <v>105</v>
      </c>
      <c r="C2195" s="136" t="s">
        <v>310</v>
      </c>
      <c r="D2195" s="137">
        <v>3.05</v>
      </c>
      <c r="E2195" s="52" t="s">
        <v>532</v>
      </c>
      <c r="F2195" s="52">
        <v>19</v>
      </c>
      <c r="G2195" s="112" t="s">
        <v>131</v>
      </c>
      <c r="H2195" s="138">
        <v>20</v>
      </c>
      <c r="I2195" s="139">
        <v>406</v>
      </c>
      <c r="J2195" s="139">
        <v>222</v>
      </c>
      <c r="K2195" s="139">
        <f>I2195+J2195</f>
        <v>628</v>
      </c>
      <c r="L2195" s="140">
        <f>K2195*D2195</f>
        <v>1915.3999999999999</v>
      </c>
      <c r="M2195" s="141">
        <f t="shared" si="134"/>
        <v>36392.6</v>
      </c>
      <c r="N2195" s="458">
        <f t="shared" si="131"/>
        <v>0</v>
      </c>
      <c r="O2195" s="147"/>
      <c r="P2195" s="460">
        <f t="shared" si="132"/>
        <v>0</v>
      </c>
      <c r="Q2195" s="451"/>
      <c r="R2195" s="144">
        <v>0</v>
      </c>
      <c r="S2195" s="143">
        <f t="shared" si="133"/>
        <v>0</v>
      </c>
      <c r="T2195" s="144">
        <f>Q2195*M2195</f>
        <v>0</v>
      </c>
      <c r="U2195" s="145"/>
      <c r="W2195" s="365"/>
    </row>
    <row r="2196" spans="1:23">
      <c r="A2196" s="182"/>
      <c r="B2196" s="52"/>
      <c r="C2196" s="200"/>
      <c r="D2196" s="137"/>
      <c r="E2196" s="52"/>
      <c r="F2196" s="52"/>
      <c r="G2196" s="186"/>
      <c r="H2196" s="187"/>
      <c r="I2196" s="187"/>
      <c r="J2196" s="187"/>
      <c r="K2196" s="139"/>
      <c r="L2196" s="140"/>
      <c r="M2196" s="141"/>
      <c r="N2196" s="458">
        <f t="shared" si="131"/>
        <v>0</v>
      </c>
      <c r="O2196" s="147"/>
      <c r="P2196" s="460">
        <f t="shared" si="132"/>
        <v>0</v>
      </c>
      <c r="Q2196" s="451"/>
      <c r="R2196" s="144"/>
      <c r="S2196" s="143"/>
      <c r="T2196" s="144"/>
      <c r="U2196" s="145"/>
      <c r="W2196" s="365"/>
    </row>
    <row r="2197" spans="1:23" ht="26">
      <c r="A2197" s="135">
        <v>15</v>
      </c>
      <c r="B2197" s="52" t="s">
        <v>107</v>
      </c>
      <c r="C2197" s="136" t="s">
        <v>402</v>
      </c>
      <c r="D2197" s="202">
        <v>2.2000000000000002</v>
      </c>
      <c r="E2197" s="52" t="s">
        <v>533</v>
      </c>
      <c r="F2197" s="52">
        <v>19</v>
      </c>
      <c r="G2197" s="112" t="s">
        <v>131</v>
      </c>
      <c r="H2197" s="138">
        <v>20</v>
      </c>
      <c r="I2197" s="139">
        <v>91</v>
      </c>
      <c r="J2197" s="139">
        <v>43</v>
      </c>
      <c r="K2197" s="139">
        <f>I2197+J2197</f>
        <v>134</v>
      </c>
      <c r="L2197" s="140">
        <f>K2197*D2197</f>
        <v>294.8</v>
      </c>
      <c r="M2197" s="141">
        <f t="shared" si="134"/>
        <v>5601.2</v>
      </c>
      <c r="N2197" s="458">
        <f>P2197*D2197*F2197*0.18</f>
        <v>0</v>
      </c>
      <c r="O2197" s="147"/>
      <c r="P2197" s="460">
        <f t="shared" si="132"/>
        <v>0</v>
      </c>
      <c r="Q2197" s="451"/>
      <c r="R2197" s="144">
        <v>0</v>
      </c>
      <c r="S2197" s="143">
        <f t="shared" si="133"/>
        <v>0</v>
      </c>
      <c r="T2197" s="144">
        <f>Q2197*M2197</f>
        <v>0</v>
      </c>
      <c r="U2197" s="145"/>
      <c r="W2197" s="365"/>
    </row>
    <row r="2198" spans="1:23">
      <c r="A2198" s="182"/>
      <c r="B2198" s="52"/>
      <c r="C2198" s="200"/>
      <c r="D2198" s="137"/>
      <c r="E2198" s="52"/>
      <c r="F2198" s="52"/>
      <c r="G2198" s="186"/>
      <c r="H2198" s="187"/>
      <c r="I2198" s="187"/>
      <c r="J2198" s="187"/>
      <c r="K2198" s="139"/>
      <c r="L2198" s="140"/>
      <c r="M2198" s="141"/>
      <c r="N2198" s="458">
        <f t="shared" si="131"/>
        <v>0</v>
      </c>
      <c r="O2198" s="147"/>
      <c r="P2198" s="460">
        <f t="shared" si="132"/>
        <v>0</v>
      </c>
      <c r="Q2198" s="451"/>
      <c r="R2198" s="144"/>
      <c r="S2198" s="143"/>
      <c r="T2198" s="144"/>
      <c r="U2198" s="145"/>
      <c r="W2198" s="365"/>
    </row>
    <row r="2199" spans="1:23" ht="26">
      <c r="A2199" s="135">
        <v>15</v>
      </c>
      <c r="B2199" s="52"/>
      <c r="C2199" s="136" t="s">
        <v>408</v>
      </c>
      <c r="D2199" s="202">
        <v>3</v>
      </c>
      <c r="E2199" s="52" t="s">
        <v>533</v>
      </c>
      <c r="F2199" s="52">
        <v>19</v>
      </c>
      <c r="G2199" s="112" t="s">
        <v>131</v>
      </c>
      <c r="H2199" s="138">
        <v>20</v>
      </c>
      <c r="I2199" s="139">
        <v>91</v>
      </c>
      <c r="J2199" s="139">
        <v>43</v>
      </c>
      <c r="K2199" s="139">
        <f>I2199+J2199</f>
        <v>134</v>
      </c>
      <c r="L2199" s="140">
        <f>K2199*D2199</f>
        <v>402</v>
      </c>
      <c r="M2199" s="141">
        <f t="shared" si="134"/>
        <v>7638</v>
      </c>
      <c r="N2199" s="458">
        <f>P2199*D2199*F2199*0.15</f>
        <v>0</v>
      </c>
      <c r="O2199" s="147"/>
      <c r="P2199" s="460">
        <f t="shared" si="132"/>
        <v>0</v>
      </c>
      <c r="Q2199" s="451"/>
      <c r="R2199" s="144">
        <v>0</v>
      </c>
      <c r="S2199" s="143">
        <f t="shared" si="133"/>
        <v>0</v>
      </c>
      <c r="T2199" s="144">
        <f>Q2199*M2199</f>
        <v>0</v>
      </c>
      <c r="U2199" s="145"/>
      <c r="W2199" s="365"/>
    </row>
    <row r="2200" spans="1:23">
      <c r="A2200" s="182"/>
      <c r="B2200" s="52"/>
      <c r="C2200" s="200"/>
      <c r="D2200" s="137"/>
      <c r="E2200" s="52"/>
      <c r="F2200" s="52"/>
      <c r="G2200" s="186"/>
      <c r="H2200" s="187"/>
      <c r="I2200" s="187"/>
      <c r="J2200" s="187"/>
      <c r="K2200" s="139"/>
      <c r="L2200" s="140"/>
      <c r="M2200" s="141"/>
      <c r="N2200" s="458">
        <f t="shared" si="131"/>
        <v>0</v>
      </c>
      <c r="O2200" s="147"/>
      <c r="P2200" s="460">
        <f t="shared" si="132"/>
        <v>0</v>
      </c>
      <c r="Q2200" s="451"/>
      <c r="R2200" s="144"/>
      <c r="S2200" s="143"/>
      <c r="T2200" s="144"/>
      <c r="U2200" s="145"/>
      <c r="W2200" s="365"/>
    </row>
    <row r="2201" spans="1:23" ht="26">
      <c r="A2201" s="135">
        <v>15</v>
      </c>
      <c r="B2201" s="52" t="s">
        <v>108</v>
      </c>
      <c r="C2201" s="136" t="s">
        <v>409</v>
      </c>
      <c r="D2201" s="202">
        <v>1.3</v>
      </c>
      <c r="E2201" s="52" t="s">
        <v>533</v>
      </c>
      <c r="F2201" s="52">
        <v>19</v>
      </c>
      <c r="G2201" s="112" t="s">
        <v>131</v>
      </c>
      <c r="H2201" s="138">
        <v>20</v>
      </c>
      <c r="I2201" s="139">
        <v>91</v>
      </c>
      <c r="J2201" s="139">
        <v>43</v>
      </c>
      <c r="K2201" s="139">
        <f>I2201+J2201</f>
        <v>134</v>
      </c>
      <c r="L2201" s="140">
        <f>K2201*D2201</f>
        <v>174.20000000000002</v>
      </c>
      <c r="M2201" s="141">
        <f t="shared" si="134"/>
        <v>3309.8</v>
      </c>
      <c r="N2201" s="458">
        <f>P2201*D2201*F2201*0.15</f>
        <v>0</v>
      </c>
      <c r="O2201" s="147"/>
      <c r="P2201" s="460">
        <f t="shared" si="132"/>
        <v>0</v>
      </c>
      <c r="Q2201" s="451"/>
      <c r="R2201" s="144">
        <v>0</v>
      </c>
      <c r="S2201" s="143">
        <f t="shared" si="133"/>
        <v>0</v>
      </c>
      <c r="T2201" s="144">
        <f>Q2201*M2201</f>
        <v>0</v>
      </c>
      <c r="U2201" s="145"/>
      <c r="W2201" s="365"/>
    </row>
    <row r="2202" spans="1:23">
      <c r="A2202" s="182"/>
      <c r="B2202" s="52"/>
      <c r="C2202" s="200"/>
      <c r="D2202" s="137"/>
      <c r="E2202" s="52"/>
      <c r="F2202" s="52"/>
      <c r="G2202" s="186"/>
      <c r="H2202" s="187"/>
      <c r="I2202" s="187"/>
      <c r="J2202" s="187"/>
      <c r="K2202" s="139"/>
      <c r="L2202" s="140"/>
      <c r="M2202" s="141"/>
      <c r="N2202" s="458">
        <f t="shared" si="131"/>
        <v>0</v>
      </c>
      <c r="O2202" s="147"/>
      <c r="P2202" s="460">
        <f t="shared" si="132"/>
        <v>0</v>
      </c>
      <c r="Q2202" s="451"/>
      <c r="R2202" s="144"/>
      <c r="S2202" s="143"/>
      <c r="T2202" s="144"/>
      <c r="U2202" s="145"/>
      <c r="W2202" s="365"/>
    </row>
    <row r="2203" spans="1:23">
      <c r="A2203" s="135"/>
      <c r="B2203" s="183" t="s">
        <v>83</v>
      </c>
      <c r="C2203" s="200" t="s">
        <v>213</v>
      </c>
      <c r="D2203" s="202"/>
      <c r="E2203" s="52"/>
      <c r="F2203" s="52"/>
      <c r="G2203" s="186"/>
      <c r="H2203" s="187"/>
      <c r="I2203" s="139"/>
      <c r="J2203" s="139"/>
      <c r="K2203" s="139"/>
      <c r="L2203" s="140"/>
      <c r="M2203" s="141"/>
      <c r="N2203" s="458">
        <f t="shared" si="131"/>
        <v>0</v>
      </c>
      <c r="O2203" s="147"/>
      <c r="P2203" s="460">
        <f t="shared" si="132"/>
        <v>0</v>
      </c>
      <c r="Q2203" s="451"/>
      <c r="R2203" s="144"/>
      <c r="S2203" s="143"/>
      <c r="T2203" s="144"/>
      <c r="U2203" s="145"/>
      <c r="W2203" s="365"/>
    </row>
    <row r="2204" spans="1:23">
      <c r="A2204" s="182"/>
      <c r="B2204" s="52"/>
      <c r="C2204" s="200"/>
      <c r="D2204" s="137"/>
      <c r="E2204" s="52"/>
      <c r="F2204" s="52"/>
      <c r="G2204" s="186"/>
      <c r="H2204" s="187"/>
      <c r="I2204" s="187"/>
      <c r="J2204" s="187"/>
      <c r="K2204" s="139"/>
      <c r="L2204" s="140"/>
      <c r="M2204" s="141"/>
      <c r="N2204" s="458">
        <f t="shared" si="131"/>
        <v>0</v>
      </c>
      <c r="O2204" s="147"/>
      <c r="P2204" s="460">
        <f t="shared" si="132"/>
        <v>0</v>
      </c>
      <c r="Q2204" s="451"/>
      <c r="R2204" s="144"/>
      <c r="S2204" s="143"/>
      <c r="T2204" s="144"/>
      <c r="U2204" s="145"/>
      <c r="W2204" s="365"/>
    </row>
    <row r="2205" spans="1:23" ht="26">
      <c r="A2205" s="135">
        <v>15</v>
      </c>
      <c r="B2205" s="52" t="s">
        <v>109</v>
      </c>
      <c r="C2205" s="136" t="s">
        <v>402</v>
      </c>
      <c r="D2205" s="202">
        <v>1.75</v>
      </c>
      <c r="E2205" s="52" t="s">
        <v>533</v>
      </c>
      <c r="F2205" s="52">
        <v>19</v>
      </c>
      <c r="G2205" s="112" t="s">
        <v>131</v>
      </c>
      <c r="H2205" s="138">
        <v>20</v>
      </c>
      <c r="I2205" s="139">
        <v>91</v>
      </c>
      <c r="J2205" s="139">
        <v>43</v>
      </c>
      <c r="K2205" s="139">
        <f>I2205+J2205</f>
        <v>134</v>
      </c>
      <c r="L2205" s="140">
        <f>K2205*D2205</f>
        <v>234.5</v>
      </c>
      <c r="M2205" s="141">
        <f t="shared" si="134"/>
        <v>4455.5</v>
      </c>
      <c r="N2205" s="458">
        <f>P2205*D2205*F2205*0.18</f>
        <v>0</v>
      </c>
      <c r="O2205" s="147"/>
      <c r="P2205" s="460">
        <f t="shared" si="132"/>
        <v>0</v>
      </c>
      <c r="Q2205" s="451"/>
      <c r="R2205" s="144">
        <v>0</v>
      </c>
      <c r="S2205" s="143">
        <f t="shared" si="133"/>
        <v>0</v>
      </c>
      <c r="T2205" s="144">
        <f>Q2205*M2205</f>
        <v>0</v>
      </c>
      <c r="U2205" s="145"/>
      <c r="W2205" s="365"/>
    </row>
    <row r="2206" spans="1:23">
      <c r="A2206" s="182"/>
      <c r="B2206" s="52"/>
      <c r="C2206" s="200"/>
      <c r="D2206" s="137"/>
      <c r="E2206" s="52"/>
      <c r="F2206" s="52"/>
      <c r="G2206" s="186"/>
      <c r="H2206" s="187"/>
      <c r="I2206" s="187"/>
      <c r="J2206" s="187"/>
      <c r="K2206" s="139"/>
      <c r="L2206" s="140"/>
      <c r="M2206" s="141"/>
      <c r="N2206" s="458">
        <f t="shared" ref="N2206:N2268" si="135">P2206*D2206*F2206</f>
        <v>0</v>
      </c>
      <c r="O2206" s="147"/>
      <c r="P2206" s="460">
        <f t="shared" ref="P2206:P2269" si="136">Q2206-O2206</f>
        <v>0</v>
      </c>
      <c r="Q2206" s="451"/>
      <c r="R2206" s="144"/>
      <c r="S2206" s="143"/>
      <c r="T2206" s="144"/>
      <c r="U2206" s="145"/>
      <c r="W2206" s="365"/>
    </row>
    <row r="2207" spans="1:23">
      <c r="A2207" s="135"/>
      <c r="B2207" s="183" t="s">
        <v>83</v>
      </c>
      <c r="C2207" s="200" t="s">
        <v>365</v>
      </c>
      <c r="D2207" s="137"/>
      <c r="E2207" s="52"/>
      <c r="F2207" s="52"/>
      <c r="G2207" s="186"/>
      <c r="H2207" s="187"/>
      <c r="I2207" s="187"/>
      <c r="J2207" s="187"/>
      <c r="K2207" s="139"/>
      <c r="L2207" s="140"/>
      <c r="M2207" s="141"/>
      <c r="N2207" s="458">
        <f t="shared" si="135"/>
        <v>0</v>
      </c>
      <c r="O2207" s="147"/>
      <c r="P2207" s="460">
        <f t="shared" si="136"/>
        <v>0</v>
      </c>
      <c r="Q2207" s="451"/>
      <c r="R2207" s="144"/>
      <c r="S2207" s="143"/>
      <c r="T2207" s="144"/>
      <c r="U2207" s="145"/>
      <c r="W2207" s="365"/>
    </row>
    <row r="2208" spans="1:23">
      <c r="A2208" s="182"/>
      <c r="B2208" s="52"/>
      <c r="C2208" s="200"/>
      <c r="D2208" s="137"/>
      <c r="E2208" s="52"/>
      <c r="F2208" s="52"/>
      <c r="G2208" s="186"/>
      <c r="H2208" s="187"/>
      <c r="I2208" s="187"/>
      <c r="J2208" s="187"/>
      <c r="K2208" s="139"/>
      <c r="L2208" s="140"/>
      <c r="M2208" s="141"/>
      <c r="N2208" s="458">
        <f t="shared" si="135"/>
        <v>0</v>
      </c>
      <c r="O2208" s="147"/>
      <c r="P2208" s="460">
        <f t="shared" si="136"/>
        <v>0</v>
      </c>
      <c r="Q2208" s="451"/>
      <c r="R2208" s="144"/>
      <c r="S2208" s="143"/>
      <c r="T2208" s="144"/>
      <c r="U2208" s="145"/>
      <c r="W2208" s="365"/>
    </row>
    <row r="2209" spans="1:23" ht="26">
      <c r="A2209" s="135">
        <v>15</v>
      </c>
      <c r="B2209" s="52" t="s">
        <v>112</v>
      </c>
      <c r="C2209" s="136" t="s">
        <v>402</v>
      </c>
      <c r="D2209" s="202">
        <v>4.3</v>
      </c>
      <c r="E2209" s="52" t="s">
        <v>533</v>
      </c>
      <c r="F2209" s="52">
        <v>19</v>
      </c>
      <c r="G2209" s="112" t="s">
        <v>131</v>
      </c>
      <c r="H2209" s="138">
        <v>20</v>
      </c>
      <c r="I2209" s="139">
        <v>91</v>
      </c>
      <c r="J2209" s="139">
        <v>43</v>
      </c>
      <c r="K2209" s="139">
        <f>I2209+J2209</f>
        <v>134</v>
      </c>
      <c r="L2209" s="140">
        <f>K2209*D2209</f>
        <v>576.19999999999993</v>
      </c>
      <c r="M2209" s="141">
        <f t="shared" si="134"/>
        <v>10947.8</v>
      </c>
      <c r="N2209" s="458">
        <f>P2209*D2209*F2209*0.18</f>
        <v>0</v>
      </c>
      <c r="O2209" s="147">
        <v>1</v>
      </c>
      <c r="P2209" s="460">
        <f t="shared" si="136"/>
        <v>0</v>
      </c>
      <c r="Q2209" s="451">
        <f>'Work progress Summary'!T20</f>
        <v>1</v>
      </c>
      <c r="R2209" s="144">
        <v>10371.599999999999</v>
      </c>
      <c r="S2209" s="143">
        <f t="shared" ref="S2209:S2269" si="137">T2209-R2209</f>
        <v>576.20000000000073</v>
      </c>
      <c r="T2209" s="144">
        <f>Q2209*M2209</f>
        <v>10947.8</v>
      </c>
      <c r="U2209" s="145"/>
      <c r="W2209" s="365"/>
    </row>
    <row r="2210" spans="1:23">
      <c r="A2210" s="182"/>
      <c r="B2210" s="52"/>
      <c r="C2210" s="200"/>
      <c r="D2210" s="137"/>
      <c r="E2210" s="52"/>
      <c r="F2210" s="52"/>
      <c r="G2210" s="186"/>
      <c r="H2210" s="187"/>
      <c r="I2210" s="187"/>
      <c r="J2210" s="187"/>
      <c r="K2210" s="139"/>
      <c r="L2210" s="140"/>
      <c r="M2210" s="141"/>
      <c r="N2210" s="458">
        <f t="shared" si="135"/>
        <v>0</v>
      </c>
      <c r="O2210" s="147"/>
      <c r="P2210" s="460">
        <f t="shared" si="136"/>
        <v>0</v>
      </c>
      <c r="Q2210" s="451"/>
      <c r="R2210" s="144"/>
      <c r="S2210" s="143"/>
      <c r="T2210" s="144"/>
      <c r="U2210" s="145"/>
      <c r="W2210" s="365"/>
    </row>
    <row r="2211" spans="1:23" ht="26">
      <c r="A2211" s="135">
        <v>15</v>
      </c>
      <c r="B2211" s="52" t="s">
        <v>1</v>
      </c>
      <c r="C2211" s="136" t="s">
        <v>310</v>
      </c>
      <c r="D2211" s="202">
        <v>4.75</v>
      </c>
      <c r="E2211" s="52" t="s">
        <v>532</v>
      </c>
      <c r="F2211" s="52">
        <v>19</v>
      </c>
      <c r="G2211" s="112" t="s">
        <v>131</v>
      </c>
      <c r="H2211" s="138">
        <v>20</v>
      </c>
      <c r="I2211" s="139">
        <v>406</v>
      </c>
      <c r="J2211" s="139">
        <v>222</v>
      </c>
      <c r="K2211" s="139">
        <f>I2211+J2211</f>
        <v>628</v>
      </c>
      <c r="L2211" s="140">
        <f>K2211*D2211</f>
        <v>2983</v>
      </c>
      <c r="M2211" s="141">
        <f t="shared" si="134"/>
        <v>56677</v>
      </c>
      <c r="N2211" s="458">
        <f t="shared" si="135"/>
        <v>0</v>
      </c>
      <c r="O2211" s="147">
        <v>1</v>
      </c>
      <c r="P2211" s="460">
        <f t="shared" si="136"/>
        <v>0</v>
      </c>
      <c r="Q2211" s="451">
        <f>'Work progress Summary'!Q20</f>
        <v>1</v>
      </c>
      <c r="R2211" s="144">
        <v>56677</v>
      </c>
      <c r="S2211" s="143">
        <f t="shared" si="137"/>
        <v>0</v>
      </c>
      <c r="T2211" s="144">
        <f>Q2211*M2211</f>
        <v>56677</v>
      </c>
      <c r="U2211" s="145"/>
      <c r="W2211" s="365"/>
    </row>
    <row r="2212" spans="1:23">
      <c r="A2212" s="182"/>
      <c r="B2212" s="52"/>
      <c r="C2212" s="200"/>
      <c r="D2212" s="137"/>
      <c r="E2212" s="52"/>
      <c r="F2212" s="52"/>
      <c r="G2212" s="186"/>
      <c r="H2212" s="187"/>
      <c r="I2212" s="187"/>
      <c r="J2212" s="187"/>
      <c r="K2212" s="139"/>
      <c r="L2212" s="140"/>
      <c r="M2212" s="141"/>
      <c r="N2212" s="458">
        <f t="shared" si="135"/>
        <v>0</v>
      </c>
      <c r="O2212" s="147"/>
      <c r="P2212" s="460">
        <f t="shared" si="136"/>
        <v>0</v>
      </c>
      <c r="Q2212" s="451"/>
      <c r="R2212" s="144"/>
      <c r="S2212" s="143"/>
      <c r="T2212" s="144"/>
      <c r="U2212" s="145"/>
      <c r="W2212" s="365"/>
    </row>
    <row r="2213" spans="1:23" ht="26">
      <c r="A2213" s="135">
        <v>15</v>
      </c>
      <c r="B2213" s="52" t="s">
        <v>2</v>
      </c>
      <c r="C2213" s="136" t="s">
        <v>410</v>
      </c>
      <c r="D2213" s="137">
        <v>1</v>
      </c>
      <c r="E2213" s="52" t="s">
        <v>100</v>
      </c>
      <c r="F2213" s="52">
        <v>19</v>
      </c>
      <c r="G2213" s="112" t="s">
        <v>131</v>
      </c>
      <c r="H2213" s="138">
        <v>20</v>
      </c>
      <c r="I2213" s="139">
        <v>163</v>
      </c>
      <c r="J2213" s="139">
        <v>81</v>
      </c>
      <c r="K2213" s="139">
        <f>I2213+J2213</f>
        <v>244</v>
      </c>
      <c r="L2213" s="140">
        <f>K2213*D2213</f>
        <v>244</v>
      </c>
      <c r="M2213" s="141">
        <f t="shared" si="134"/>
        <v>4636</v>
      </c>
      <c r="N2213" s="458">
        <f>P2213*D2213*F2213*0.23*1.455</f>
        <v>0</v>
      </c>
      <c r="O2213" s="147">
        <v>1</v>
      </c>
      <c r="P2213" s="460">
        <f t="shared" si="136"/>
        <v>0</v>
      </c>
      <c r="Q2213" s="451">
        <f>'Work progress Summary'!AG20</f>
        <v>1</v>
      </c>
      <c r="R2213" s="144">
        <v>4636</v>
      </c>
      <c r="S2213" s="143">
        <f t="shared" si="137"/>
        <v>0</v>
      </c>
      <c r="T2213" s="144">
        <f>Q2213*M2213</f>
        <v>4636</v>
      </c>
      <c r="U2213" s="145"/>
      <c r="W2213" s="365"/>
    </row>
    <row r="2214" spans="1:23">
      <c r="A2214" s="182"/>
      <c r="B2214" s="52"/>
      <c r="C2214" s="200"/>
      <c r="D2214" s="137"/>
      <c r="E2214" s="52"/>
      <c r="F2214" s="52"/>
      <c r="G2214" s="186"/>
      <c r="H2214" s="187"/>
      <c r="I2214" s="187"/>
      <c r="J2214" s="187"/>
      <c r="K2214" s="139"/>
      <c r="L2214" s="140"/>
      <c r="M2214" s="141"/>
      <c r="N2214" s="458">
        <f t="shared" si="135"/>
        <v>0</v>
      </c>
      <c r="O2214" s="147"/>
      <c r="P2214" s="460">
        <f t="shared" si="136"/>
        <v>0</v>
      </c>
      <c r="Q2214" s="451"/>
      <c r="R2214" s="144"/>
      <c r="S2214" s="143"/>
      <c r="T2214" s="144"/>
      <c r="U2214" s="145"/>
      <c r="W2214" s="365"/>
    </row>
    <row r="2215" spans="1:23">
      <c r="A2215" s="135"/>
      <c r="B2215" s="183" t="s">
        <v>83</v>
      </c>
      <c r="C2215" s="200" t="s">
        <v>111</v>
      </c>
      <c r="D2215" s="202"/>
      <c r="E2215" s="52"/>
      <c r="F2215" s="52"/>
      <c r="G2215" s="186"/>
      <c r="H2215" s="187"/>
      <c r="I2215" s="139"/>
      <c r="J2215" s="139"/>
      <c r="K2215" s="139"/>
      <c r="L2215" s="140"/>
      <c r="M2215" s="141"/>
      <c r="N2215" s="458">
        <f t="shared" si="135"/>
        <v>0</v>
      </c>
      <c r="O2215" s="147"/>
      <c r="P2215" s="460">
        <f t="shared" si="136"/>
        <v>0</v>
      </c>
      <c r="Q2215" s="451"/>
      <c r="R2215" s="144"/>
      <c r="S2215" s="143"/>
      <c r="T2215" s="144"/>
      <c r="U2215" s="145"/>
      <c r="W2215" s="365"/>
    </row>
    <row r="2216" spans="1:23">
      <c r="A2216" s="182"/>
      <c r="B2216" s="52"/>
      <c r="C2216" s="200"/>
      <c r="D2216" s="137"/>
      <c r="E2216" s="52"/>
      <c r="F2216" s="52"/>
      <c r="G2216" s="186"/>
      <c r="H2216" s="187"/>
      <c r="I2216" s="187"/>
      <c r="J2216" s="187"/>
      <c r="K2216" s="139"/>
      <c r="L2216" s="140"/>
      <c r="M2216" s="141"/>
      <c r="N2216" s="458">
        <f t="shared" si="135"/>
        <v>0</v>
      </c>
      <c r="O2216" s="147"/>
      <c r="P2216" s="460">
        <f t="shared" si="136"/>
        <v>0</v>
      </c>
      <c r="Q2216" s="451"/>
      <c r="R2216" s="144"/>
      <c r="S2216" s="143"/>
      <c r="T2216" s="144"/>
      <c r="U2216" s="145"/>
      <c r="W2216" s="365"/>
    </row>
    <row r="2217" spans="1:23" ht="26">
      <c r="A2217" s="135">
        <v>15</v>
      </c>
      <c r="B2217" s="52" t="s">
        <v>3</v>
      </c>
      <c r="C2217" s="136" t="s">
        <v>411</v>
      </c>
      <c r="D2217" s="202">
        <v>21.45</v>
      </c>
      <c r="E2217" s="52" t="s">
        <v>532</v>
      </c>
      <c r="F2217" s="52">
        <v>19</v>
      </c>
      <c r="G2217" s="112" t="s">
        <v>404</v>
      </c>
      <c r="H2217" s="138">
        <v>20</v>
      </c>
      <c r="I2217" s="139">
        <v>503</v>
      </c>
      <c r="J2217" s="139">
        <v>188</v>
      </c>
      <c r="K2217" s="139">
        <f>I2217+J2217</f>
        <v>691</v>
      </c>
      <c r="L2217" s="140">
        <f>K2217*D2217</f>
        <v>14821.949999999999</v>
      </c>
      <c r="M2217" s="141">
        <f t="shared" si="134"/>
        <v>281617.05</v>
      </c>
      <c r="N2217" s="458">
        <f t="shared" si="135"/>
        <v>0</v>
      </c>
      <c r="O2217" s="147">
        <v>1</v>
      </c>
      <c r="P2217" s="460">
        <f t="shared" si="136"/>
        <v>0</v>
      </c>
      <c r="Q2217" s="451">
        <f>'Work progress Summary'!O20</f>
        <v>1</v>
      </c>
      <c r="R2217" s="144">
        <v>281617.05</v>
      </c>
      <c r="S2217" s="143">
        <f t="shared" si="137"/>
        <v>0</v>
      </c>
      <c r="T2217" s="144">
        <f>Q2217*M2217</f>
        <v>281617.05</v>
      </c>
      <c r="U2217" s="145"/>
      <c r="W2217" s="365"/>
    </row>
    <row r="2218" spans="1:23">
      <c r="A2218" s="182"/>
      <c r="B2218" s="52"/>
      <c r="C2218" s="200"/>
      <c r="D2218" s="137"/>
      <c r="E2218" s="52"/>
      <c r="F2218" s="52"/>
      <c r="G2218" s="186"/>
      <c r="H2218" s="187"/>
      <c r="I2218" s="187"/>
      <c r="J2218" s="187"/>
      <c r="K2218" s="139"/>
      <c r="L2218" s="140"/>
      <c r="M2218" s="141"/>
      <c r="N2218" s="458">
        <f t="shared" si="135"/>
        <v>0</v>
      </c>
      <c r="O2218" s="147"/>
      <c r="P2218" s="460">
        <f t="shared" si="136"/>
        <v>0</v>
      </c>
      <c r="Q2218" s="451"/>
      <c r="R2218" s="144"/>
      <c r="S2218" s="143"/>
      <c r="T2218" s="144"/>
      <c r="U2218" s="145"/>
      <c r="W2218" s="365"/>
    </row>
    <row r="2219" spans="1:23" ht="26">
      <c r="A2219" s="135">
        <v>15</v>
      </c>
      <c r="B2219" s="52" t="s">
        <v>129</v>
      </c>
      <c r="C2219" s="136" t="s">
        <v>310</v>
      </c>
      <c r="D2219" s="137">
        <v>3</v>
      </c>
      <c r="E2219" s="52" t="s">
        <v>532</v>
      </c>
      <c r="F2219" s="52">
        <v>19</v>
      </c>
      <c r="G2219" s="112" t="s">
        <v>131</v>
      </c>
      <c r="H2219" s="138">
        <v>20</v>
      </c>
      <c r="I2219" s="139">
        <v>406</v>
      </c>
      <c r="J2219" s="139">
        <v>222</v>
      </c>
      <c r="K2219" s="139">
        <f>I2219+J2219</f>
        <v>628</v>
      </c>
      <c r="L2219" s="140">
        <f>K2219*D2219</f>
        <v>1884</v>
      </c>
      <c r="M2219" s="141">
        <f t="shared" si="134"/>
        <v>35796</v>
      </c>
      <c r="N2219" s="458">
        <f t="shared" si="135"/>
        <v>0</v>
      </c>
      <c r="O2219" s="147">
        <v>1</v>
      </c>
      <c r="P2219" s="460">
        <f t="shared" si="136"/>
        <v>0</v>
      </c>
      <c r="Q2219" s="451">
        <f>Q2217</f>
        <v>1</v>
      </c>
      <c r="R2219" s="144">
        <v>35796</v>
      </c>
      <c r="S2219" s="143">
        <f t="shared" si="137"/>
        <v>0</v>
      </c>
      <c r="T2219" s="144">
        <f>Q2219*M2219</f>
        <v>35796</v>
      </c>
      <c r="U2219" s="145"/>
      <c r="W2219" s="365"/>
    </row>
    <row r="2220" spans="1:23">
      <c r="A2220" s="182"/>
      <c r="B2220" s="52"/>
      <c r="C2220" s="200"/>
      <c r="D2220" s="137"/>
      <c r="E2220" s="52"/>
      <c r="F2220" s="52"/>
      <c r="G2220" s="186"/>
      <c r="H2220" s="187"/>
      <c r="I2220" s="187"/>
      <c r="J2220" s="187"/>
      <c r="K2220" s="139"/>
      <c r="L2220" s="140"/>
      <c r="M2220" s="141"/>
      <c r="N2220" s="458">
        <f t="shared" si="135"/>
        <v>0</v>
      </c>
      <c r="O2220" s="147"/>
      <c r="P2220" s="460">
        <f t="shared" si="136"/>
        <v>0</v>
      </c>
      <c r="Q2220" s="451"/>
      <c r="R2220" s="144"/>
      <c r="S2220" s="143"/>
      <c r="T2220" s="144"/>
      <c r="U2220" s="145"/>
      <c r="W2220" s="365"/>
    </row>
    <row r="2221" spans="1:23" ht="26">
      <c r="A2221" s="135">
        <v>15</v>
      </c>
      <c r="B2221" s="52" t="s">
        <v>129</v>
      </c>
      <c r="C2221" s="136" t="s">
        <v>402</v>
      </c>
      <c r="D2221" s="137">
        <v>4.3</v>
      </c>
      <c r="E2221" s="52" t="s">
        <v>533</v>
      </c>
      <c r="F2221" s="52">
        <v>19</v>
      </c>
      <c r="G2221" s="112" t="s">
        <v>131</v>
      </c>
      <c r="H2221" s="138">
        <v>20</v>
      </c>
      <c r="I2221" s="139">
        <v>91</v>
      </c>
      <c r="J2221" s="139">
        <v>43</v>
      </c>
      <c r="K2221" s="139">
        <f>I2221+J2221</f>
        <v>134</v>
      </c>
      <c r="L2221" s="140">
        <f>K2221*D2221</f>
        <v>576.19999999999993</v>
      </c>
      <c r="M2221" s="141">
        <f t="shared" si="134"/>
        <v>10947.8</v>
      </c>
      <c r="N2221" s="458">
        <f>P2221*D2221*F2221*0.18</f>
        <v>0</v>
      </c>
      <c r="O2221" s="147">
        <v>1</v>
      </c>
      <c r="P2221" s="460">
        <f t="shared" si="136"/>
        <v>0</v>
      </c>
      <c r="Q2221" s="451">
        <f>'Work progress Summary'!R20</f>
        <v>1</v>
      </c>
      <c r="R2221" s="144">
        <v>10371.599999999999</v>
      </c>
      <c r="S2221" s="143">
        <f t="shared" si="137"/>
        <v>576.20000000000073</v>
      </c>
      <c r="T2221" s="144">
        <f>Q2221*M2221</f>
        <v>10947.8</v>
      </c>
      <c r="U2221" s="145"/>
      <c r="W2221" s="365"/>
    </row>
    <row r="2222" spans="1:23">
      <c r="A2222" s="182"/>
      <c r="B2222" s="52"/>
      <c r="C2222" s="200"/>
      <c r="D2222" s="137"/>
      <c r="E2222" s="52"/>
      <c r="F2222" s="52"/>
      <c r="G2222" s="186"/>
      <c r="H2222" s="187"/>
      <c r="I2222" s="187"/>
      <c r="J2222" s="187"/>
      <c r="K2222" s="139"/>
      <c r="L2222" s="140"/>
      <c r="M2222" s="141"/>
      <c r="N2222" s="458">
        <f t="shared" si="135"/>
        <v>0</v>
      </c>
      <c r="O2222" s="147"/>
      <c r="P2222" s="460">
        <f t="shared" si="136"/>
        <v>0</v>
      </c>
      <c r="Q2222" s="451"/>
      <c r="R2222" s="144"/>
      <c r="S2222" s="143"/>
      <c r="T2222" s="144"/>
      <c r="U2222" s="145"/>
      <c r="W2222" s="365"/>
    </row>
    <row r="2223" spans="1:23">
      <c r="A2223" s="135"/>
      <c r="B2223" s="183" t="s">
        <v>83</v>
      </c>
      <c r="C2223" s="200" t="s">
        <v>118</v>
      </c>
      <c r="D2223" s="137"/>
      <c r="E2223" s="52"/>
      <c r="F2223" s="52"/>
      <c r="G2223" s="186"/>
      <c r="H2223" s="187"/>
      <c r="I2223" s="139"/>
      <c r="J2223" s="139"/>
      <c r="K2223" s="139"/>
      <c r="L2223" s="140"/>
      <c r="M2223" s="141"/>
      <c r="N2223" s="458">
        <f t="shared" si="135"/>
        <v>0</v>
      </c>
      <c r="O2223" s="147"/>
      <c r="P2223" s="460">
        <f t="shared" si="136"/>
        <v>0</v>
      </c>
      <c r="Q2223" s="451"/>
      <c r="R2223" s="144"/>
      <c r="S2223" s="143"/>
      <c r="T2223" s="144"/>
      <c r="U2223" s="145"/>
      <c r="W2223" s="365"/>
    </row>
    <row r="2224" spans="1:23">
      <c r="A2224" s="182"/>
      <c r="B2224" s="52"/>
      <c r="C2224" s="200"/>
      <c r="D2224" s="137"/>
      <c r="E2224" s="52"/>
      <c r="F2224" s="52"/>
      <c r="G2224" s="186"/>
      <c r="H2224" s="187"/>
      <c r="I2224" s="187"/>
      <c r="J2224" s="187"/>
      <c r="K2224" s="139"/>
      <c r="L2224" s="140"/>
      <c r="M2224" s="141"/>
      <c r="N2224" s="458">
        <f t="shared" si="135"/>
        <v>0</v>
      </c>
      <c r="O2224" s="147"/>
      <c r="P2224" s="460">
        <f t="shared" si="136"/>
        <v>0</v>
      </c>
      <c r="Q2224" s="451"/>
      <c r="R2224" s="144"/>
      <c r="S2224" s="143"/>
      <c r="T2224" s="144"/>
      <c r="U2224" s="145"/>
      <c r="W2224" s="365"/>
    </row>
    <row r="2225" spans="1:23" ht="26">
      <c r="A2225" s="135">
        <v>15</v>
      </c>
      <c r="B2225" s="52" t="s">
        <v>4</v>
      </c>
      <c r="C2225" s="136" t="s">
        <v>411</v>
      </c>
      <c r="D2225" s="137">
        <v>15.25</v>
      </c>
      <c r="E2225" s="52" t="s">
        <v>532</v>
      </c>
      <c r="F2225" s="52">
        <v>19</v>
      </c>
      <c r="G2225" s="112" t="s">
        <v>404</v>
      </c>
      <c r="H2225" s="138">
        <v>20</v>
      </c>
      <c r="I2225" s="139">
        <v>503</v>
      </c>
      <c r="J2225" s="139">
        <v>188</v>
      </c>
      <c r="K2225" s="139">
        <f>I2225+J2225</f>
        <v>691</v>
      </c>
      <c r="L2225" s="140">
        <f>K2225*D2225</f>
        <v>10537.75</v>
      </c>
      <c r="M2225" s="141">
        <f t="shared" si="134"/>
        <v>200217.25</v>
      </c>
      <c r="N2225" s="458">
        <f t="shared" si="135"/>
        <v>0</v>
      </c>
      <c r="O2225" s="147">
        <v>1</v>
      </c>
      <c r="P2225" s="460">
        <f t="shared" si="136"/>
        <v>0</v>
      </c>
      <c r="Q2225" s="451">
        <f>'Work progress Summary'!P20</f>
        <v>1</v>
      </c>
      <c r="R2225" s="144">
        <v>200217.25</v>
      </c>
      <c r="S2225" s="143">
        <f t="shared" si="137"/>
        <v>0</v>
      </c>
      <c r="T2225" s="144">
        <f>Q2225*M2225</f>
        <v>200217.25</v>
      </c>
      <c r="U2225" s="145"/>
      <c r="W2225" s="365"/>
    </row>
    <row r="2226" spans="1:23">
      <c r="A2226" s="182"/>
      <c r="B2226" s="52"/>
      <c r="C2226" s="200"/>
      <c r="D2226" s="137"/>
      <c r="E2226" s="52"/>
      <c r="F2226" s="52"/>
      <c r="G2226" s="186"/>
      <c r="H2226" s="187"/>
      <c r="I2226" s="187"/>
      <c r="J2226" s="187"/>
      <c r="K2226" s="139"/>
      <c r="L2226" s="140"/>
      <c r="M2226" s="141"/>
      <c r="N2226" s="458">
        <f t="shared" si="135"/>
        <v>0</v>
      </c>
      <c r="O2226" s="147"/>
      <c r="P2226" s="460">
        <f t="shared" si="136"/>
        <v>0</v>
      </c>
      <c r="Q2226" s="451"/>
      <c r="R2226" s="144"/>
      <c r="S2226" s="143"/>
      <c r="T2226" s="144"/>
      <c r="U2226" s="145"/>
      <c r="W2226" s="365"/>
    </row>
    <row r="2227" spans="1:23" ht="26">
      <c r="A2227" s="135">
        <v>15</v>
      </c>
      <c r="B2227" s="52" t="s">
        <v>5</v>
      </c>
      <c r="C2227" s="136" t="s">
        <v>412</v>
      </c>
      <c r="D2227" s="202">
        <v>4.5</v>
      </c>
      <c r="E2227" s="52" t="s">
        <v>533</v>
      </c>
      <c r="F2227" s="52">
        <v>19</v>
      </c>
      <c r="G2227" s="112" t="s">
        <v>131</v>
      </c>
      <c r="H2227" s="138">
        <v>20</v>
      </c>
      <c r="I2227" s="139">
        <v>111</v>
      </c>
      <c r="J2227" s="139">
        <v>55</v>
      </c>
      <c r="K2227" s="139">
        <f>I2227+J2227</f>
        <v>166</v>
      </c>
      <c r="L2227" s="140">
        <f>K2227*D2227</f>
        <v>747</v>
      </c>
      <c r="M2227" s="141">
        <f t="shared" si="134"/>
        <v>14193</v>
      </c>
      <c r="N2227" s="458">
        <f>P2227*D2227*F2227*0.23</f>
        <v>0</v>
      </c>
      <c r="O2227" s="147">
        <v>1</v>
      </c>
      <c r="P2227" s="460">
        <f t="shared" si="136"/>
        <v>0</v>
      </c>
      <c r="Q2227" s="451">
        <f>'Work progress Summary'!S20</f>
        <v>1</v>
      </c>
      <c r="R2227" s="144">
        <v>13446</v>
      </c>
      <c r="S2227" s="143">
        <f t="shared" si="137"/>
        <v>747</v>
      </c>
      <c r="T2227" s="144">
        <f>Q2227*M2227</f>
        <v>14193</v>
      </c>
      <c r="U2227" s="145"/>
      <c r="W2227" s="365"/>
    </row>
    <row r="2228" spans="1:23">
      <c r="A2228" s="182"/>
      <c r="B2228" s="52"/>
      <c r="C2228" s="200"/>
      <c r="D2228" s="137"/>
      <c r="E2228" s="52"/>
      <c r="F2228" s="52"/>
      <c r="G2228" s="186"/>
      <c r="H2228" s="187"/>
      <c r="I2228" s="187"/>
      <c r="J2228" s="187"/>
      <c r="K2228" s="139"/>
      <c r="L2228" s="140"/>
      <c r="M2228" s="141"/>
      <c r="N2228" s="458">
        <f t="shared" si="135"/>
        <v>0</v>
      </c>
      <c r="O2228" s="147"/>
      <c r="P2228" s="460">
        <f t="shared" si="136"/>
        <v>0</v>
      </c>
      <c r="Q2228" s="451"/>
      <c r="R2228" s="144"/>
      <c r="S2228" s="143"/>
      <c r="T2228" s="144"/>
      <c r="U2228" s="145"/>
      <c r="W2228" s="365"/>
    </row>
    <row r="2229" spans="1:23">
      <c r="A2229" s="135"/>
      <c r="B2229" s="183" t="s">
        <v>83</v>
      </c>
      <c r="C2229" s="200" t="s">
        <v>121</v>
      </c>
      <c r="D2229" s="202"/>
      <c r="E2229" s="52"/>
      <c r="F2229" s="52"/>
      <c r="G2229" s="186"/>
      <c r="H2229" s="187"/>
      <c r="I2229" s="139"/>
      <c r="J2229" s="139"/>
      <c r="K2229" s="139"/>
      <c r="L2229" s="140"/>
      <c r="M2229" s="141"/>
      <c r="N2229" s="458">
        <f t="shared" si="135"/>
        <v>0</v>
      </c>
      <c r="O2229" s="147"/>
      <c r="P2229" s="460">
        <f t="shared" si="136"/>
        <v>0</v>
      </c>
      <c r="Q2229" s="451"/>
      <c r="R2229" s="144"/>
      <c r="S2229" s="143"/>
      <c r="T2229" s="144"/>
      <c r="U2229" s="145"/>
      <c r="W2229" s="365"/>
    </row>
    <row r="2230" spans="1:23">
      <c r="A2230" s="182"/>
      <c r="B2230" s="52"/>
      <c r="C2230" s="200"/>
      <c r="D2230" s="137"/>
      <c r="E2230" s="52"/>
      <c r="F2230" s="52"/>
      <c r="G2230" s="186"/>
      <c r="H2230" s="187"/>
      <c r="I2230" s="187"/>
      <c r="J2230" s="187"/>
      <c r="K2230" s="139"/>
      <c r="L2230" s="140"/>
      <c r="M2230" s="141"/>
      <c r="N2230" s="458">
        <f t="shared" si="135"/>
        <v>0</v>
      </c>
      <c r="O2230" s="147"/>
      <c r="P2230" s="460">
        <f t="shared" si="136"/>
        <v>0</v>
      </c>
      <c r="Q2230" s="451"/>
      <c r="R2230" s="144"/>
      <c r="S2230" s="143"/>
      <c r="T2230" s="144"/>
      <c r="U2230" s="145"/>
      <c r="W2230" s="365"/>
    </row>
    <row r="2231" spans="1:23" ht="26">
      <c r="A2231" s="135">
        <v>15</v>
      </c>
      <c r="B2231" s="52" t="s">
        <v>103</v>
      </c>
      <c r="C2231" s="136" t="s">
        <v>310</v>
      </c>
      <c r="D2231" s="202">
        <v>5.15</v>
      </c>
      <c r="E2231" s="52" t="s">
        <v>532</v>
      </c>
      <c r="F2231" s="52">
        <v>19</v>
      </c>
      <c r="G2231" s="112" t="s">
        <v>131</v>
      </c>
      <c r="H2231" s="138">
        <v>20</v>
      </c>
      <c r="I2231" s="139">
        <v>406</v>
      </c>
      <c r="J2231" s="139">
        <v>222</v>
      </c>
      <c r="K2231" s="139">
        <f>I2231+J2231</f>
        <v>628</v>
      </c>
      <c r="L2231" s="140">
        <f>K2231*D2231</f>
        <v>3234.2000000000003</v>
      </c>
      <c r="M2231" s="141">
        <f t="shared" si="134"/>
        <v>61449.8</v>
      </c>
      <c r="N2231" s="458">
        <f t="shared" si="135"/>
        <v>0</v>
      </c>
      <c r="O2231" s="147">
        <v>1</v>
      </c>
      <c r="P2231" s="460">
        <f t="shared" si="136"/>
        <v>0</v>
      </c>
      <c r="Q2231" s="451">
        <f>'Work progress Summary'!Q20</f>
        <v>1</v>
      </c>
      <c r="R2231" s="144">
        <v>61449.8</v>
      </c>
      <c r="S2231" s="143">
        <f t="shared" si="137"/>
        <v>0</v>
      </c>
      <c r="T2231" s="144">
        <f>Q2231*M2231</f>
        <v>61449.8</v>
      </c>
      <c r="U2231" s="145"/>
      <c r="W2231" s="365"/>
    </row>
    <row r="2232" spans="1:23">
      <c r="A2232" s="182"/>
      <c r="B2232" s="52"/>
      <c r="C2232" s="200"/>
      <c r="D2232" s="137"/>
      <c r="E2232" s="52"/>
      <c r="F2232" s="52"/>
      <c r="G2232" s="186"/>
      <c r="H2232" s="187"/>
      <c r="I2232" s="187"/>
      <c r="J2232" s="187"/>
      <c r="K2232" s="139"/>
      <c r="L2232" s="140"/>
      <c r="M2232" s="141"/>
      <c r="N2232" s="458">
        <f t="shared" si="135"/>
        <v>0</v>
      </c>
      <c r="O2232" s="147"/>
      <c r="P2232" s="460">
        <f t="shared" si="136"/>
        <v>0</v>
      </c>
      <c r="Q2232" s="451"/>
      <c r="R2232" s="144"/>
      <c r="S2232" s="143"/>
      <c r="T2232" s="144"/>
      <c r="U2232" s="145"/>
      <c r="W2232" s="365"/>
    </row>
    <row r="2233" spans="1:23" ht="26">
      <c r="A2233" s="135">
        <v>15</v>
      </c>
      <c r="B2233" s="52" t="s">
        <v>105</v>
      </c>
      <c r="C2233" s="136" t="s">
        <v>413</v>
      </c>
      <c r="D2233" s="202">
        <v>6.7</v>
      </c>
      <c r="E2233" s="52" t="s">
        <v>532</v>
      </c>
      <c r="F2233" s="52">
        <v>19</v>
      </c>
      <c r="G2233" s="112" t="s">
        <v>404</v>
      </c>
      <c r="H2233" s="138">
        <v>20</v>
      </c>
      <c r="I2233" s="139">
        <v>503</v>
      </c>
      <c r="J2233" s="139">
        <v>188</v>
      </c>
      <c r="K2233" s="139">
        <f>I2233+J2233</f>
        <v>691</v>
      </c>
      <c r="L2233" s="140">
        <f>K2233*D2233</f>
        <v>4629.7</v>
      </c>
      <c r="M2233" s="141">
        <f t="shared" si="134"/>
        <v>87964.3</v>
      </c>
      <c r="N2233" s="458">
        <f t="shared" si="135"/>
        <v>0</v>
      </c>
      <c r="O2233" s="147">
        <v>1</v>
      </c>
      <c r="P2233" s="460">
        <f t="shared" si="136"/>
        <v>0</v>
      </c>
      <c r="Q2233" s="451">
        <f>Q2231</f>
        <v>1</v>
      </c>
      <c r="R2233" s="144">
        <v>87964.3</v>
      </c>
      <c r="S2233" s="143">
        <f t="shared" si="137"/>
        <v>0</v>
      </c>
      <c r="T2233" s="144">
        <f>Q2233*M2233</f>
        <v>87964.3</v>
      </c>
      <c r="U2233" s="145"/>
      <c r="W2233" s="365"/>
    </row>
    <row r="2234" spans="1:23">
      <c r="A2234" s="182"/>
      <c r="B2234" s="52"/>
      <c r="C2234" s="200"/>
      <c r="D2234" s="137"/>
      <c r="E2234" s="52"/>
      <c r="F2234" s="52"/>
      <c r="G2234" s="186"/>
      <c r="H2234" s="187"/>
      <c r="I2234" s="187"/>
      <c r="J2234" s="187"/>
      <c r="K2234" s="139"/>
      <c r="L2234" s="140"/>
      <c r="M2234" s="141"/>
      <c r="N2234" s="458">
        <f t="shared" si="135"/>
        <v>0</v>
      </c>
      <c r="O2234" s="147"/>
      <c r="P2234" s="460">
        <f t="shared" si="136"/>
        <v>0</v>
      </c>
      <c r="Q2234" s="451"/>
      <c r="R2234" s="144"/>
      <c r="S2234" s="143"/>
      <c r="T2234" s="144"/>
      <c r="U2234" s="145"/>
      <c r="W2234" s="365"/>
    </row>
    <row r="2235" spans="1:23" ht="26">
      <c r="A2235" s="135">
        <v>15</v>
      </c>
      <c r="B2235" s="52" t="s">
        <v>107</v>
      </c>
      <c r="C2235" s="136" t="s">
        <v>414</v>
      </c>
      <c r="D2235" s="202">
        <v>1</v>
      </c>
      <c r="E2235" s="52" t="s">
        <v>100</v>
      </c>
      <c r="F2235" s="52">
        <v>19</v>
      </c>
      <c r="G2235" s="112" t="s">
        <v>131</v>
      </c>
      <c r="H2235" s="138">
        <v>20</v>
      </c>
      <c r="I2235" s="139">
        <v>116</v>
      </c>
      <c r="J2235" s="139">
        <v>57</v>
      </c>
      <c r="K2235" s="139">
        <f>I2235+J2235</f>
        <v>173</v>
      </c>
      <c r="L2235" s="140">
        <f>K2235*D2235</f>
        <v>173</v>
      </c>
      <c r="M2235" s="141">
        <f t="shared" si="134"/>
        <v>3287</v>
      </c>
      <c r="N2235" s="458">
        <f>P2235*D2235*F2235*0.23*1.055</f>
        <v>0</v>
      </c>
      <c r="O2235" s="147">
        <v>1</v>
      </c>
      <c r="P2235" s="460">
        <f t="shared" si="136"/>
        <v>0</v>
      </c>
      <c r="Q2235" s="451">
        <f>'Work progress Summary'!AG20</f>
        <v>1</v>
      </c>
      <c r="R2235" s="144">
        <v>3287</v>
      </c>
      <c r="S2235" s="143">
        <f t="shared" si="137"/>
        <v>0</v>
      </c>
      <c r="T2235" s="144">
        <f>Q2235*M2235</f>
        <v>3287</v>
      </c>
      <c r="U2235" s="145"/>
      <c r="W2235" s="365"/>
    </row>
    <row r="2236" spans="1:23">
      <c r="A2236" s="182"/>
      <c r="B2236" s="52"/>
      <c r="C2236" s="200"/>
      <c r="D2236" s="137"/>
      <c r="E2236" s="52"/>
      <c r="F2236" s="52"/>
      <c r="G2236" s="186"/>
      <c r="H2236" s="187"/>
      <c r="I2236" s="187"/>
      <c r="J2236" s="187"/>
      <c r="K2236" s="139"/>
      <c r="L2236" s="140"/>
      <c r="M2236" s="141"/>
      <c r="N2236" s="458">
        <f t="shared" si="135"/>
        <v>0</v>
      </c>
      <c r="O2236" s="147"/>
      <c r="P2236" s="460">
        <f t="shared" si="136"/>
        <v>0</v>
      </c>
      <c r="Q2236" s="451"/>
      <c r="R2236" s="144"/>
      <c r="S2236" s="143"/>
      <c r="T2236" s="144"/>
      <c r="U2236" s="145"/>
      <c r="W2236" s="365"/>
    </row>
    <row r="2237" spans="1:23" ht="26">
      <c r="A2237" s="135">
        <v>15</v>
      </c>
      <c r="B2237" s="52" t="s">
        <v>108</v>
      </c>
      <c r="C2237" s="136" t="s">
        <v>402</v>
      </c>
      <c r="D2237" s="137">
        <v>4.75</v>
      </c>
      <c r="E2237" s="52" t="s">
        <v>533</v>
      </c>
      <c r="F2237" s="52">
        <v>19</v>
      </c>
      <c r="G2237" s="112" t="s">
        <v>131</v>
      </c>
      <c r="H2237" s="138">
        <v>20</v>
      </c>
      <c r="I2237" s="139">
        <v>91</v>
      </c>
      <c r="J2237" s="139">
        <v>43</v>
      </c>
      <c r="K2237" s="139">
        <f>I2237+J2237</f>
        <v>134</v>
      </c>
      <c r="L2237" s="140">
        <f>K2237*D2237</f>
        <v>636.5</v>
      </c>
      <c r="M2237" s="141">
        <f t="shared" si="134"/>
        <v>12093.5</v>
      </c>
      <c r="N2237" s="458">
        <f>P2237*D2237*F2237*0.18</f>
        <v>0</v>
      </c>
      <c r="O2237" s="147">
        <v>1</v>
      </c>
      <c r="P2237" s="460">
        <f t="shared" si="136"/>
        <v>0</v>
      </c>
      <c r="Q2237" s="451">
        <f>'Work progress Summary'!S20</f>
        <v>1</v>
      </c>
      <c r="R2237" s="144">
        <v>11457</v>
      </c>
      <c r="S2237" s="143">
        <f t="shared" si="137"/>
        <v>636.5</v>
      </c>
      <c r="T2237" s="144">
        <f>Q2237*M2237</f>
        <v>12093.5</v>
      </c>
      <c r="U2237" s="145"/>
      <c r="W2237" s="365"/>
    </row>
    <row r="2238" spans="1:23">
      <c r="A2238" s="182"/>
      <c r="B2238" s="52"/>
      <c r="C2238" s="200"/>
      <c r="D2238" s="137"/>
      <c r="E2238" s="52"/>
      <c r="F2238" s="52"/>
      <c r="G2238" s="186"/>
      <c r="H2238" s="187"/>
      <c r="I2238" s="187"/>
      <c r="J2238" s="187"/>
      <c r="K2238" s="139"/>
      <c r="L2238" s="140"/>
      <c r="M2238" s="141"/>
      <c r="N2238" s="458">
        <f t="shared" si="135"/>
        <v>0</v>
      </c>
      <c r="O2238" s="147"/>
      <c r="P2238" s="460">
        <f t="shared" si="136"/>
        <v>0</v>
      </c>
      <c r="Q2238" s="451"/>
      <c r="R2238" s="144"/>
      <c r="S2238" s="143"/>
      <c r="T2238" s="144"/>
      <c r="U2238" s="145"/>
      <c r="W2238" s="365"/>
    </row>
    <row r="2239" spans="1:23">
      <c r="A2239" s="135"/>
      <c r="B2239" s="183" t="s">
        <v>83</v>
      </c>
      <c r="C2239" s="200" t="s">
        <v>134</v>
      </c>
      <c r="D2239" s="202"/>
      <c r="E2239" s="52"/>
      <c r="F2239" s="52"/>
      <c r="G2239" s="186"/>
      <c r="H2239" s="187"/>
      <c r="I2239" s="139"/>
      <c r="J2239" s="139"/>
      <c r="K2239" s="139"/>
      <c r="L2239" s="140"/>
      <c r="M2239" s="141"/>
      <c r="N2239" s="458">
        <f t="shared" si="135"/>
        <v>0</v>
      </c>
      <c r="O2239" s="147"/>
      <c r="P2239" s="460">
        <f t="shared" si="136"/>
        <v>0</v>
      </c>
      <c r="Q2239" s="451"/>
      <c r="R2239" s="144"/>
      <c r="S2239" s="143"/>
      <c r="T2239" s="144"/>
      <c r="U2239" s="145"/>
      <c r="W2239" s="365"/>
    </row>
    <row r="2240" spans="1:23">
      <c r="A2240" s="182"/>
      <c r="B2240" s="52"/>
      <c r="C2240" s="200"/>
      <c r="D2240" s="137"/>
      <c r="E2240" s="52"/>
      <c r="F2240" s="52"/>
      <c r="G2240" s="186"/>
      <c r="H2240" s="187"/>
      <c r="I2240" s="187"/>
      <c r="J2240" s="187"/>
      <c r="K2240" s="139"/>
      <c r="L2240" s="140"/>
      <c r="M2240" s="141"/>
      <c r="N2240" s="458">
        <f t="shared" si="135"/>
        <v>0</v>
      </c>
      <c r="O2240" s="147"/>
      <c r="P2240" s="460">
        <f t="shared" si="136"/>
        <v>0</v>
      </c>
      <c r="Q2240" s="451"/>
      <c r="R2240" s="144"/>
      <c r="S2240" s="143"/>
      <c r="T2240" s="144"/>
      <c r="U2240" s="145"/>
      <c r="W2240" s="365"/>
    </row>
    <row r="2241" spans="1:23" ht="26">
      <c r="A2241" s="135"/>
      <c r="B2241" s="52"/>
      <c r="C2241" s="136" t="s">
        <v>415</v>
      </c>
      <c r="D2241" s="202"/>
      <c r="E2241" s="52"/>
      <c r="F2241" s="52"/>
      <c r="G2241" s="186"/>
      <c r="H2241" s="187"/>
      <c r="I2241" s="139"/>
      <c r="J2241" s="139"/>
      <c r="K2241" s="139"/>
      <c r="L2241" s="140"/>
      <c r="M2241" s="141"/>
      <c r="N2241" s="458">
        <f t="shared" si="135"/>
        <v>0</v>
      </c>
      <c r="O2241" s="147"/>
      <c r="P2241" s="460">
        <f t="shared" si="136"/>
        <v>0</v>
      </c>
      <c r="Q2241" s="451"/>
      <c r="R2241" s="144"/>
      <c r="S2241" s="143"/>
      <c r="T2241" s="144"/>
      <c r="U2241" s="145"/>
      <c r="W2241" s="365"/>
    </row>
    <row r="2242" spans="1:23">
      <c r="A2242" s="182"/>
      <c r="B2242" s="52"/>
      <c r="C2242" s="200"/>
      <c r="D2242" s="137"/>
      <c r="E2242" s="52"/>
      <c r="F2242" s="52"/>
      <c r="G2242" s="186"/>
      <c r="H2242" s="187"/>
      <c r="I2242" s="187"/>
      <c r="J2242" s="187"/>
      <c r="K2242" s="139"/>
      <c r="L2242" s="140"/>
      <c r="M2242" s="141"/>
      <c r="N2242" s="458">
        <f t="shared" si="135"/>
        <v>0</v>
      </c>
      <c r="O2242" s="147"/>
      <c r="P2242" s="460">
        <f t="shared" si="136"/>
        <v>0</v>
      </c>
      <c r="Q2242" s="451"/>
      <c r="R2242" s="144"/>
      <c r="S2242" s="143"/>
      <c r="T2242" s="144"/>
      <c r="U2242" s="145"/>
      <c r="W2242" s="365"/>
    </row>
    <row r="2243" spans="1:23" ht="26">
      <c r="A2243" s="135">
        <v>15</v>
      </c>
      <c r="B2243" s="52" t="s">
        <v>109</v>
      </c>
      <c r="C2243" s="136" t="s">
        <v>416</v>
      </c>
      <c r="D2243" s="202">
        <v>1</v>
      </c>
      <c r="E2243" s="52" t="s">
        <v>100</v>
      </c>
      <c r="F2243" s="52">
        <v>19</v>
      </c>
      <c r="G2243" s="112" t="s">
        <v>96</v>
      </c>
      <c r="H2243" s="138">
        <v>20</v>
      </c>
      <c r="I2243" s="139">
        <v>766</v>
      </c>
      <c r="J2243" s="139">
        <v>369</v>
      </c>
      <c r="K2243" s="139">
        <f>I2243+J2243</f>
        <v>1135</v>
      </c>
      <c r="L2243" s="140">
        <f>K2243*D2243</f>
        <v>1135</v>
      </c>
      <c r="M2243" s="141">
        <f t="shared" si="134"/>
        <v>21565</v>
      </c>
      <c r="N2243" s="458">
        <f>P2243*D2243*F2243*0.27*(1.16+2.435+2.435)</f>
        <v>0</v>
      </c>
      <c r="O2243" s="147">
        <v>0.73684210526315785</v>
      </c>
      <c r="P2243" s="460">
        <f t="shared" si="136"/>
        <v>0</v>
      </c>
      <c r="Q2243" s="451">
        <f>'Work progress Summary'!V20</f>
        <v>0.73684210526315785</v>
      </c>
      <c r="R2243" s="144">
        <v>17025</v>
      </c>
      <c r="S2243" s="143">
        <f t="shared" si="137"/>
        <v>-1135</v>
      </c>
      <c r="T2243" s="144">
        <f>Q2243*M2243</f>
        <v>15890</v>
      </c>
      <c r="U2243" s="145"/>
      <c r="W2243" s="365"/>
    </row>
    <row r="2244" spans="1:23">
      <c r="A2244" s="182"/>
      <c r="B2244" s="52"/>
      <c r="C2244" s="200"/>
      <c r="D2244" s="137"/>
      <c r="E2244" s="52"/>
      <c r="F2244" s="52"/>
      <c r="G2244" s="186"/>
      <c r="H2244" s="187"/>
      <c r="I2244" s="187"/>
      <c r="J2244" s="187"/>
      <c r="K2244" s="139"/>
      <c r="L2244" s="140"/>
      <c r="M2244" s="141"/>
      <c r="N2244" s="458">
        <f t="shared" si="135"/>
        <v>0</v>
      </c>
      <c r="O2244" s="147"/>
      <c r="P2244" s="460">
        <f t="shared" si="136"/>
        <v>0</v>
      </c>
      <c r="Q2244" s="451"/>
      <c r="R2244" s="144"/>
      <c r="S2244" s="143"/>
      <c r="T2244" s="144"/>
      <c r="U2244" s="145"/>
      <c r="W2244" s="365"/>
    </row>
    <row r="2245" spans="1:23" ht="26">
      <c r="A2245" s="135">
        <v>15</v>
      </c>
      <c r="B2245" s="52" t="s">
        <v>112</v>
      </c>
      <c r="C2245" s="136" t="s">
        <v>417</v>
      </c>
      <c r="D2245" s="202">
        <v>1</v>
      </c>
      <c r="E2245" s="52" t="s">
        <v>100</v>
      </c>
      <c r="F2245" s="52">
        <v>19</v>
      </c>
      <c r="G2245" s="112" t="s">
        <v>96</v>
      </c>
      <c r="H2245" s="138">
        <v>20</v>
      </c>
      <c r="I2245" s="139">
        <v>1055</v>
      </c>
      <c r="J2245" s="139">
        <v>574</v>
      </c>
      <c r="K2245" s="139">
        <f>I2245+J2245</f>
        <v>1629</v>
      </c>
      <c r="L2245" s="140">
        <f>K2245*D2245</f>
        <v>1629</v>
      </c>
      <c r="M2245" s="141">
        <f t="shared" si="134"/>
        <v>30951</v>
      </c>
      <c r="N2245" s="458">
        <f>P2245*D2245*F2245*0.42*(1.16+2.435+2.435)</f>
        <v>0</v>
      </c>
      <c r="O2245" s="147">
        <v>0.78947368421052633</v>
      </c>
      <c r="P2245" s="460">
        <f t="shared" si="136"/>
        <v>0</v>
      </c>
      <c r="Q2245" s="451">
        <f>'Work progress Summary'!W20</f>
        <v>0.78947368421052633</v>
      </c>
      <c r="R2245" s="144">
        <v>26064</v>
      </c>
      <c r="S2245" s="143">
        <f t="shared" si="137"/>
        <v>-1629</v>
      </c>
      <c r="T2245" s="144">
        <f>Q2245*M2245</f>
        <v>24435</v>
      </c>
      <c r="U2245" s="145"/>
      <c r="W2245" s="365"/>
    </row>
    <row r="2246" spans="1:23">
      <c r="A2246" s="182"/>
      <c r="B2246" s="52"/>
      <c r="C2246" s="200"/>
      <c r="D2246" s="137"/>
      <c r="E2246" s="52"/>
      <c r="F2246" s="52"/>
      <c r="G2246" s="186"/>
      <c r="H2246" s="187"/>
      <c r="I2246" s="187"/>
      <c r="J2246" s="187"/>
      <c r="K2246" s="139"/>
      <c r="L2246" s="140"/>
      <c r="M2246" s="141"/>
      <c r="N2246" s="458">
        <f t="shared" si="135"/>
        <v>0</v>
      </c>
      <c r="O2246" s="147"/>
      <c r="P2246" s="460">
        <f t="shared" si="136"/>
        <v>0</v>
      </c>
      <c r="Q2246" s="451"/>
      <c r="R2246" s="144"/>
      <c r="S2246" s="143"/>
      <c r="T2246" s="144"/>
      <c r="U2246" s="145"/>
      <c r="W2246" s="365"/>
    </row>
    <row r="2247" spans="1:23">
      <c r="A2247" s="135">
        <v>15</v>
      </c>
      <c r="B2247" s="52" t="s">
        <v>113</v>
      </c>
      <c r="C2247" s="185" t="s">
        <v>418</v>
      </c>
      <c r="D2247" s="202">
        <v>1</v>
      </c>
      <c r="E2247" s="52" t="s">
        <v>100</v>
      </c>
      <c r="F2247" s="52">
        <v>19</v>
      </c>
      <c r="G2247" s="112" t="s">
        <v>96</v>
      </c>
      <c r="H2247" s="138">
        <v>20</v>
      </c>
      <c r="I2247" s="139">
        <v>550</v>
      </c>
      <c r="J2247" s="139">
        <v>227</v>
      </c>
      <c r="K2247" s="139">
        <f>I2247+J2247</f>
        <v>777</v>
      </c>
      <c r="L2247" s="140">
        <f>K2247*D2247</f>
        <v>777</v>
      </c>
      <c r="M2247" s="141">
        <f t="shared" si="134"/>
        <v>14763</v>
      </c>
      <c r="N2247" s="458">
        <f>P2247*D2247*F2247*0.175*(0.86+2.435+2.435)</f>
        <v>0</v>
      </c>
      <c r="O2247" s="147">
        <v>0.94736842105263153</v>
      </c>
      <c r="P2247" s="460">
        <f t="shared" si="136"/>
        <v>0</v>
      </c>
      <c r="Q2247" s="451">
        <f>'Work progress Summary'!Y20</f>
        <v>0.94736842105263153</v>
      </c>
      <c r="R2247" s="144">
        <v>13986</v>
      </c>
      <c r="S2247" s="143">
        <f t="shared" si="137"/>
        <v>0</v>
      </c>
      <c r="T2247" s="144">
        <f>Q2247*M2247</f>
        <v>13986</v>
      </c>
      <c r="U2247" s="145"/>
      <c r="W2247" s="365"/>
    </row>
    <row r="2248" spans="1:23">
      <c r="A2248" s="182"/>
      <c r="B2248" s="52"/>
      <c r="C2248" s="200"/>
      <c r="D2248" s="137"/>
      <c r="E2248" s="52"/>
      <c r="F2248" s="52"/>
      <c r="G2248" s="186"/>
      <c r="H2248" s="187"/>
      <c r="I2248" s="187"/>
      <c r="J2248" s="187"/>
      <c r="K2248" s="139"/>
      <c r="L2248" s="140"/>
      <c r="M2248" s="141"/>
      <c r="N2248" s="458">
        <f t="shared" si="135"/>
        <v>0</v>
      </c>
      <c r="O2248" s="147"/>
      <c r="P2248" s="460">
        <f t="shared" si="136"/>
        <v>0</v>
      </c>
      <c r="Q2248" s="451"/>
      <c r="R2248" s="144"/>
      <c r="S2248" s="143"/>
      <c r="T2248" s="144"/>
      <c r="U2248" s="145"/>
      <c r="W2248" s="365"/>
    </row>
    <row r="2249" spans="1:23">
      <c r="A2249" s="135">
        <v>15</v>
      </c>
      <c r="B2249" s="52" t="s">
        <v>115</v>
      </c>
      <c r="C2249" s="136" t="s">
        <v>419</v>
      </c>
      <c r="D2249" s="202">
        <v>1</v>
      </c>
      <c r="E2249" s="52" t="s">
        <v>100</v>
      </c>
      <c r="F2249" s="52">
        <v>19</v>
      </c>
      <c r="G2249" s="112" t="s">
        <v>96</v>
      </c>
      <c r="H2249" s="138">
        <v>20</v>
      </c>
      <c r="I2249" s="139">
        <v>550</v>
      </c>
      <c r="J2249" s="139">
        <v>227</v>
      </c>
      <c r="K2249" s="139">
        <f>I2249+J2249</f>
        <v>777</v>
      </c>
      <c r="L2249" s="140">
        <f>K2249*D2249</f>
        <v>777</v>
      </c>
      <c r="M2249" s="141">
        <f t="shared" si="134"/>
        <v>14763</v>
      </c>
      <c r="N2249" s="458">
        <f>P2249*D2249*F2249*0.175*(0.86+2.435+2.435)</f>
        <v>0</v>
      </c>
      <c r="O2249" s="147">
        <v>0.94736842105263153</v>
      </c>
      <c r="P2249" s="460">
        <f t="shared" si="136"/>
        <v>0</v>
      </c>
      <c r="Q2249" s="451">
        <f>'Work progress Summary'!X20</f>
        <v>0.94736842105263153</v>
      </c>
      <c r="R2249" s="144">
        <v>13986</v>
      </c>
      <c r="S2249" s="143">
        <f t="shared" si="137"/>
        <v>0</v>
      </c>
      <c r="T2249" s="144">
        <f>Q2249*M2249</f>
        <v>13986</v>
      </c>
      <c r="U2249" s="145"/>
      <c r="W2249" s="365"/>
    </row>
    <row r="2250" spans="1:23">
      <c r="A2250" s="182"/>
      <c r="B2250" s="52"/>
      <c r="C2250" s="200"/>
      <c r="D2250" s="137"/>
      <c r="E2250" s="52"/>
      <c r="F2250" s="52"/>
      <c r="G2250" s="186"/>
      <c r="H2250" s="187"/>
      <c r="I2250" s="187"/>
      <c r="J2250" s="187"/>
      <c r="K2250" s="139"/>
      <c r="L2250" s="140"/>
      <c r="M2250" s="141"/>
      <c r="N2250" s="458">
        <f t="shared" si="135"/>
        <v>0</v>
      </c>
      <c r="O2250" s="147"/>
      <c r="P2250" s="460">
        <f t="shared" si="136"/>
        <v>0</v>
      </c>
      <c r="Q2250" s="451"/>
      <c r="R2250" s="144"/>
      <c r="S2250" s="143"/>
      <c r="T2250" s="144"/>
      <c r="U2250" s="145"/>
      <c r="W2250" s="365"/>
    </row>
    <row r="2251" spans="1:23">
      <c r="A2251" s="135"/>
      <c r="B2251" s="183" t="s">
        <v>83</v>
      </c>
      <c r="C2251" s="200" t="s">
        <v>139</v>
      </c>
      <c r="D2251" s="137"/>
      <c r="E2251" s="52"/>
      <c r="F2251" s="52"/>
      <c r="G2251" s="186"/>
      <c r="H2251" s="187"/>
      <c r="I2251" s="139"/>
      <c r="J2251" s="139"/>
      <c r="K2251" s="139"/>
      <c r="L2251" s="140"/>
      <c r="M2251" s="141"/>
      <c r="N2251" s="458">
        <f t="shared" si="135"/>
        <v>0</v>
      </c>
      <c r="O2251" s="147"/>
      <c r="P2251" s="460">
        <f t="shared" si="136"/>
        <v>0</v>
      </c>
      <c r="Q2251" s="451"/>
      <c r="R2251" s="144"/>
      <c r="S2251" s="143"/>
      <c r="T2251" s="144"/>
      <c r="U2251" s="145"/>
      <c r="W2251" s="365"/>
    </row>
    <row r="2252" spans="1:23">
      <c r="A2252" s="182"/>
      <c r="B2252" s="52"/>
      <c r="C2252" s="200"/>
      <c r="D2252" s="137"/>
      <c r="E2252" s="52"/>
      <c r="F2252" s="52"/>
      <c r="G2252" s="186"/>
      <c r="H2252" s="187"/>
      <c r="I2252" s="187"/>
      <c r="J2252" s="187"/>
      <c r="K2252" s="139"/>
      <c r="L2252" s="140"/>
      <c r="M2252" s="141"/>
      <c r="N2252" s="458">
        <f t="shared" si="135"/>
        <v>0</v>
      </c>
      <c r="O2252" s="147"/>
      <c r="P2252" s="460">
        <f t="shared" si="136"/>
        <v>0</v>
      </c>
      <c r="Q2252" s="451"/>
      <c r="R2252" s="144"/>
      <c r="S2252" s="143"/>
      <c r="T2252" s="144"/>
      <c r="U2252" s="145"/>
      <c r="W2252" s="365"/>
    </row>
    <row r="2253" spans="1:23">
      <c r="A2253" s="135"/>
      <c r="B2253" s="183" t="s">
        <v>83</v>
      </c>
      <c r="C2253" s="200" t="s">
        <v>365</v>
      </c>
      <c r="D2253" s="202"/>
      <c r="E2253" s="52"/>
      <c r="F2253" s="52"/>
      <c r="G2253" s="186"/>
      <c r="H2253" s="187"/>
      <c r="I2253" s="139"/>
      <c r="J2253" s="139"/>
      <c r="K2253" s="139"/>
      <c r="L2253" s="140"/>
      <c r="M2253" s="141"/>
      <c r="N2253" s="458">
        <f t="shared" si="135"/>
        <v>0</v>
      </c>
      <c r="O2253" s="147"/>
      <c r="P2253" s="460">
        <f t="shared" si="136"/>
        <v>0</v>
      </c>
      <c r="Q2253" s="451"/>
      <c r="R2253" s="144"/>
      <c r="S2253" s="143"/>
      <c r="T2253" s="144"/>
      <c r="U2253" s="145"/>
      <c r="W2253" s="365"/>
    </row>
    <row r="2254" spans="1:23">
      <c r="A2254" s="182"/>
      <c r="B2254" s="52"/>
      <c r="C2254" s="200"/>
      <c r="D2254" s="137"/>
      <c r="E2254" s="52"/>
      <c r="F2254" s="52"/>
      <c r="G2254" s="186"/>
      <c r="H2254" s="187"/>
      <c r="I2254" s="187"/>
      <c r="J2254" s="187"/>
      <c r="K2254" s="139"/>
      <c r="L2254" s="140"/>
      <c r="M2254" s="141"/>
      <c r="N2254" s="458">
        <f t="shared" si="135"/>
        <v>0</v>
      </c>
      <c r="O2254" s="147"/>
      <c r="P2254" s="460">
        <f t="shared" si="136"/>
        <v>0</v>
      </c>
      <c r="Q2254" s="451"/>
      <c r="R2254" s="144"/>
      <c r="S2254" s="143"/>
      <c r="T2254" s="144"/>
      <c r="U2254" s="145"/>
      <c r="W2254" s="365"/>
    </row>
    <row r="2255" spans="1:23" ht="39">
      <c r="A2255" s="135">
        <v>15</v>
      </c>
      <c r="B2255" s="52" t="s">
        <v>1</v>
      </c>
      <c r="C2255" s="136" t="s">
        <v>420</v>
      </c>
      <c r="D2255" s="202">
        <v>1</v>
      </c>
      <c r="E2255" s="52" t="s">
        <v>100</v>
      </c>
      <c r="F2255" s="52">
        <v>19</v>
      </c>
      <c r="G2255" s="112" t="s">
        <v>131</v>
      </c>
      <c r="H2255" s="138">
        <v>20</v>
      </c>
      <c r="I2255" s="139">
        <v>668</v>
      </c>
      <c r="J2255" s="139">
        <v>297</v>
      </c>
      <c r="K2255" s="139">
        <f>I2255+J2255</f>
        <v>965</v>
      </c>
      <c r="L2255" s="140">
        <f>K2255*D2255</f>
        <v>965</v>
      </c>
      <c r="M2255" s="141">
        <f t="shared" ref="M2255:M2315" si="138">D2255*K2255*F2255</f>
        <v>18335</v>
      </c>
      <c r="N2255" s="458">
        <f>P2255*D2255*F2255*((0.665+0.15)*(0.225+0.25)+(0.4*0.4))</f>
        <v>0</v>
      </c>
      <c r="O2255" s="147">
        <v>0.97368421052631582</v>
      </c>
      <c r="P2255" s="460">
        <f t="shared" si="136"/>
        <v>0</v>
      </c>
      <c r="Q2255" s="451">
        <f>'Work progress Summary'!AB20</f>
        <v>0.97368421052631582</v>
      </c>
      <c r="R2255" s="144">
        <v>17852.5</v>
      </c>
      <c r="S2255" s="143">
        <f t="shared" si="137"/>
        <v>0</v>
      </c>
      <c r="T2255" s="144">
        <f>Q2255*M2255</f>
        <v>17852.5</v>
      </c>
      <c r="U2255" s="145"/>
      <c r="W2255" s="365"/>
    </row>
    <row r="2256" spans="1:23">
      <c r="A2256" s="182"/>
      <c r="B2256" s="52"/>
      <c r="C2256" s="200"/>
      <c r="D2256" s="137"/>
      <c r="E2256" s="52"/>
      <c r="F2256" s="52"/>
      <c r="G2256" s="186"/>
      <c r="H2256" s="187"/>
      <c r="I2256" s="187"/>
      <c r="J2256" s="187"/>
      <c r="K2256" s="139"/>
      <c r="L2256" s="140"/>
      <c r="M2256" s="141"/>
      <c r="N2256" s="458">
        <f t="shared" si="135"/>
        <v>0</v>
      </c>
      <c r="O2256" s="147"/>
      <c r="P2256" s="460">
        <f t="shared" si="136"/>
        <v>0</v>
      </c>
      <c r="Q2256" s="451"/>
      <c r="R2256" s="144"/>
      <c r="S2256" s="143"/>
      <c r="T2256" s="144"/>
      <c r="U2256" s="145"/>
      <c r="W2256" s="365"/>
    </row>
    <row r="2257" spans="1:23">
      <c r="A2257" s="135"/>
      <c r="B2257" s="183" t="s">
        <v>83</v>
      </c>
      <c r="C2257" s="200" t="s">
        <v>407</v>
      </c>
      <c r="D2257" s="202"/>
      <c r="E2257" s="52"/>
      <c r="F2257" s="52"/>
      <c r="G2257" s="186"/>
      <c r="H2257" s="187"/>
      <c r="I2257" s="139"/>
      <c r="J2257" s="139"/>
      <c r="K2257" s="139"/>
      <c r="L2257" s="140"/>
      <c r="M2257" s="141"/>
      <c r="N2257" s="458">
        <f t="shared" si="135"/>
        <v>0</v>
      </c>
      <c r="O2257" s="147"/>
      <c r="P2257" s="460">
        <f t="shared" si="136"/>
        <v>0</v>
      </c>
      <c r="Q2257" s="451"/>
      <c r="R2257" s="144"/>
      <c r="S2257" s="143"/>
      <c r="T2257" s="144"/>
      <c r="U2257" s="145"/>
      <c r="W2257" s="365"/>
    </row>
    <row r="2258" spans="1:23">
      <c r="A2258" s="182"/>
      <c r="B2258" s="52"/>
      <c r="C2258" s="200"/>
      <c r="D2258" s="137"/>
      <c r="E2258" s="52"/>
      <c r="F2258" s="52"/>
      <c r="G2258" s="186"/>
      <c r="H2258" s="187"/>
      <c r="I2258" s="187"/>
      <c r="J2258" s="187"/>
      <c r="K2258" s="139"/>
      <c r="L2258" s="140"/>
      <c r="M2258" s="141"/>
      <c r="N2258" s="458">
        <f t="shared" si="135"/>
        <v>0</v>
      </c>
      <c r="O2258" s="147"/>
      <c r="P2258" s="460">
        <f t="shared" si="136"/>
        <v>0</v>
      </c>
      <c r="Q2258" s="451"/>
      <c r="R2258" s="144"/>
      <c r="S2258" s="143"/>
      <c r="T2258" s="144"/>
      <c r="U2258" s="145"/>
      <c r="W2258" s="365"/>
    </row>
    <row r="2259" spans="1:23" ht="39">
      <c r="A2259" s="135">
        <v>15</v>
      </c>
      <c r="B2259" s="52" t="s">
        <v>2</v>
      </c>
      <c r="C2259" s="136" t="s">
        <v>421</v>
      </c>
      <c r="D2259" s="202">
        <v>1</v>
      </c>
      <c r="E2259" s="52" t="s">
        <v>100</v>
      </c>
      <c r="F2259" s="52">
        <v>19</v>
      </c>
      <c r="G2259" s="112" t="s">
        <v>96</v>
      </c>
      <c r="H2259" s="138">
        <v>20</v>
      </c>
      <c r="I2259" s="139">
        <v>1027</v>
      </c>
      <c r="J2259" s="139">
        <v>684</v>
      </c>
      <c r="K2259" s="139">
        <f>I2259+J2259</f>
        <v>1711</v>
      </c>
      <c r="L2259" s="140">
        <f>K2259*D2259</f>
        <v>1711</v>
      </c>
      <c r="M2259" s="141">
        <f t="shared" si="138"/>
        <v>32509</v>
      </c>
      <c r="N2259" s="458">
        <f>P2259*D2259*F2259*(1.875+2.225)*(0.04+0.655)</f>
        <v>0</v>
      </c>
      <c r="O2259" s="147"/>
      <c r="P2259" s="460">
        <f t="shared" si="136"/>
        <v>0</v>
      </c>
      <c r="Q2259" s="451"/>
      <c r="R2259" s="144">
        <v>0</v>
      </c>
      <c r="S2259" s="143">
        <f t="shared" si="137"/>
        <v>0</v>
      </c>
      <c r="T2259" s="144">
        <f>Q2259*M2259</f>
        <v>0</v>
      </c>
      <c r="U2259" s="145"/>
      <c r="W2259" s="365"/>
    </row>
    <row r="2260" spans="1:23">
      <c r="A2260" s="182"/>
      <c r="B2260" s="52"/>
      <c r="C2260" s="200"/>
      <c r="D2260" s="137"/>
      <c r="E2260" s="52"/>
      <c r="F2260" s="52"/>
      <c r="G2260" s="186"/>
      <c r="H2260" s="187"/>
      <c r="I2260" s="187"/>
      <c r="J2260" s="187"/>
      <c r="K2260" s="139"/>
      <c r="L2260" s="140"/>
      <c r="M2260" s="141"/>
      <c r="N2260" s="458">
        <f t="shared" si="135"/>
        <v>0</v>
      </c>
      <c r="O2260" s="147"/>
      <c r="P2260" s="460">
        <f t="shared" si="136"/>
        <v>0</v>
      </c>
      <c r="Q2260" s="451"/>
      <c r="R2260" s="144"/>
      <c r="S2260" s="143"/>
      <c r="T2260" s="144"/>
      <c r="U2260" s="145"/>
      <c r="W2260" s="365"/>
    </row>
    <row r="2261" spans="1:23" ht="39">
      <c r="A2261" s="135">
        <v>15</v>
      </c>
      <c r="B2261" s="52" t="s">
        <v>3</v>
      </c>
      <c r="C2261" s="136" t="s">
        <v>422</v>
      </c>
      <c r="D2261" s="137">
        <v>1</v>
      </c>
      <c r="E2261" s="52" t="s">
        <v>100</v>
      </c>
      <c r="F2261" s="52">
        <v>19</v>
      </c>
      <c r="G2261" s="112" t="s">
        <v>131</v>
      </c>
      <c r="H2261" s="138">
        <v>20</v>
      </c>
      <c r="I2261" s="139">
        <v>429</v>
      </c>
      <c r="J2261" s="139">
        <v>150</v>
      </c>
      <c r="K2261" s="139">
        <f>I2261+J2261</f>
        <v>579</v>
      </c>
      <c r="L2261" s="140">
        <f>K2261*D2261</f>
        <v>579</v>
      </c>
      <c r="M2261" s="141">
        <f t="shared" si="138"/>
        <v>11001</v>
      </c>
      <c r="N2261" s="458">
        <f>P2261*D2261*F2261*(0.185)*(1.885+1.535)</f>
        <v>0</v>
      </c>
      <c r="O2261" s="147"/>
      <c r="P2261" s="460">
        <f t="shared" si="136"/>
        <v>0</v>
      </c>
      <c r="Q2261" s="451"/>
      <c r="R2261" s="144">
        <v>0</v>
      </c>
      <c r="S2261" s="143">
        <f t="shared" si="137"/>
        <v>0</v>
      </c>
      <c r="T2261" s="144">
        <f>Q2261*M2261</f>
        <v>0</v>
      </c>
      <c r="U2261" s="145"/>
      <c r="W2261" s="365"/>
    </row>
    <row r="2262" spans="1:23">
      <c r="A2262" s="182"/>
      <c r="B2262" s="52"/>
      <c r="C2262" s="200"/>
      <c r="D2262" s="137"/>
      <c r="E2262" s="52"/>
      <c r="F2262" s="52"/>
      <c r="G2262" s="186"/>
      <c r="H2262" s="187"/>
      <c r="I2262" s="187"/>
      <c r="J2262" s="187"/>
      <c r="K2262" s="139"/>
      <c r="L2262" s="140"/>
      <c r="M2262" s="141"/>
      <c r="N2262" s="458">
        <f t="shared" si="135"/>
        <v>0</v>
      </c>
      <c r="O2262" s="147"/>
      <c r="P2262" s="460">
        <f t="shared" si="136"/>
        <v>0</v>
      </c>
      <c r="Q2262" s="451"/>
      <c r="R2262" s="144"/>
      <c r="S2262" s="143"/>
      <c r="T2262" s="144"/>
      <c r="U2262" s="145"/>
      <c r="W2262" s="365"/>
    </row>
    <row r="2263" spans="1:23">
      <c r="A2263" s="135"/>
      <c r="B2263" s="183" t="s">
        <v>83</v>
      </c>
      <c r="C2263" s="200" t="s">
        <v>423</v>
      </c>
      <c r="D2263" s="202"/>
      <c r="E2263" s="52"/>
      <c r="F2263" s="52"/>
      <c r="G2263" s="186"/>
      <c r="H2263" s="187"/>
      <c r="I2263" s="139"/>
      <c r="J2263" s="139"/>
      <c r="K2263" s="139"/>
      <c r="L2263" s="140"/>
      <c r="M2263" s="141"/>
      <c r="N2263" s="458">
        <f t="shared" si="135"/>
        <v>0</v>
      </c>
      <c r="O2263" s="147"/>
      <c r="P2263" s="460">
        <f t="shared" si="136"/>
        <v>0</v>
      </c>
      <c r="Q2263" s="451"/>
      <c r="R2263" s="144"/>
      <c r="S2263" s="143"/>
      <c r="T2263" s="144"/>
      <c r="U2263" s="145"/>
      <c r="W2263" s="365"/>
    </row>
    <row r="2264" spans="1:23">
      <c r="A2264" s="182"/>
      <c r="B2264" s="52"/>
      <c r="C2264" s="200"/>
      <c r="D2264" s="137"/>
      <c r="E2264" s="52"/>
      <c r="F2264" s="52"/>
      <c r="G2264" s="186"/>
      <c r="H2264" s="187"/>
      <c r="I2264" s="187"/>
      <c r="J2264" s="187"/>
      <c r="K2264" s="139"/>
      <c r="L2264" s="140"/>
      <c r="M2264" s="141"/>
      <c r="N2264" s="458">
        <f t="shared" si="135"/>
        <v>0</v>
      </c>
      <c r="O2264" s="147"/>
      <c r="P2264" s="460">
        <f t="shared" si="136"/>
        <v>0</v>
      </c>
      <c r="Q2264" s="451"/>
      <c r="R2264" s="144"/>
      <c r="S2264" s="143"/>
      <c r="T2264" s="144"/>
      <c r="U2264" s="145"/>
      <c r="W2264" s="365"/>
    </row>
    <row r="2265" spans="1:23" ht="26">
      <c r="A2265" s="135">
        <v>15</v>
      </c>
      <c r="B2265" s="52" t="s">
        <v>4</v>
      </c>
      <c r="C2265" s="136" t="s">
        <v>424</v>
      </c>
      <c r="D2265" s="202">
        <v>2</v>
      </c>
      <c r="E2265" s="52" t="s">
        <v>100</v>
      </c>
      <c r="F2265" s="52">
        <v>19</v>
      </c>
      <c r="G2265" s="112" t="s">
        <v>131</v>
      </c>
      <c r="H2265" s="138">
        <v>20</v>
      </c>
      <c r="I2265" s="139">
        <v>126</v>
      </c>
      <c r="J2265" s="139">
        <v>48</v>
      </c>
      <c r="K2265" s="139">
        <f>I2265+J2265</f>
        <v>174</v>
      </c>
      <c r="L2265" s="140">
        <f>K2265*D2265</f>
        <v>348</v>
      </c>
      <c r="M2265" s="141">
        <f t="shared" si="138"/>
        <v>6612</v>
      </c>
      <c r="N2265" s="458">
        <f>P2265*D2265*F2265*0.45*(0.4+0.04)</f>
        <v>0</v>
      </c>
      <c r="O2265" s="147"/>
      <c r="P2265" s="460">
        <f t="shared" si="136"/>
        <v>0</v>
      </c>
      <c r="Q2265" s="451"/>
      <c r="R2265" s="144">
        <v>0</v>
      </c>
      <c r="S2265" s="143">
        <f t="shared" si="137"/>
        <v>0</v>
      </c>
      <c r="T2265" s="144">
        <f>Q2265*M2265</f>
        <v>0</v>
      </c>
      <c r="U2265" s="145"/>
      <c r="W2265" s="365"/>
    </row>
    <row r="2266" spans="1:23">
      <c r="A2266" s="182"/>
      <c r="B2266" s="52"/>
      <c r="C2266" s="200"/>
      <c r="D2266" s="137"/>
      <c r="E2266" s="52"/>
      <c r="F2266" s="52"/>
      <c r="G2266" s="186"/>
      <c r="H2266" s="187"/>
      <c r="I2266" s="187"/>
      <c r="J2266" s="187"/>
      <c r="K2266" s="139"/>
      <c r="L2266" s="140"/>
      <c r="M2266" s="141"/>
      <c r="N2266" s="458">
        <f t="shared" si="135"/>
        <v>0</v>
      </c>
      <c r="O2266" s="147"/>
      <c r="P2266" s="460">
        <f t="shared" si="136"/>
        <v>0</v>
      </c>
      <c r="Q2266" s="451"/>
      <c r="R2266" s="144"/>
      <c r="S2266" s="143"/>
      <c r="T2266" s="144"/>
      <c r="U2266" s="145"/>
      <c r="W2266" s="365"/>
    </row>
    <row r="2267" spans="1:23">
      <c r="A2267" s="135"/>
      <c r="B2267" s="183" t="s">
        <v>83</v>
      </c>
      <c r="C2267" s="200" t="s">
        <v>425</v>
      </c>
      <c r="D2267" s="137"/>
      <c r="E2267" s="52"/>
      <c r="F2267" s="52"/>
      <c r="G2267" s="186"/>
      <c r="H2267" s="187"/>
      <c r="I2267" s="139"/>
      <c r="J2267" s="139"/>
      <c r="K2267" s="139"/>
      <c r="L2267" s="140"/>
      <c r="M2267" s="141"/>
      <c r="N2267" s="458">
        <f t="shared" si="135"/>
        <v>0</v>
      </c>
      <c r="O2267" s="147"/>
      <c r="P2267" s="460">
        <f t="shared" si="136"/>
        <v>0</v>
      </c>
      <c r="Q2267" s="451"/>
      <c r="R2267" s="144"/>
      <c r="S2267" s="143"/>
      <c r="T2267" s="144"/>
      <c r="U2267" s="145"/>
      <c r="W2267" s="365"/>
    </row>
    <row r="2268" spans="1:23">
      <c r="A2268" s="182"/>
      <c r="B2268" s="52"/>
      <c r="C2268" s="200"/>
      <c r="D2268" s="137"/>
      <c r="E2268" s="52"/>
      <c r="F2268" s="52"/>
      <c r="G2268" s="186"/>
      <c r="H2268" s="187"/>
      <c r="I2268" s="187"/>
      <c r="J2268" s="187"/>
      <c r="K2268" s="139"/>
      <c r="L2268" s="140"/>
      <c r="M2268" s="141"/>
      <c r="N2268" s="458">
        <f t="shared" si="135"/>
        <v>0</v>
      </c>
      <c r="O2268" s="147"/>
      <c r="P2268" s="460">
        <f t="shared" si="136"/>
        <v>0</v>
      </c>
      <c r="Q2268" s="451"/>
      <c r="R2268" s="144"/>
      <c r="S2268" s="143"/>
      <c r="T2268" s="144"/>
      <c r="U2268" s="145"/>
      <c r="W2268" s="365"/>
    </row>
    <row r="2269" spans="1:23" ht="26">
      <c r="A2269" s="135">
        <v>15</v>
      </c>
      <c r="B2269" s="52" t="s">
        <v>5</v>
      </c>
      <c r="C2269" s="136" t="s">
        <v>426</v>
      </c>
      <c r="D2269" s="202">
        <v>1</v>
      </c>
      <c r="E2269" s="52" t="s">
        <v>100</v>
      </c>
      <c r="F2269" s="52">
        <v>19</v>
      </c>
      <c r="G2269" s="112" t="s">
        <v>131</v>
      </c>
      <c r="H2269" s="138">
        <v>20</v>
      </c>
      <c r="I2269" s="139">
        <v>565</v>
      </c>
      <c r="J2269" s="139">
        <v>309</v>
      </c>
      <c r="K2269" s="139">
        <f>I2269+J2269</f>
        <v>874</v>
      </c>
      <c r="L2269" s="140">
        <f>K2269*D2269</f>
        <v>874</v>
      </c>
      <c r="M2269" s="141">
        <f t="shared" si="138"/>
        <v>16606</v>
      </c>
      <c r="N2269" s="458">
        <f>P2269*D2269*F2269*2.045*(0.595+0.04)</f>
        <v>2.5971500000000001</v>
      </c>
      <c r="O2269" s="147">
        <v>0.71052631578947367</v>
      </c>
      <c r="P2269" s="460">
        <f t="shared" si="136"/>
        <v>0.10526315789473684</v>
      </c>
      <c r="Q2269" s="451">
        <f>'Work progress Summary'!Z20</f>
        <v>0.81578947368421051</v>
      </c>
      <c r="R2269" s="144">
        <v>11799</v>
      </c>
      <c r="S2269" s="143">
        <f t="shared" si="137"/>
        <v>1748</v>
      </c>
      <c r="T2269" s="144">
        <f>Q2269*M2269</f>
        <v>13547</v>
      </c>
      <c r="U2269" s="145"/>
      <c r="W2269" s="365"/>
    </row>
    <row r="2270" spans="1:23">
      <c r="A2270" s="182"/>
      <c r="B2270" s="52"/>
      <c r="C2270" s="200"/>
      <c r="D2270" s="137"/>
      <c r="E2270" s="52"/>
      <c r="F2270" s="52"/>
      <c r="G2270" s="186"/>
      <c r="H2270" s="187"/>
      <c r="I2270" s="187"/>
      <c r="J2270" s="187"/>
      <c r="K2270" s="139"/>
      <c r="L2270" s="140"/>
      <c r="M2270" s="141"/>
      <c r="N2270" s="458">
        <f t="shared" ref="N2270:N2333" si="139">P2270*D2270*F2270</f>
        <v>0</v>
      </c>
      <c r="O2270" s="147"/>
      <c r="P2270" s="460">
        <f t="shared" ref="P2270:P2333" si="140">Q2270-O2270</f>
        <v>0</v>
      </c>
      <c r="Q2270" s="451"/>
      <c r="R2270" s="144"/>
      <c r="S2270" s="143"/>
      <c r="T2270" s="144"/>
      <c r="U2270" s="145"/>
      <c r="W2270" s="365"/>
    </row>
    <row r="2271" spans="1:23">
      <c r="A2271" s="135"/>
      <c r="B2271" s="183" t="s">
        <v>83</v>
      </c>
      <c r="C2271" s="200" t="s">
        <v>427</v>
      </c>
      <c r="D2271" s="202"/>
      <c r="E2271" s="52"/>
      <c r="F2271" s="52"/>
      <c r="G2271" s="186"/>
      <c r="H2271" s="187"/>
      <c r="I2271" s="139"/>
      <c r="J2271" s="139"/>
      <c r="K2271" s="139"/>
      <c r="L2271" s="140"/>
      <c r="M2271" s="141"/>
      <c r="N2271" s="458">
        <f t="shared" si="139"/>
        <v>0</v>
      </c>
      <c r="O2271" s="147"/>
      <c r="P2271" s="460">
        <f t="shared" si="140"/>
        <v>0</v>
      </c>
      <c r="Q2271" s="451"/>
      <c r="R2271" s="144"/>
      <c r="S2271" s="143"/>
      <c r="T2271" s="144"/>
      <c r="U2271" s="145"/>
      <c r="W2271" s="365"/>
    </row>
    <row r="2272" spans="1:23">
      <c r="A2272" s="182"/>
      <c r="B2272" s="52"/>
      <c r="C2272" s="200"/>
      <c r="D2272" s="137"/>
      <c r="E2272" s="52"/>
      <c r="F2272" s="52"/>
      <c r="G2272" s="186"/>
      <c r="H2272" s="187"/>
      <c r="I2272" s="187"/>
      <c r="J2272" s="187"/>
      <c r="K2272" s="139"/>
      <c r="L2272" s="140"/>
      <c r="M2272" s="141"/>
      <c r="N2272" s="458">
        <f t="shared" si="139"/>
        <v>0</v>
      </c>
      <c r="O2272" s="147"/>
      <c r="P2272" s="460">
        <f t="shared" si="140"/>
        <v>0</v>
      </c>
      <c r="Q2272" s="451"/>
      <c r="R2272" s="144"/>
      <c r="S2272" s="143"/>
      <c r="T2272" s="144"/>
      <c r="U2272" s="145"/>
      <c r="W2272" s="365"/>
    </row>
    <row r="2273" spans="1:23" ht="26">
      <c r="A2273" s="135">
        <v>15</v>
      </c>
      <c r="B2273" s="52" t="s">
        <v>103</v>
      </c>
      <c r="C2273" s="136" t="s">
        <v>428</v>
      </c>
      <c r="D2273" s="202">
        <v>1</v>
      </c>
      <c r="E2273" s="52" t="s">
        <v>100</v>
      </c>
      <c r="F2273" s="52">
        <v>19</v>
      </c>
      <c r="G2273" s="112" t="s">
        <v>131</v>
      </c>
      <c r="H2273" s="138">
        <v>20</v>
      </c>
      <c r="I2273" s="139">
        <v>369</v>
      </c>
      <c r="J2273" s="139">
        <v>181</v>
      </c>
      <c r="K2273" s="139">
        <f>I2273+J2273</f>
        <v>550</v>
      </c>
      <c r="L2273" s="140">
        <f>K2273*D2273</f>
        <v>550</v>
      </c>
      <c r="M2273" s="141">
        <f t="shared" si="138"/>
        <v>10450</v>
      </c>
      <c r="N2273" s="458">
        <f>P2273*D2273*F2273*2.645*(0.245+0.04)</f>
        <v>1.5076499999999999</v>
      </c>
      <c r="O2273" s="147">
        <v>0.71052631578947367</v>
      </c>
      <c r="P2273" s="460">
        <f t="shared" si="140"/>
        <v>0.10526315789473684</v>
      </c>
      <c r="Q2273" s="451">
        <f>Q2269</f>
        <v>0.81578947368421051</v>
      </c>
      <c r="R2273" s="144">
        <v>7425</v>
      </c>
      <c r="S2273" s="143">
        <f t="shared" ref="S2273:S2333" si="141">T2273-R2273</f>
        <v>1100</v>
      </c>
      <c r="T2273" s="144">
        <f>Q2273*M2273</f>
        <v>8525</v>
      </c>
      <c r="U2273" s="145"/>
      <c r="W2273" s="365"/>
    </row>
    <row r="2274" spans="1:23">
      <c r="A2274" s="182"/>
      <c r="B2274" s="52"/>
      <c r="C2274" s="200"/>
      <c r="D2274" s="137"/>
      <c r="E2274" s="52"/>
      <c r="F2274" s="52"/>
      <c r="G2274" s="186"/>
      <c r="H2274" s="187"/>
      <c r="I2274" s="187"/>
      <c r="J2274" s="187"/>
      <c r="K2274" s="139"/>
      <c r="L2274" s="140"/>
      <c r="M2274" s="141"/>
      <c r="N2274" s="458">
        <f t="shared" si="139"/>
        <v>0</v>
      </c>
      <c r="O2274" s="147"/>
      <c r="P2274" s="460">
        <f t="shared" si="140"/>
        <v>0</v>
      </c>
      <c r="Q2274" s="451"/>
      <c r="R2274" s="144"/>
      <c r="S2274" s="143"/>
      <c r="T2274" s="144"/>
      <c r="U2274" s="145"/>
      <c r="W2274" s="365"/>
    </row>
    <row r="2275" spans="1:23">
      <c r="A2275" s="135"/>
      <c r="B2275" s="183" t="s">
        <v>83</v>
      </c>
      <c r="C2275" s="200" t="s">
        <v>429</v>
      </c>
      <c r="D2275" s="202"/>
      <c r="E2275" s="52"/>
      <c r="F2275" s="52"/>
      <c r="G2275" s="186"/>
      <c r="H2275" s="187"/>
      <c r="I2275" s="139"/>
      <c r="J2275" s="139"/>
      <c r="K2275" s="139"/>
      <c r="L2275" s="140"/>
      <c r="M2275" s="141"/>
      <c r="N2275" s="458">
        <f t="shared" si="139"/>
        <v>0</v>
      </c>
      <c r="O2275" s="147"/>
      <c r="P2275" s="460">
        <f t="shared" si="140"/>
        <v>0</v>
      </c>
      <c r="Q2275" s="451"/>
      <c r="R2275" s="144"/>
      <c r="S2275" s="143"/>
      <c r="T2275" s="144"/>
      <c r="U2275" s="145"/>
      <c r="W2275" s="365"/>
    </row>
    <row r="2276" spans="1:23">
      <c r="A2276" s="182"/>
      <c r="B2276" s="52"/>
      <c r="C2276" s="200"/>
      <c r="D2276" s="137"/>
      <c r="E2276" s="52"/>
      <c r="F2276" s="52"/>
      <c r="G2276" s="186"/>
      <c r="H2276" s="187"/>
      <c r="I2276" s="187"/>
      <c r="J2276" s="187"/>
      <c r="K2276" s="139"/>
      <c r="L2276" s="140"/>
      <c r="M2276" s="141"/>
      <c r="N2276" s="458">
        <f t="shared" si="139"/>
        <v>0</v>
      </c>
      <c r="O2276" s="147"/>
      <c r="P2276" s="460">
        <f t="shared" si="140"/>
        <v>0</v>
      </c>
      <c r="Q2276" s="451"/>
      <c r="R2276" s="144"/>
      <c r="S2276" s="143"/>
      <c r="T2276" s="144"/>
      <c r="U2276" s="145"/>
      <c r="W2276" s="365"/>
    </row>
    <row r="2277" spans="1:23" ht="39">
      <c r="A2277" s="135">
        <v>15</v>
      </c>
      <c r="B2277" s="52" t="s">
        <v>105</v>
      </c>
      <c r="C2277" s="136" t="s">
        <v>430</v>
      </c>
      <c r="D2277" s="137">
        <v>1</v>
      </c>
      <c r="E2277" s="52" t="s">
        <v>100</v>
      </c>
      <c r="F2277" s="52">
        <v>19</v>
      </c>
      <c r="G2277" s="112" t="s">
        <v>431</v>
      </c>
      <c r="H2277" s="138">
        <v>20</v>
      </c>
      <c r="I2277" s="139">
        <v>1330</v>
      </c>
      <c r="J2277" s="139">
        <v>67</v>
      </c>
      <c r="K2277" s="139">
        <f>I2277+J2277</f>
        <v>1397</v>
      </c>
      <c r="L2277" s="140">
        <f>K2277*D2277</f>
        <v>1397</v>
      </c>
      <c r="M2277" s="141">
        <f t="shared" si="138"/>
        <v>26543</v>
      </c>
      <c r="N2277" s="458">
        <f>P2277*D2277*F2277*0.76*(0.365)</f>
        <v>0</v>
      </c>
      <c r="O2277" s="147"/>
      <c r="P2277" s="460">
        <f t="shared" si="140"/>
        <v>0</v>
      </c>
      <c r="Q2277" s="451"/>
      <c r="R2277" s="144">
        <v>0</v>
      </c>
      <c r="S2277" s="143">
        <f t="shared" si="141"/>
        <v>0</v>
      </c>
      <c r="T2277" s="144">
        <f>Q2277*M2277</f>
        <v>0</v>
      </c>
      <c r="U2277" s="145"/>
      <c r="W2277" s="365"/>
    </row>
    <row r="2278" spans="1:23">
      <c r="A2278" s="182"/>
      <c r="B2278" s="52"/>
      <c r="C2278" s="200"/>
      <c r="D2278" s="137"/>
      <c r="E2278" s="52"/>
      <c r="F2278" s="52"/>
      <c r="G2278" s="186"/>
      <c r="H2278" s="187"/>
      <c r="I2278" s="187"/>
      <c r="J2278" s="187"/>
      <c r="K2278" s="139"/>
      <c r="L2278" s="140"/>
      <c r="M2278" s="141"/>
      <c r="N2278" s="458">
        <f t="shared" si="139"/>
        <v>0</v>
      </c>
      <c r="O2278" s="147"/>
      <c r="P2278" s="460">
        <f t="shared" si="140"/>
        <v>0</v>
      </c>
      <c r="Q2278" s="451"/>
      <c r="R2278" s="144"/>
      <c r="S2278" s="143"/>
      <c r="T2278" s="144"/>
      <c r="U2278" s="145"/>
      <c r="W2278" s="365"/>
    </row>
    <row r="2279" spans="1:23">
      <c r="A2279" s="135"/>
      <c r="B2279" s="183" t="s">
        <v>83</v>
      </c>
      <c r="C2279" s="200" t="s">
        <v>432</v>
      </c>
      <c r="D2279" s="202"/>
      <c r="E2279" s="52"/>
      <c r="F2279" s="52"/>
      <c r="G2279" s="186"/>
      <c r="H2279" s="187"/>
      <c r="I2279" s="139"/>
      <c r="J2279" s="139"/>
      <c r="K2279" s="139"/>
      <c r="L2279" s="140"/>
      <c r="M2279" s="141"/>
      <c r="N2279" s="458">
        <f t="shared" si="139"/>
        <v>0</v>
      </c>
      <c r="O2279" s="147"/>
      <c r="P2279" s="460">
        <f t="shared" si="140"/>
        <v>0</v>
      </c>
      <c r="Q2279" s="451"/>
      <c r="R2279" s="144"/>
      <c r="S2279" s="143"/>
      <c r="T2279" s="144"/>
      <c r="U2279" s="145"/>
      <c r="W2279" s="365"/>
    </row>
    <row r="2280" spans="1:23">
      <c r="A2280" s="182"/>
      <c r="B2280" s="52"/>
      <c r="C2280" s="200"/>
      <c r="D2280" s="137"/>
      <c r="E2280" s="52"/>
      <c r="F2280" s="52"/>
      <c r="G2280" s="186"/>
      <c r="H2280" s="187"/>
      <c r="I2280" s="187"/>
      <c r="J2280" s="187"/>
      <c r="K2280" s="139"/>
      <c r="L2280" s="140"/>
      <c r="M2280" s="141"/>
      <c r="N2280" s="458">
        <f t="shared" si="139"/>
        <v>0</v>
      </c>
      <c r="O2280" s="147"/>
      <c r="P2280" s="460">
        <f t="shared" si="140"/>
        <v>0</v>
      </c>
      <c r="Q2280" s="451"/>
      <c r="R2280" s="144"/>
      <c r="S2280" s="143"/>
      <c r="T2280" s="144"/>
      <c r="U2280" s="145"/>
      <c r="W2280" s="365"/>
    </row>
    <row r="2281" spans="1:23" ht="39">
      <c r="A2281" s="135">
        <v>15</v>
      </c>
      <c r="B2281" s="52" t="s">
        <v>107</v>
      </c>
      <c r="C2281" s="136" t="s">
        <v>433</v>
      </c>
      <c r="D2281" s="137">
        <v>1</v>
      </c>
      <c r="E2281" s="52" t="s">
        <v>100</v>
      </c>
      <c r="F2281" s="52">
        <v>19</v>
      </c>
      <c r="G2281" s="112" t="s">
        <v>131</v>
      </c>
      <c r="H2281" s="138">
        <v>20</v>
      </c>
      <c r="I2281" s="139">
        <v>141</v>
      </c>
      <c r="J2281" s="139">
        <v>74</v>
      </c>
      <c r="K2281" s="139">
        <f>I2281+J2281</f>
        <v>215</v>
      </c>
      <c r="L2281" s="140">
        <f>K2281*D2281</f>
        <v>215</v>
      </c>
      <c r="M2281" s="141">
        <f t="shared" si="138"/>
        <v>4085</v>
      </c>
      <c r="N2281" s="458">
        <f>P2281*D2281*F2281*0.7*0.29</f>
        <v>0</v>
      </c>
      <c r="O2281" s="147"/>
      <c r="P2281" s="460">
        <f t="shared" si="140"/>
        <v>0</v>
      </c>
      <c r="Q2281" s="451"/>
      <c r="R2281" s="144">
        <v>0</v>
      </c>
      <c r="S2281" s="143">
        <f t="shared" si="141"/>
        <v>0</v>
      </c>
      <c r="T2281" s="144">
        <f>Q2281*M2281</f>
        <v>0</v>
      </c>
      <c r="U2281" s="145"/>
      <c r="W2281" s="365"/>
    </row>
    <row r="2282" spans="1:23">
      <c r="A2282" s="182"/>
      <c r="B2282" s="52"/>
      <c r="C2282" s="200"/>
      <c r="D2282" s="137"/>
      <c r="E2282" s="52"/>
      <c r="F2282" s="52"/>
      <c r="G2282" s="186"/>
      <c r="H2282" s="187"/>
      <c r="I2282" s="187"/>
      <c r="J2282" s="187"/>
      <c r="K2282" s="139"/>
      <c r="L2282" s="140"/>
      <c r="M2282" s="141"/>
      <c r="N2282" s="458">
        <f t="shared" si="139"/>
        <v>0</v>
      </c>
      <c r="O2282" s="147"/>
      <c r="P2282" s="460">
        <f t="shared" si="140"/>
        <v>0</v>
      </c>
      <c r="Q2282" s="451"/>
      <c r="R2282" s="144"/>
      <c r="S2282" s="143"/>
      <c r="T2282" s="144"/>
      <c r="U2282" s="145"/>
      <c r="W2282" s="365"/>
    </row>
    <row r="2283" spans="1:23">
      <c r="A2283" s="135"/>
      <c r="B2283" s="183" t="s">
        <v>83</v>
      </c>
      <c r="C2283" s="200" t="s">
        <v>397</v>
      </c>
      <c r="D2283" s="137"/>
      <c r="E2283" s="52"/>
      <c r="F2283" s="52"/>
      <c r="G2283" s="186"/>
      <c r="H2283" s="187"/>
      <c r="I2283" s="187"/>
      <c r="J2283" s="187"/>
      <c r="K2283" s="139"/>
      <c r="L2283" s="140"/>
      <c r="M2283" s="141"/>
      <c r="N2283" s="458">
        <f t="shared" si="139"/>
        <v>0</v>
      </c>
      <c r="O2283" s="147"/>
      <c r="P2283" s="460">
        <f t="shared" si="140"/>
        <v>0</v>
      </c>
      <c r="Q2283" s="451"/>
      <c r="R2283" s="144"/>
      <c r="S2283" s="143"/>
      <c r="T2283" s="144"/>
      <c r="U2283" s="145"/>
      <c r="W2283" s="365"/>
    </row>
    <row r="2284" spans="1:23">
      <c r="A2284" s="182"/>
      <c r="B2284" s="52"/>
      <c r="C2284" s="200"/>
      <c r="D2284" s="137"/>
      <c r="E2284" s="52"/>
      <c r="F2284" s="52"/>
      <c r="G2284" s="186"/>
      <c r="H2284" s="187"/>
      <c r="I2284" s="187"/>
      <c r="J2284" s="187"/>
      <c r="K2284" s="139"/>
      <c r="L2284" s="140"/>
      <c r="M2284" s="141"/>
      <c r="N2284" s="458">
        <f t="shared" si="139"/>
        <v>0</v>
      </c>
      <c r="O2284" s="147"/>
      <c r="P2284" s="460">
        <f t="shared" si="140"/>
        <v>0</v>
      </c>
      <c r="Q2284" s="451"/>
      <c r="R2284" s="144"/>
      <c r="S2284" s="143"/>
      <c r="T2284" s="144"/>
      <c r="U2284" s="145"/>
      <c r="W2284" s="365"/>
    </row>
    <row r="2285" spans="1:23" ht="26">
      <c r="A2285" s="135">
        <v>15</v>
      </c>
      <c r="B2285" s="52" t="s">
        <v>108</v>
      </c>
      <c r="C2285" s="136" t="s">
        <v>434</v>
      </c>
      <c r="D2285" s="202">
        <v>1</v>
      </c>
      <c r="E2285" s="52" t="s">
        <v>100</v>
      </c>
      <c r="F2285" s="52">
        <v>19</v>
      </c>
      <c r="G2285" s="112" t="s">
        <v>131</v>
      </c>
      <c r="H2285" s="138">
        <v>20</v>
      </c>
      <c r="I2285" s="139">
        <v>539</v>
      </c>
      <c r="J2285" s="139">
        <v>183</v>
      </c>
      <c r="K2285" s="139">
        <f>I2285+J2285</f>
        <v>722</v>
      </c>
      <c r="L2285" s="140">
        <f>K2285*D2285</f>
        <v>722</v>
      </c>
      <c r="M2285" s="141">
        <f t="shared" si="138"/>
        <v>13718</v>
      </c>
      <c r="N2285" s="458">
        <f>P2285*D2285*F2285*0.64*1.3</f>
        <v>0</v>
      </c>
      <c r="O2285" s="147">
        <v>0.97368421052631582</v>
      </c>
      <c r="P2285" s="460">
        <f t="shared" si="140"/>
        <v>0</v>
      </c>
      <c r="Q2285" s="451">
        <f>'Work progress Summary'!AB20</f>
        <v>0.97368421052631582</v>
      </c>
      <c r="R2285" s="144">
        <v>13357</v>
      </c>
      <c r="S2285" s="143">
        <f t="shared" si="141"/>
        <v>0</v>
      </c>
      <c r="T2285" s="144">
        <f>Q2285*M2285</f>
        <v>13357</v>
      </c>
      <c r="U2285" s="145"/>
      <c r="W2285" s="365"/>
    </row>
    <row r="2286" spans="1:23">
      <c r="A2286" s="182"/>
      <c r="B2286" s="52"/>
      <c r="C2286" s="200"/>
      <c r="D2286" s="137"/>
      <c r="E2286" s="52"/>
      <c r="F2286" s="52"/>
      <c r="G2286" s="186"/>
      <c r="H2286" s="187"/>
      <c r="I2286" s="187"/>
      <c r="J2286" s="187"/>
      <c r="K2286" s="139"/>
      <c r="L2286" s="140"/>
      <c r="M2286" s="141"/>
      <c r="N2286" s="458">
        <f t="shared" si="139"/>
        <v>0</v>
      </c>
      <c r="O2286" s="147"/>
      <c r="P2286" s="460">
        <f t="shared" si="140"/>
        <v>0</v>
      </c>
      <c r="Q2286" s="451"/>
      <c r="R2286" s="144"/>
      <c r="S2286" s="143"/>
      <c r="T2286" s="144"/>
      <c r="U2286" s="145"/>
      <c r="W2286" s="365"/>
    </row>
    <row r="2287" spans="1:23">
      <c r="A2287" s="135"/>
      <c r="B2287" s="183" t="s">
        <v>83</v>
      </c>
      <c r="C2287" s="200" t="s">
        <v>213</v>
      </c>
      <c r="D2287" s="202"/>
      <c r="E2287" s="52"/>
      <c r="F2287" s="52"/>
      <c r="G2287" s="186"/>
      <c r="H2287" s="187"/>
      <c r="I2287" s="139"/>
      <c r="J2287" s="139"/>
      <c r="K2287" s="139"/>
      <c r="L2287" s="140"/>
      <c r="M2287" s="141"/>
      <c r="N2287" s="458">
        <f t="shared" si="139"/>
        <v>0</v>
      </c>
      <c r="O2287" s="147"/>
      <c r="P2287" s="460">
        <f t="shared" si="140"/>
        <v>0</v>
      </c>
      <c r="Q2287" s="451"/>
      <c r="R2287" s="144"/>
      <c r="S2287" s="143"/>
      <c r="T2287" s="144"/>
      <c r="U2287" s="145"/>
      <c r="W2287" s="365"/>
    </row>
    <row r="2288" spans="1:23">
      <c r="A2288" s="182"/>
      <c r="B2288" s="52"/>
      <c r="C2288" s="200"/>
      <c r="D2288" s="137"/>
      <c r="E2288" s="52"/>
      <c r="F2288" s="52"/>
      <c r="G2288" s="186"/>
      <c r="H2288" s="187"/>
      <c r="I2288" s="187"/>
      <c r="J2288" s="187"/>
      <c r="K2288" s="139"/>
      <c r="L2288" s="140"/>
      <c r="M2288" s="141"/>
      <c r="N2288" s="458">
        <f t="shared" si="139"/>
        <v>0</v>
      </c>
      <c r="O2288" s="147"/>
      <c r="P2288" s="460">
        <f t="shared" si="140"/>
        <v>0</v>
      </c>
      <c r="Q2288" s="451"/>
      <c r="R2288" s="144"/>
      <c r="S2288" s="143"/>
      <c r="T2288" s="144"/>
      <c r="U2288" s="145"/>
      <c r="W2288" s="365"/>
    </row>
    <row r="2289" spans="1:23" ht="26">
      <c r="A2289" s="135">
        <v>15</v>
      </c>
      <c r="B2289" s="52" t="s">
        <v>109</v>
      </c>
      <c r="C2289" s="136" t="s">
        <v>435</v>
      </c>
      <c r="D2289" s="137">
        <v>1</v>
      </c>
      <c r="E2289" s="52" t="s">
        <v>100</v>
      </c>
      <c r="F2289" s="52">
        <v>19</v>
      </c>
      <c r="G2289" s="112" t="s">
        <v>131</v>
      </c>
      <c r="H2289" s="138">
        <v>20</v>
      </c>
      <c r="I2289" s="139">
        <v>343</v>
      </c>
      <c r="J2289" s="139">
        <v>188</v>
      </c>
      <c r="K2289" s="139">
        <f>I2289+J2289</f>
        <v>531</v>
      </c>
      <c r="L2289" s="140">
        <f>K2289*D2289</f>
        <v>531</v>
      </c>
      <c r="M2289" s="141">
        <f t="shared" si="138"/>
        <v>10089</v>
      </c>
      <c r="N2289" s="458">
        <f>P2289*D2289*F2289*0.65*1.215</f>
        <v>0</v>
      </c>
      <c r="O2289" s="147"/>
      <c r="P2289" s="460">
        <f t="shared" si="140"/>
        <v>0</v>
      </c>
      <c r="Q2289" s="451"/>
      <c r="R2289" s="144">
        <v>0</v>
      </c>
      <c r="S2289" s="143">
        <f t="shared" si="141"/>
        <v>0</v>
      </c>
      <c r="T2289" s="144">
        <f>Q2289*M2289</f>
        <v>0</v>
      </c>
      <c r="U2289" s="145"/>
      <c r="W2289" s="365"/>
    </row>
    <row r="2290" spans="1:23">
      <c r="A2290" s="182"/>
      <c r="B2290" s="52"/>
      <c r="C2290" s="200"/>
      <c r="D2290" s="137"/>
      <c r="E2290" s="52"/>
      <c r="F2290" s="52"/>
      <c r="G2290" s="186"/>
      <c r="H2290" s="187"/>
      <c r="I2290" s="187"/>
      <c r="J2290" s="187"/>
      <c r="K2290" s="139"/>
      <c r="L2290" s="140"/>
      <c r="M2290" s="141"/>
      <c r="N2290" s="458">
        <f t="shared" si="139"/>
        <v>0</v>
      </c>
      <c r="O2290" s="147"/>
      <c r="P2290" s="460">
        <f t="shared" si="140"/>
        <v>0</v>
      </c>
      <c r="Q2290" s="451"/>
      <c r="R2290" s="144"/>
      <c r="S2290" s="143"/>
      <c r="T2290" s="144"/>
      <c r="U2290" s="145"/>
      <c r="W2290" s="365"/>
    </row>
    <row r="2291" spans="1:23" ht="39">
      <c r="A2291" s="135">
        <v>15</v>
      </c>
      <c r="B2291" s="52" t="s">
        <v>1</v>
      </c>
      <c r="C2291" s="136" t="s">
        <v>436</v>
      </c>
      <c r="D2291" s="202">
        <v>1</v>
      </c>
      <c r="E2291" s="52" t="s">
        <v>100</v>
      </c>
      <c r="F2291" s="52">
        <v>19</v>
      </c>
      <c r="G2291" s="112" t="s">
        <v>131</v>
      </c>
      <c r="H2291" s="138">
        <v>20</v>
      </c>
      <c r="I2291" s="139">
        <v>470</v>
      </c>
      <c r="J2291" s="139">
        <v>259</v>
      </c>
      <c r="K2291" s="139">
        <f>I2291+J2291</f>
        <v>729</v>
      </c>
      <c r="L2291" s="140">
        <f>K2291*D2291</f>
        <v>729</v>
      </c>
      <c r="M2291" s="141">
        <f t="shared" si="138"/>
        <v>13851</v>
      </c>
      <c r="N2291" s="458">
        <f>P2291*D2291*F2291*0.65*(0.965+0.615)</f>
        <v>0</v>
      </c>
      <c r="O2291" s="147"/>
      <c r="P2291" s="460">
        <f t="shared" si="140"/>
        <v>0</v>
      </c>
      <c r="Q2291" s="451"/>
      <c r="R2291" s="144">
        <v>0</v>
      </c>
      <c r="S2291" s="143">
        <f t="shared" si="141"/>
        <v>0</v>
      </c>
      <c r="T2291" s="144">
        <f>Q2291*M2291</f>
        <v>0</v>
      </c>
      <c r="U2291" s="145"/>
      <c r="W2291" s="365"/>
    </row>
    <row r="2292" spans="1:23">
      <c r="A2292" s="182"/>
      <c r="B2292" s="52"/>
      <c r="C2292" s="200"/>
      <c r="D2292" s="137"/>
      <c r="E2292" s="52"/>
      <c r="F2292" s="52"/>
      <c r="G2292" s="186"/>
      <c r="H2292" s="187"/>
      <c r="I2292" s="187"/>
      <c r="J2292" s="187"/>
      <c r="K2292" s="139"/>
      <c r="L2292" s="140"/>
      <c r="M2292" s="141"/>
      <c r="N2292" s="458">
        <f t="shared" si="139"/>
        <v>0</v>
      </c>
      <c r="O2292" s="147"/>
      <c r="P2292" s="460">
        <f t="shared" si="140"/>
        <v>0</v>
      </c>
      <c r="Q2292" s="451"/>
      <c r="R2292" s="144"/>
      <c r="S2292" s="143"/>
      <c r="T2292" s="144"/>
      <c r="U2292" s="145"/>
      <c r="W2292" s="365"/>
    </row>
    <row r="2293" spans="1:23" ht="26">
      <c r="A2293" s="135">
        <v>15</v>
      </c>
      <c r="B2293" s="52" t="s">
        <v>2</v>
      </c>
      <c r="C2293" s="136" t="s">
        <v>437</v>
      </c>
      <c r="D2293" s="202">
        <v>1</v>
      </c>
      <c r="E2293" s="52" t="s">
        <v>100</v>
      </c>
      <c r="F2293" s="52">
        <v>19</v>
      </c>
      <c r="G2293" s="112" t="s">
        <v>131</v>
      </c>
      <c r="H2293" s="138">
        <v>20</v>
      </c>
      <c r="I2293" s="139">
        <v>588</v>
      </c>
      <c r="J2293" s="139">
        <v>287</v>
      </c>
      <c r="K2293" s="139">
        <f>I2293+J2293</f>
        <v>875</v>
      </c>
      <c r="L2293" s="140">
        <f>K2293*D2293</f>
        <v>875</v>
      </c>
      <c r="M2293" s="141">
        <f t="shared" si="138"/>
        <v>16625</v>
      </c>
      <c r="N2293" s="458">
        <f>P2293*D2293*F2293*0.4*2*(0.735+0.45)</f>
        <v>0</v>
      </c>
      <c r="O2293" s="147">
        <v>1</v>
      </c>
      <c r="P2293" s="460">
        <f t="shared" si="140"/>
        <v>0</v>
      </c>
      <c r="Q2293" s="451">
        <f>'Work progress Summary'!AC20</f>
        <v>1</v>
      </c>
      <c r="R2293" s="144">
        <v>15575</v>
      </c>
      <c r="S2293" s="143">
        <f t="shared" si="141"/>
        <v>1050</v>
      </c>
      <c r="T2293" s="144">
        <f>Q2293*M2293</f>
        <v>16625</v>
      </c>
      <c r="U2293" s="145"/>
      <c r="W2293" s="365"/>
    </row>
    <row r="2294" spans="1:23">
      <c r="A2294" s="182"/>
      <c r="B2294" s="52"/>
      <c r="C2294" s="200"/>
      <c r="D2294" s="137"/>
      <c r="E2294" s="52"/>
      <c r="F2294" s="52"/>
      <c r="G2294" s="186"/>
      <c r="H2294" s="187"/>
      <c r="I2294" s="187"/>
      <c r="J2294" s="187"/>
      <c r="K2294" s="139"/>
      <c r="L2294" s="140"/>
      <c r="M2294" s="141"/>
      <c r="N2294" s="458">
        <f t="shared" si="139"/>
        <v>0</v>
      </c>
      <c r="O2294" s="147"/>
      <c r="P2294" s="460">
        <f t="shared" si="140"/>
        <v>0</v>
      </c>
      <c r="Q2294" s="451"/>
      <c r="R2294" s="144"/>
      <c r="S2294" s="143"/>
      <c r="T2294" s="144"/>
      <c r="U2294" s="145"/>
      <c r="W2294" s="365"/>
    </row>
    <row r="2295" spans="1:23" ht="26">
      <c r="A2295" s="135">
        <v>15</v>
      </c>
      <c r="B2295" s="52" t="s">
        <v>3</v>
      </c>
      <c r="C2295" s="136" t="s">
        <v>438</v>
      </c>
      <c r="D2295" s="137">
        <v>3.15</v>
      </c>
      <c r="E2295" s="52" t="s">
        <v>533</v>
      </c>
      <c r="F2295" s="52">
        <v>19</v>
      </c>
      <c r="G2295" s="112" t="s">
        <v>131</v>
      </c>
      <c r="H2295" s="138">
        <v>20</v>
      </c>
      <c r="I2295" s="139">
        <v>126</v>
      </c>
      <c r="J2295" s="139">
        <v>65</v>
      </c>
      <c r="K2295" s="139">
        <f>I2295+J2295</f>
        <v>191</v>
      </c>
      <c r="L2295" s="140">
        <f>K2295*D2295</f>
        <v>601.65</v>
      </c>
      <c r="M2295" s="141">
        <f t="shared" si="138"/>
        <v>11431.35</v>
      </c>
      <c r="N2295" s="458">
        <f>P2295*D2295*F2295*0.265</f>
        <v>0</v>
      </c>
      <c r="O2295" s="147"/>
      <c r="P2295" s="460">
        <f t="shared" si="140"/>
        <v>0</v>
      </c>
      <c r="Q2295" s="451"/>
      <c r="R2295" s="144">
        <v>0</v>
      </c>
      <c r="S2295" s="143">
        <f t="shared" si="141"/>
        <v>0</v>
      </c>
      <c r="T2295" s="144">
        <f>Q2295*M2295</f>
        <v>0</v>
      </c>
      <c r="U2295" s="145"/>
      <c r="W2295" s="365"/>
    </row>
    <row r="2296" spans="1:23">
      <c r="A2296" s="182"/>
      <c r="B2296" s="52"/>
      <c r="C2296" s="200"/>
      <c r="D2296" s="137"/>
      <c r="E2296" s="52"/>
      <c r="F2296" s="52"/>
      <c r="G2296" s="186"/>
      <c r="H2296" s="187"/>
      <c r="I2296" s="187"/>
      <c r="J2296" s="187"/>
      <c r="K2296" s="139"/>
      <c r="L2296" s="140"/>
      <c r="M2296" s="141"/>
      <c r="N2296" s="458">
        <f t="shared" si="139"/>
        <v>0</v>
      </c>
      <c r="O2296" s="147"/>
      <c r="P2296" s="460">
        <f t="shared" si="140"/>
        <v>0</v>
      </c>
      <c r="Q2296" s="451"/>
      <c r="R2296" s="144"/>
      <c r="S2296" s="143"/>
      <c r="T2296" s="144"/>
      <c r="U2296" s="145"/>
      <c r="W2296" s="365"/>
    </row>
    <row r="2297" spans="1:23">
      <c r="A2297" s="135"/>
      <c r="B2297" s="183" t="s">
        <v>83</v>
      </c>
      <c r="C2297" s="200" t="s">
        <v>111</v>
      </c>
      <c r="D2297" s="202"/>
      <c r="E2297" s="52"/>
      <c r="F2297" s="52"/>
      <c r="G2297" s="186"/>
      <c r="H2297" s="187"/>
      <c r="I2297" s="139"/>
      <c r="J2297" s="139"/>
      <c r="K2297" s="139"/>
      <c r="L2297" s="140"/>
      <c r="M2297" s="141"/>
      <c r="N2297" s="458">
        <f t="shared" si="139"/>
        <v>0</v>
      </c>
      <c r="O2297" s="147"/>
      <c r="P2297" s="460">
        <f t="shared" si="140"/>
        <v>0</v>
      </c>
      <c r="Q2297" s="451"/>
      <c r="R2297" s="144"/>
      <c r="S2297" s="143"/>
      <c r="T2297" s="144"/>
      <c r="U2297" s="145"/>
      <c r="W2297" s="365"/>
    </row>
    <row r="2298" spans="1:23">
      <c r="A2298" s="182"/>
      <c r="B2298" s="52"/>
      <c r="C2298" s="200"/>
      <c r="D2298" s="137"/>
      <c r="E2298" s="52"/>
      <c r="F2298" s="52"/>
      <c r="G2298" s="186"/>
      <c r="H2298" s="187"/>
      <c r="I2298" s="187"/>
      <c r="J2298" s="187"/>
      <c r="K2298" s="139"/>
      <c r="L2298" s="140"/>
      <c r="M2298" s="141"/>
      <c r="N2298" s="458">
        <f t="shared" si="139"/>
        <v>0</v>
      </c>
      <c r="O2298" s="147"/>
      <c r="P2298" s="460">
        <f t="shared" si="140"/>
        <v>0</v>
      </c>
      <c r="Q2298" s="451"/>
      <c r="R2298" s="144"/>
      <c r="S2298" s="143"/>
      <c r="T2298" s="144"/>
      <c r="U2298" s="145"/>
      <c r="W2298" s="365"/>
    </row>
    <row r="2299" spans="1:23" ht="39">
      <c r="A2299" s="135">
        <v>15</v>
      </c>
      <c r="B2299" s="52" t="s">
        <v>4</v>
      </c>
      <c r="C2299" s="136" t="s">
        <v>439</v>
      </c>
      <c r="D2299" s="202">
        <v>2</v>
      </c>
      <c r="E2299" s="52" t="s">
        <v>100</v>
      </c>
      <c r="F2299" s="52">
        <v>19</v>
      </c>
      <c r="G2299" s="112" t="s">
        <v>131</v>
      </c>
      <c r="H2299" s="138">
        <v>20</v>
      </c>
      <c r="I2299" s="139">
        <v>1018</v>
      </c>
      <c r="J2299" s="139">
        <v>530</v>
      </c>
      <c r="K2299" s="139">
        <f>I2299+J2299</f>
        <v>1548</v>
      </c>
      <c r="L2299" s="140">
        <f>K2299*D2299</f>
        <v>3096</v>
      </c>
      <c r="M2299" s="141">
        <f t="shared" si="138"/>
        <v>58824</v>
      </c>
      <c r="N2299" s="458">
        <f>P2299*D2299*F2299*2.65*(0.295+0.27+0.17+0.16)</f>
        <v>0</v>
      </c>
      <c r="O2299" s="147"/>
      <c r="P2299" s="460">
        <f t="shared" si="140"/>
        <v>0</v>
      </c>
      <c r="Q2299" s="451"/>
      <c r="R2299" s="144">
        <v>0</v>
      </c>
      <c r="S2299" s="143">
        <f t="shared" si="141"/>
        <v>0</v>
      </c>
      <c r="T2299" s="144">
        <f>Q2299*M2299</f>
        <v>0</v>
      </c>
      <c r="U2299" s="145"/>
      <c r="W2299" s="365"/>
    </row>
    <row r="2300" spans="1:23">
      <c r="A2300" s="182"/>
      <c r="B2300" s="52"/>
      <c r="C2300" s="200"/>
      <c r="D2300" s="137"/>
      <c r="E2300" s="52"/>
      <c r="F2300" s="52"/>
      <c r="G2300" s="186"/>
      <c r="H2300" s="187"/>
      <c r="I2300" s="187"/>
      <c r="J2300" s="187"/>
      <c r="K2300" s="139"/>
      <c r="L2300" s="140"/>
      <c r="M2300" s="141"/>
      <c r="N2300" s="458">
        <f t="shared" si="139"/>
        <v>0</v>
      </c>
      <c r="O2300" s="147"/>
      <c r="P2300" s="460">
        <f t="shared" si="140"/>
        <v>0</v>
      </c>
      <c r="Q2300" s="451"/>
      <c r="R2300" s="144"/>
      <c r="S2300" s="143"/>
      <c r="T2300" s="144"/>
      <c r="U2300" s="145"/>
      <c r="W2300" s="365"/>
    </row>
    <row r="2301" spans="1:23" ht="26">
      <c r="A2301" s="135">
        <v>15</v>
      </c>
      <c r="B2301" s="52" t="s">
        <v>5</v>
      </c>
      <c r="C2301" s="136" t="s">
        <v>440</v>
      </c>
      <c r="D2301" s="137">
        <v>2</v>
      </c>
      <c r="E2301" s="52" t="s">
        <v>100</v>
      </c>
      <c r="F2301" s="52">
        <v>19</v>
      </c>
      <c r="G2301" s="112" t="s">
        <v>131</v>
      </c>
      <c r="H2301" s="138">
        <v>20</v>
      </c>
      <c r="I2301" s="139">
        <v>22</v>
      </c>
      <c r="J2301" s="139">
        <v>10</v>
      </c>
      <c r="K2301" s="139">
        <f>I2301+J2301</f>
        <v>32</v>
      </c>
      <c r="L2301" s="140">
        <f>K2301*D2301</f>
        <v>64</v>
      </c>
      <c r="M2301" s="141">
        <f t="shared" si="138"/>
        <v>1216</v>
      </c>
      <c r="N2301" s="458">
        <f>P2301*D2301*F2301*0.225*0.18</f>
        <v>0.16200000000000001</v>
      </c>
      <c r="O2301" s="147">
        <v>0.89473684210526316</v>
      </c>
      <c r="P2301" s="460">
        <f t="shared" si="140"/>
        <v>0.10526315789473684</v>
      </c>
      <c r="Q2301" s="451">
        <f>'Work progress Summary'!AD20</f>
        <v>1</v>
      </c>
      <c r="R2301" s="144">
        <v>1024</v>
      </c>
      <c r="S2301" s="143">
        <f t="shared" si="141"/>
        <v>192</v>
      </c>
      <c r="T2301" s="144">
        <f>Q2301*M2301</f>
        <v>1216</v>
      </c>
      <c r="U2301" s="145"/>
      <c r="W2301" s="365"/>
    </row>
    <row r="2302" spans="1:23">
      <c r="A2302" s="182"/>
      <c r="B2302" s="52"/>
      <c r="C2302" s="200"/>
      <c r="D2302" s="137"/>
      <c r="E2302" s="52"/>
      <c r="F2302" s="52"/>
      <c r="G2302" s="186"/>
      <c r="H2302" s="187"/>
      <c r="I2302" s="187"/>
      <c r="J2302" s="187"/>
      <c r="K2302" s="139"/>
      <c r="L2302" s="140"/>
      <c r="M2302" s="141"/>
      <c r="N2302" s="458">
        <f t="shared" si="139"/>
        <v>0</v>
      </c>
      <c r="O2302" s="147"/>
      <c r="P2302" s="460">
        <f t="shared" si="140"/>
        <v>0</v>
      </c>
      <c r="Q2302" s="451"/>
      <c r="R2302" s="144"/>
      <c r="S2302" s="143"/>
      <c r="T2302" s="144"/>
      <c r="U2302" s="145"/>
      <c r="W2302" s="365"/>
    </row>
    <row r="2303" spans="1:23" ht="52">
      <c r="A2303" s="135">
        <v>15</v>
      </c>
      <c r="B2303" s="52" t="s">
        <v>103</v>
      </c>
      <c r="C2303" s="136" t="s">
        <v>441</v>
      </c>
      <c r="D2303" s="202">
        <v>2</v>
      </c>
      <c r="E2303" s="52" t="s">
        <v>100</v>
      </c>
      <c r="F2303" s="52">
        <v>19</v>
      </c>
      <c r="G2303" s="112" t="s">
        <v>131</v>
      </c>
      <c r="H2303" s="138">
        <v>20</v>
      </c>
      <c r="I2303" s="139">
        <v>704</v>
      </c>
      <c r="J2303" s="139">
        <v>314</v>
      </c>
      <c r="K2303" s="139">
        <f>I2303+J2303</f>
        <v>1018</v>
      </c>
      <c r="L2303" s="140">
        <f>K2303*D2303</f>
        <v>2036</v>
      </c>
      <c r="M2303" s="141">
        <f t="shared" si="138"/>
        <v>38684</v>
      </c>
      <c r="N2303" s="458">
        <f>P2303*D2303*F2303*0.985*(0.56+0.25)</f>
        <v>0</v>
      </c>
      <c r="O2303" s="147">
        <v>0.97368421052631582</v>
      </c>
      <c r="P2303" s="460">
        <f t="shared" si="140"/>
        <v>0</v>
      </c>
      <c r="Q2303" s="451">
        <f>'Work progress Summary'!AB20</f>
        <v>0.97368421052631582</v>
      </c>
      <c r="R2303" s="144">
        <v>37666</v>
      </c>
      <c r="S2303" s="143">
        <f t="shared" si="141"/>
        <v>0</v>
      </c>
      <c r="T2303" s="144">
        <f>Q2303*M2303</f>
        <v>37666</v>
      </c>
      <c r="U2303" s="145"/>
      <c r="W2303" s="365"/>
    </row>
    <row r="2304" spans="1:23">
      <c r="A2304" s="182"/>
      <c r="B2304" s="52"/>
      <c r="C2304" s="200"/>
      <c r="D2304" s="137"/>
      <c r="E2304" s="52"/>
      <c r="F2304" s="52"/>
      <c r="G2304" s="186"/>
      <c r="H2304" s="187"/>
      <c r="I2304" s="187"/>
      <c r="J2304" s="187"/>
      <c r="K2304" s="139"/>
      <c r="L2304" s="140"/>
      <c r="M2304" s="141"/>
      <c r="N2304" s="458">
        <f t="shared" si="139"/>
        <v>0</v>
      </c>
      <c r="O2304" s="147"/>
      <c r="P2304" s="460">
        <f t="shared" si="140"/>
        <v>0</v>
      </c>
      <c r="Q2304" s="451"/>
      <c r="R2304" s="144"/>
      <c r="S2304" s="143"/>
      <c r="T2304" s="144"/>
      <c r="U2304" s="145"/>
      <c r="W2304" s="365"/>
    </row>
    <row r="2305" spans="1:23" ht="65">
      <c r="A2305" s="135">
        <v>15</v>
      </c>
      <c r="B2305" s="52" t="s">
        <v>105</v>
      </c>
      <c r="C2305" s="136" t="s">
        <v>442</v>
      </c>
      <c r="D2305" s="137">
        <v>1</v>
      </c>
      <c r="E2305" s="52" t="s">
        <v>100</v>
      </c>
      <c r="F2305" s="52">
        <v>19</v>
      </c>
      <c r="G2305" s="112" t="s">
        <v>131</v>
      </c>
      <c r="H2305" s="138">
        <v>20</v>
      </c>
      <c r="I2305" s="139">
        <v>796</v>
      </c>
      <c r="J2305" s="139">
        <v>309</v>
      </c>
      <c r="K2305" s="139">
        <f>I2305+J2305</f>
        <v>1105</v>
      </c>
      <c r="L2305" s="140">
        <f>K2305*D2305</f>
        <v>1105</v>
      </c>
      <c r="M2305" s="141">
        <f t="shared" si="138"/>
        <v>20995</v>
      </c>
      <c r="N2305" s="458">
        <f>P2305*D2305*F2305*0.93*2.04</f>
        <v>0</v>
      </c>
      <c r="O2305" s="147">
        <v>1</v>
      </c>
      <c r="P2305" s="460">
        <f t="shared" si="140"/>
        <v>0</v>
      </c>
      <c r="Q2305" s="451">
        <f>'Work progress Summary'!AE20</f>
        <v>1</v>
      </c>
      <c r="R2305" s="144">
        <v>15470</v>
      </c>
      <c r="S2305" s="143">
        <f t="shared" si="141"/>
        <v>5525</v>
      </c>
      <c r="T2305" s="144">
        <f>Q2305*M2305</f>
        <v>20995</v>
      </c>
      <c r="U2305" s="145"/>
      <c r="W2305" s="365"/>
    </row>
    <row r="2306" spans="1:23">
      <c r="A2306" s="182"/>
      <c r="B2306" s="52"/>
      <c r="C2306" s="200"/>
      <c r="D2306" s="137"/>
      <c r="E2306" s="52"/>
      <c r="F2306" s="52"/>
      <c r="G2306" s="186"/>
      <c r="H2306" s="187"/>
      <c r="I2306" s="187"/>
      <c r="J2306" s="187"/>
      <c r="K2306" s="139"/>
      <c r="L2306" s="140"/>
      <c r="M2306" s="141"/>
      <c r="N2306" s="458">
        <f t="shared" si="139"/>
        <v>0</v>
      </c>
      <c r="O2306" s="147"/>
      <c r="P2306" s="460">
        <f t="shared" si="140"/>
        <v>0</v>
      </c>
      <c r="Q2306" s="451"/>
      <c r="R2306" s="144"/>
      <c r="S2306" s="143"/>
      <c r="T2306" s="144"/>
      <c r="U2306" s="145"/>
      <c r="W2306" s="365"/>
    </row>
    <row r="2307" spans="1:23">
      <c r="A2307" s="135"/>
      <c r="B2307" s="183" t="s">
        <v>83</v>
      </c>
      <c r="C2307" s="200" t="s">
        <v>118</v>
      </c>
      <c r="D2307" s="202"/>
      <c r="E2307" s="52"/>
      <c r="F2307" s="52"/>
      <c r="G2307" s="186"/>
      <c r="H2307" s="187"/>
      <c r="I2307" s="139"/>
      <c r="J2307" s="139"/>
      <c r="K2307" s="139"/>
      <c r="L2307" s="140"/>
      <c r="M2307" s="141"/>
      <c r="N2307" s="458">
        <f t="shared" si="139"/>
        <v>0</v>
      </c>
      <c r="O2307" s="147"/>
      <c r="P2307" s="460">
        <f t="shared" si="140"/>
        <v>0</v>
      </c>
      <c r="Q2307" s="451"/>
      <c r="R2307" s="144"/>
      <c r="S2307" s="143"/>
      <c r="T2307" s="144"/>
      <c r="U2307" s="145"/>
      <c r="W2307" s="365"/>
    </row>
    <row r="2308" spans="1:23">
      <c r="A2308" s="182"/>
      <c r="B2308" s="52"/>
      <c r="C2308" s="200"/>
      <c r="D2308" s="137"/>
      <c r="E2308" s="52"/>
      <c r="F2308" s="52"/>
      <c r="G2308" s="186"/>
      <c r="H2308" s="187"/>
      <c r="I2308" s="187"/>
      <c r="J2308" s="187"/>
      <c r="K2308" s="139"/>
      <c r="L2308" s="140"/>
      <c r="M2308" s="141"/>
      <c r="N2308" s="458">
        <f t="shared" si="139"/>
        <v>0</v>
      </c>
      <c r="O2308" s="147"/>
      <c r="P2308" s="460">
        <f t="shared" si="140"/>
        <v>0</v>
      </c>
      <c r="Q2308" s="451"/>
      <c r="R2308" s="144"/>
      <c r="S2308" s="143"/>
      <c r="T2308" s="144"/>
      <c r="U2308" s="145"/>
      <c r="W2308" s="365"/>
    </row>
    <row r="2309" spans="1:23" ht="26">
      <c r="A2309" s="135">
        <v>15</v>
      </c>
      <c r="B2309" s="52" t="s">
        <v>107</v>
      </c>
      <c r="C2309" s="136" t="s">
        <v>443</v>
      </c>
      <c r="D2309" s="137">
        <v>1</v>
      </c>
      <c r="E2309" s="52" t="s">
        <v>100</v>
      </c>
      <c r="F2309" s="52">
        <v>19</v>
      </c>
      <c r="G2309" s="112" t="s">
        <v>131</v>
      </c>
      <c r="H2309" s="138">
        <v>20</v>
      </c>
      <c r="I2309" s="139">
        <v>67</v>
      </c>
      <c r="J2309" s="139">
        <v>31</v>
      </c>
      <c r="K2309" s="139">
        <f>I2309+J2309</f>
        <v>98</v>
      </c>
      <c r="L2309" s="140">
        <f>K2309*D2309</f>
        <v>98</v>
      </c>
      <c r="M2309" s="141">
        <f t="shared" si="138"/>
        <v>1862</v>
      </c>
      <c r="N2309" s="458">
        <f>P2309*D2309*F2309*0.6*0.22</f>
        <v>0.26400000000000001</v>
      </c>
      <c r="O2309" s="147">
        <v>0.89473684210526316</v>
      </c>
      <c r="P2309" s="460">
        <f t="shared" si="140"/>
        <v>0.10526315789473684</v>
      </c>
      <c r="Q2309" s="451">
        <f>'Work progress Summary'!AD20</f>
        <v>1</v>
      </c>
      <c r="R2309" s="144">
        <v>1568</v>
      </c>
      <c r="S2309" s="143">
        <f t="shared" si="141"/>
        <v>294</v>
      </c>
      <c r="T2309" s="144">
        <f>Q2309*M2309</f>
        <v>1862</v>
      </c>
      <c r="U2309" s="145"/>
      <c r="W2309" s="365"/>
    </row>
    <row r="2310" spans="1:23">
      <c r="A2310" s="182"/>
      <c r="B2310" s="52"/>
      <c r="C2310" s="200"/>
      <c r="D2310" s="137"/>
      <c r="E2310" s="52"/>
      <c r="F2310" s="52"/>
      <c r="G2310" s="186"/>
      <c r="H2310" s="187"/>
      <c r="I2310" s="187"/>
      <c r="J2310" s="187"/>
      <c r="K2310" s="139"/>
      <c r="L2310" s="140"/>
      <c r="M2310" s="141"/>
      <c r="N2310" s="458">
        <f t="shared" si="139"/>
        <v>0</v>
      </c>
      <c r="O2310" s="147"/>
      <c r="P2310" s="460">
        <f t="shared" si="140"/>
        <v>0</v>
      </c>
      <c r="Q2310" s="451"/>
      <c r="R2310" s="144"/>
      <c r="S2310" s="143"/>
      <c r="T2310" s="144"/>
      <c r="U2310" s="145"/>
      <c r="W2310" s="365"/>
    </row>
    <row r="2311" spans="1:23" ht="39">
      <c r="A2311" s="135">
        <v>15</v>
      </c>
      <c r="B2311" s="52" t="s">
        <v>108</v>
      </c>
      <c r="C2311" s="136" t="s">
        <v>444</v>
      </c>
      <c r="D2311" s="202">
        <v>1</v>
      </c>
      <c r="E2311" s="52" t="s">
        <v>100</v>
      </c>
      <c r="F2311" s="52">
        <v>19</v>
      </c>
      <c r="G2311" s="112" t="s">
        <v>131</v>
      </c>
      <c r="H2311" s="138">
        <v>20</v>
      </c>
      <c r="I2311" s="139">
        <v>208</v>
      </c>
      <c r="J2311" s="139">
        <v>104</v>
      </c>
      <c r="K2311" s="139">
        <f>I2311+J2311</f>
        <v>312</v>
      </c>
      <c r="L2311" s="140">
        <f>K2311*D2311</f>
        <v>312</v>
      </c>
      <c r="M2311" s="141">
        <f t="shared" si="138"/>
        <v>5928</v>
      </c>
      <c r="N2311" s="458">
        <f>P2311*D2311*F2311*1.04*0.42</f>
        <v>0.43680000000000035</v>
      </c>
      <c r="O2311" s="147">
        <v>0.94736842105263153</v>
      </c>
      <c r="P2311" s="460">
        <f t="shared" si="140"/>
        <v>5.2631578947368474E-2</v>
      </c>
      <c r="Q2311" s="451">
        <f>'Work progress Summary'!AF20</f>
        <v>1</v>
      </c>
      <c r="R2311" s="144">
        <v>4992</v>
      </c>
      <c r="S2311" s="143">
        <f t="shared" si="141"/>
        <v>936</v>
      </c>
      <c r="T2311" s="144">
        <f>Q2311*M2311</f>
        <v>5928</v>
      </c>
      <c r="U2311" s="145"/>
      <c r="W2311" s="365"/>
    </row>
    <row r="2312" spans="1:23">
      <c r="A2312" s="182"/>
      <c r="B2312" s="52"/>
      <c r="C2312" s="200"/>
      <c r="D2312" s="137"/>
      <c r="E2312" s="52"/>
      <c r="F2312" s="52"/>
      <c r="G2312" s="186"/>
      <c r="H2312" s="187"/>
      <c r="I2312" s="187"/>
      <c r="J2312" s="187"/>
      <c r="K2312" s="139"/>
      <c r="L2312" s="140"/>
      <c r="M2312" s="141"/>
      <c r="N2312" s="458">
        <f t="shared" si="139"/>
        <v>0</v>
      </c>
      <c r="O2312" s="147"/>
      <c r="P2312" s="460">
        <f t="shared" si="140"/>
        <v>0</v>
      </c>
      <c r="Q2312" s="451"/>
      <c r="R2312" s="144"/>
      <c r="S2312" s="143"/>
      <c r="T2312" s="144"/>
      <c r="U2312" s="145"/>
      <c r="W2312" s="365"/>
    </row>
    <row r="2313" spans="1:23">
      <c r="A2313" s="135"/>
      <c r="B2313" s="183" t="s">
        <v>83</v>
      </c>
      <c r="C2313" s="200" t="s">
        <v>148</v>
      </c>
      <c r="D2313" s="137"/>
      <c r="E2313" s="52"/>
      <c r="F2313" s="52"/>
      <c r="G2313" s="186"/>
      <c r="H2313" s="187"/>
      <c r="I2313" s="139"/>
      <c r="J2313" s="139"/>
      <c r="K2313" s="139"/>
      <c r="L2313" s="140"/>
      <c r="M2313" s="141"/>
      <c r="N2313" s="458">
        <f t="shared" si="139"/>
        <v>0</v>
      </c>
      <c r="O2313" s="147"/>
      <c r="P2313" s="460">
        <f t="shared" si="140"/>
        <v>0</v>
      </c>
      <c r="Q2313" s="451"/>
      <c r="R2313" s="144"/>
      <c r="S2313" s="143"/>
      <c r="T2313" s="144"/>
      <c r="U2313" s="145"/>
      <c r="W2313" s="365"/>
    </row>
    <row r="2314" spans="1:23">
      <c r="A2314" s="182"/>
      <c r="B2314" s="52"/>
      <c r="C2314" s="200"/>
      <c r="D2314" s="137"/>
      <c r="E2314" s="52"/>
      <c r="F2314" s="52"/>
      <c r="G2314" s="186"/>
      <c r="H2314" s="187"/>
      <c r="I2314" s="187"/>
      <c r="J2314" s="187"/>
      <c r="K2314" s="139"/>
      <c r="L2314" s="140"/>
      <c r="M2314" s="141"/>
      <c r="N2314" s="458">
        <f t="shared" si="139"/>
        <v>0</v>
      </c>
      <c r="O2314" s="147"/>
      <c r="P2314" s="460">
        <f t="shared" si="140"/>
        <v>0</v>
      </c>
      <c r="Q2314" s="451"/>
      <c r="R2314" s="144"/>
      <c r="S2314" s="143"/>
      <c r="T2314" s="144"/>
      <c r="U2314" s="145"/>
      <c r="W2314" s="365"/>
    </row>
    <row r="2315" spans="1:23" ht="26">
      <c r="A2315" s="135">
        <v>15</v>
      </c>
      <c r="B2315" s="52"/>
      <c r="C2315" s="136" t="s">
        <v>149</v>
      </c>
      <c r="D2315" s="202">
        <v>126</v>
      </c>
      <c r="E2315" s="52" t="s">
        <v>532</v>
      </c>
      <c r="F2315" s="52">
        <v>19</v>
      </c>
      <c r="G2315" s="112"/>
      <c r="H2315" s="138"/>
      <c r="I2315" s="139">
        <v>0</v>
      </c>
      <c r="J2315" s="139">
        <v>8</v>
      </c>
      <c r="K2315" s="139">
        <f>I2315+J2315</f>
        <v>8</v>
      </c>
      <c r="L2315" s="140">
        <f>K2315*D2315</f>
        <v>1008</v>
      </c>
      <c r="M2315" s="141">
        <f t="shared" si="138"/>
        <v>19152</v>
      </c>
      <c r="N2315" s="458"/>
      <c r="O2315" s="147">
        <v>0.81473648454059799</v>
      </c>
      <c r="P2315" s="460">
        <f t="shared" si="140"/>
        <v>8.3422649064052168E-3</v>
      </c>
      <c r="Q2315" s="451">
        <f>SUM(T2133:T2311)/SUM(M2133:M2311)</f>
        <v>0.82307874944700321</v>
      </c>
      <c r="R2315" s="144">
        <v>15435.520262019249</v>
      </c>
      <c r="S2315" s="143">
        <f t="shared" si="141"/>
        <v>328.08394738975767</v>
      </c>
      <c r="T2315" s="144">
        <f>Q2315*M2315</f>
        <v>15763.604209409006</v>
      </c>
      <c r="U2315" s="145"/>
      <c r="W2315" s="365"/>
    </row>
    <row r="2316" spans="1:23">
      <c r="A2316" s="182"/>
      <c r="B2316" s="52"/>
      <c r="C2316" s="200"/>
      <c r="D2316" s="137"/>
      <c r="E2316" s="52"/>
      <c r="F2316" s="52"/>
      <c r="G2316" s="186"/>
      <c r="H2316" s="187"/>
      <c r="I2316" s="187"/>
      <c r="J2316" s="187"/>
      <c r="K2316" s="139"/>
      <c r="L2316" s="140"/>
      <c r="M2316" s="141"/>
      <c r="N2316" s="458"/>
      <c r="O2316" s="147"/>
      <c r="P2316" s="460">
        <f t="shared" si="140"/>
        <v>0</v>
      </c>
      <c r="Q2316" s="451"/>
      <c r="R2316" s="144"/>
      <c r="S2316" s="143"/>
      <c r="T2316" s="144"/>
      <c r="U2316" s="145"/>
      <c r="W2316" s="365"/>
    </row>
    <row r="2317" spans="1:23" ht="26">
      <c r="A2317" s="135">
        <v>15</v>
      </c>
      <c r="B2317" s="52"/>
      <c r="C2317" s="136" t="s">
        <v>150</v>
      </c>
      <c r="D2317" s="137">
        <v>32</v>
      </c>
      <c r="E2317" s="52" t="s">
        <v>532</v>
      </c>
      <c r="F2317" s="52">
        <v>19</v>
      </c>
      <c r="G2317" s="112"/>
      <c r="H2317" s="138"/>
      <c r="I2317" s="139">
        <v>0</v>
      </c>
      <c r="J2317" s="139">
        <v>8</v>
      </c>
      <c r="K2317" s="139">
        <f>I2317+J2317</f>
        <v>8</v>
      </c>
      <c r="L2317" s="140">
        <f>K2317*D2317</f>
        <v>256</v>
      </c>
      <c r="M2317" s="141">
        <f t="shared" ref="M2317:M2379" si="142">D2317*K2317*F2317</f>
        <v>4864</v>
      </c>
      <c r="N2317" s="458"/>
      <c r="O2317" s="147">
        <v>0.81473648454059799</v>
      </c>
      <c r="P2317" s="460">
        <f t="shared" si="140"/>
        <v>8.3422649064052168E-3</v>
      </c>
      <c r="Q2317" s="451">
        <f>Q2315</f>
        <v>0.82307874944700321</v>
      </c>
      <c r="R2317" s="144">
        <v>3920.1321300366344</v>
      </c>
      <c r="S2317" s="143">
        <f t="shared" si="141"/>
        <v>83.322907273589408</v>
      </c>
      <c r="T2317" s="144">
        <f>Q2317*M2317</f>
        <v>4003.4550373102238</v>
      </c>
      <c r="U2317" s="145"/>
      <c r="W2317" s="365"/>
    </row>
    <row r="2318" spans="1:23" ht="13.5" thickBot="1">
      <c r="A2318" s="182"/>
      <c r="B2318" s="52"/>
      <c r="C2318" s="200"/>
      <c r="D2318" s="137"/>
      <c r="E2318" s="52"/>
      <c r="F2318" s="52"/>
      <c r="G2318" s="186"/>
      <c r="H2318" s="187"/>
      <c r="I2318" s="187"/>
      <c r="J2318" s="187"/>
      <c r="K2318" s="139"/>
      <c r="L2318" s="140"/>
      <c r="M2318" s="141"/>
      <c r="N2318" s="458">
        <f t="shared" si="139"/>
        <v>0</v>
      </c>
      <c r="O2318" s="147"/>
      <c r="P2318" s="460">
        <f t="shared" si="140"/>
        <v>0</v>
      </c>
      <c r="Q2318" s="452"/>
      <c r="R2318" s="213"/>
      <c r="S2318" s="212"/>
      <c r="T2318" s="213"/>
      <c r="U2318" s="214"/>
      <c r="W2318" s="365"/>
    </row>
    <row r="2319" spans="1:23" ht="20.149999999999999" customHeight="1" thickTop="1" thickBot="1">
      <c r="A2319" s="239">
        <v>15</v>
      </c>
      <c r="B2319" s="216"/>
      <c r="C2319" s="217" t="s">
        <v>445</v>
      </c>
      <c r="D2319" s="218"/>
      <c r="E2319" s="216"/>
      <c r="F2319" s="216"/>
      <c r="G2319" s="219"/>
      <c r="H2319" s="220"/>
      <c r="I2319" s="221"/>
      <c r="J2319" s="221"/>
      <c r="K2319" s="221"/>
      <c r="L2319" s="221"/>
      <c r="M2319" s="222"/>
      <c r="N2319" s="458">
        <f t="shared" si="139"/>
        <v>0</v>
      </c>
      <c r="O2319" s="461"/>
      <c r="P2319" s="460">
        <f t="shared" si="140"/>
        <v>0</v>
      </c>
      <c r="Q2319" s="223"/>
      <c r="R2319" s="224">
        <v>1265813.727392056</v>
      </c>
      <c r="S2319" s="224">
        <f t="shared" si="141"/>
        <v>26905.031854663277</v>
      </c>
      <c r="T2319" s="224">
        <f>SUM(T2124:T2318)</f>
        <v>1292718.7592467193</v>
      </c>
      <c r="U2319" s="225"/>
      <c r="W2319" s="365"/>
    </row>
    <row r="2320" spans="1:23" ht="13.5" thickTop="1">
      <c r="A2320" s="226"/>
      <c r="B2320" s="227"/>
      <c r="C2320" s="228"/>
      <c r="D2320" s="229"/>
      <c r="E2320" s="227"/>
      <c r="F2320" s="227"/>
      <c r="G2320" s="230"/>
      <c r="H2320" s="231"/>
      <c r="I2320" s="232"/>
      <c r="J2320" s="232"/>
      <c r="K2320" s="232"/>
      <c r="L2320" s="233"/>
      <c r="M2320" s="234"/>
      <c r="N2320" s="458">
        <f t="shared" si="139"/>
        <v>0</v>
      </c>
      <c r="O2320" s="147"/>
      <c r="P2320" s="460">
        <f t="shared" si="140"/>
        <v>0</v>
      </c>
      <c r="Q2320" s="453"/>
      <c r="R2320" s="236"/>
      <c r="S2320" s="235"/>
      <c r="T2320" s="236"/>
      <c r="U2320" s="237"/>
      <c r="W2320" s="365"/>
    </row>
    <row r="2321" spans="1:23">
      <c r="A2321" s="135">
        <v>16</v>
      </c>
      <c r="B2321" s="183" t="s">
        <v>83</v>
      </c>
      <c r="C2321" s="184" t="s">
        <v>446</v>
      </c>
      <c r="D2321" s="202"/>
      <c r="E2321" s="52"/>
      <c r="F2321" s="52"/>
      <c r="G2321" s="186"/>
      <c r="H2321" s="187"/>
      <c r="I2321" s="139"/>
      <c r="J2321" s="139"/>
      <c r="K2321" s="139"/>
      <c r="L2321" s="140"/>
      <c r="M2321" s="141"/>
      <c r="N2321" s="458">
        <f t="shared" si="139"/>
        <v>0</v>
      </c>
      <c r="O2321" s="147"/>
      <c r="P2321" s="460">
        <f t="shared" si="140"/>
        <v>0</v>
      </c>
      <c r="Q2321" s="451"/>
      <c r="R2321" s="144"/>
      <c r="S2321" s="143"/>
      <c r="T2321" s="144"/>
      <c r="U2321" s="145"/>
      <c r="W2321" s="365"/>
    </row>
    <row r="2322" spans="1:23">
      <c r="A2322" s="182"/>
      <c r="B2322" s="52"/>
      <c r="C2322" s="200"/>
      <c r="D2322" s="137"/>
      <c r="E2322" s="52"/>
      <c r="F2322" s="52"/>
      <c r="G2322" s="186"/>
      <c r="H2322" s="187"/>
      <c r="I2322" s="187"/>
      <c r="J2322" s="187"/>
      <c r="K2322" s="139"/>
      <c r="L2322" s="140"/>
      <c r="M2322" s="141"/>
      <c r="N2322" s="458">
        <f t="shared" si="139"/>
        <v>0</v>
      </c>
      <c r="O2322" s="147"/>
      <c r="P2322" s="460">
        <f t="shared" si="140"/>
        <v>0</v>
      </c>
      <c r="Q2322" s="451"/>
      <c r="R2322" s="144"/>
      <c r="S2322" s="143"/>
      <c r="T2322" s="144"/>
      <c r="U2322" s="145"/>
      <c r="W2322" s="365"/>
    </row>
    <row r="2323" spans="1:23" ht="26">
      <c r="A2323" s="135"/>
      <c r="B2323" s="52"/>
      <c r="C2323" s="136" t="s">
        <v>90</v>
      </c>
      <c r="D2323" s="137"/>
      <c r="E2323" s="52"/>
      <c r="F2323" s="52"/>
      <c r="G2323" s="186"/>
      <c r="H2323" s="187"/>
      <c r="I2323" s="139"/>
      <c r="J2323" s="139"/>
      <c r="K2323" s="139"/>
      <c r="L2323" s="140"/>
      <c r="M2323" s="141"/>
      <c r="N2323" s="458">
        <f t="shared" si="139"/>
        <v>0</v>
      </c>
      <c r="O2323" s="147"/>
      <c r="P2323" s="460">
        <f t="shared" si="140"/>
        <v>0</v>
      </c>
      <c r="Q2323" s="451"/>
      <c r="R2323" s="144"/>
      <c r="S2323" s="143"/>
      <c r="T2323" s="144"/>
      <c r="U2323" s="145"/>
      <c r="W2323" s="365"/>
    </row>
    <row r="2324" spans="1:23">
      <c r="A2324" s="182"/>
      <c r="B2324" s="52"/>
      <c r="C2324" s="200"/>
      <c r="D2324" s="137"/>
      <c r="E2324" s="52"/>
      <c r="F2324" s="52"/>
      <c r="G2324" s="186"/>
      <c r="H2324" s="187"/>
      <c r="I2324" s="187"/>
      <c r="J2324" s="187"/>
      <c r="K2324" s="139"/>
      <c r="L2324" s="140"/>
      <c r="M2324" s="141"/>
      <c r="N2324" s="458">
        <f t="shared" si="139"/>
        <v>0</v>
      </c>
      <c r="O2324" s="147"/>
      <c r="P2324" s="460">
        <f t="shared" si="140"/>
        <v>0</v>
      </c>
      <c r="Q2324" s="451"/>
      <c r="R2324" s="144"/>
      <c r="S2324" s="143"/>
      <c r="T2324" s="144"/>
      <c r="U2324" s="145"/>
      <c r="W2324" s="365"/>
    </row>
    <row r="2325" spans="1:23">
      <c r="A2325" s="135"/>
      <c r="B2325" s="52"/>
      <c r="C2325" s="185" t="s">
        <v>91</v>
      </c>
      <c r="D2325" s="202"/>
      <c r="E2325" s="52"/>
      <c r="F2325" s="52"/>
      <c r="G2325" s="186"/>
      <c r="H2325" s="187"/>
      <c r="I2325" s="139"/>
      <c r="J2325" s="139"/>
      <c r="K2325" s="139"/>
      <c r="L2325" s="140"/>
      <c r="M2325" s="141"/>
      <c r="N2325" s="458">
        <f t="shared" si="139"/>
        <v>0</v>
      </c>
      <c r="O2325" s="147"/>
      <c r="P2325" s="460">
        <f t="shared" si="140"/>
        <v>0</v>
      </c>
      <c r="Q2325" s="451"/>
      <c r="R2325" s="144"/>
      <c r="S2325" s="143"/>
      <c r="T2325" s="144"/>
      <c r="U2325" s="145"/>
      <c r="W2325" s="365"/>
    </row>
    <row r="2326" spans="1:23">
      <c r="A2326" s="182"/>
      <c r="B2326" s="52"/>
      <c r="C2326" s="200"/>
      <c r="D2326" s="137"/>
      <c r="E2326" s="52"/>
      <c r="F2326" s="52"/>
      <c r="G2326" s="186"/>
      <c r="H2326" s="187"/>
      <c r="I2326" s="187"/>
      <c r="J2326" s="187"/>
      <c r="K2326" s="139"/>
      <c r="L2326" s="140"/>
      <c r="M2326" s="141"/>
      <c r="N2326" s="458">
        <f t="shared" si="139"/>
        <v>0</v>
      </c>
      <c r="O2326" s="147"/>
      <c r="P2326" s="460">
        <f t="shared" si="140"/>
        <v>0</v>
      </c>
      <c r="Q2326" s="451"/>
      <c r="R2326" s="144"/>
      <c r="S2326" s="143"/>
      <c r="T2326" s="144"/>
      <c r="U2326" s="145"/>
      <c r="W2326" s="365"/>
    </row>
    <row r="2327" spans="1:23">
      <c r="A2327" s="135"/>
      <c r="B2327" s="52"/>
      <c r="C2327" s="185" t="s">
        <v>211</v>
      </c>
      <c r="D2327" s="202"/>
      <c r="E2327" s="52"/>
      <c r="F2327" s="52"/>
      <c r="G2327" s="186"/>
      <c r="H2327" s="187"/>
      <c r="I2327" s="139"/>
      <c r="J2327" s="139"/>
      <c r="K2327" s="139"/>
      <c r="L2327" s="140"/>
      <c r="M2327" s="141"/>
      <c r="N2327" s="458">
        <f t="shared" si="139"/>
        <v>0</v>
      </c>
      <c r="O2327" s="147"/>
      <c r="P2327" s="460">
        <f t="shared" si="140"/>
        <v>0</v>
      </c>
      <c r="Q2327" s="451"/>
      <c r="R2327" s="144"/>
      <c r="S2327" s="143"/>
      <c r="T2327" s="144"/>
      <c r="U2327" s="145"/>
      <c r="W2327" s="365"/>
    </row>
    <row r="2328" spans="1:23">
      <c r="A2328" s="182"/>
      <c r="B2328" s="52"/>
      <c r="C2328" s="200"/>
      <c r="D2328" s="137"/>
      <c r="E2328" s="52"/>
      <c r="F2328" s="52"/>
      <c r="G2328" s="186"/>
      <c r="H2328" s="187"/>
      <c r="I2328" s="187"/>
      <c r="J2328" s="187"/>
      <c r="K2328" s="139"/>
      <c r="L2328" s="140"/>
      <c r="M2328" s="141"/>
      <c r="N2328" s="458">
        <f t="shared" si="139"/>
        <v>0</v>
      </c>
      <c r="O2328" s="147"/>
      <c r="P2328" s="460">
        <f t="shared" si="140"/>
        <v>0</v>
      </c>
      <c r="Q2328" s="451"/>
      <c r="R2328" s="144"/>
      <c r="S2328" s="143"/>
      <c r="T2328" s="144"/>
      <c r="U2328" s="145"/>
      <c r="W2328" s="365"/>
    </row>
    <row r="2329" spans="1:23" ht="26">
      <c r="A2329" s="135">
        <v>16</v>
      </c>
      <c r="B2329" s="52" t="s">
        <v>1</v>
      </c>
      <c r="C2329" s="136" t="s">
        <v>93</v>
      </c>
      <c r="D2329" s="202">
        <v>6.9</v>
      </c>
      <c r="E2329" s="52" t="s">
        <v>532</v>
      </c>
      <c r="F2329" s="52">
        <v>5</v>
      </c>
      <c r="G2329" s="112" t="s">
        <v>94</v>
      </c>
      <c r="H2329" s="138">
        <v>20</v>
      </c>
      <c r="I2329" s="139">
        <v>255</v>
      </c>
      <c r="J2329" s="139">
        <v>145</v>
      </c>
      <c r="K2329" s="139">
        <f>I2329+J2329</f>
        <v>400</v>
      </c>
      <c r="L2329" s="140">
        <f>K2329*D2329</f>
        <v>2760</v>
      </c>
      <c r="M2329" s="141">
        <f t="shared" si="142"/>
        <v>13800</v>
      </c>
      <c r="N2329" s="458">
        <f t="shared" si="139"/>
        <v>0</v>
      </c>
      <c r="O2329" s="147">
        <v>1</v>
      </c>
      <c r="P2329" s="460">
        <f t="shared" si="140"/>
        <v>0</v>
      </c>
      <c r="Q2329" s="451">
        <f>'Work progress Summary'!C21</f>
        <v>1</v>
      </c>
      <c r="R2329" s="144">
        <v>13800</v>
      </c>
      <c r="S2329" s="143">
        <f t="shared" si="141"/>
        <v>0</v>
      </c>
      <c r="T2329" s="144">
        <f>Q2329*M2329</f>
        <v>13800</v>
      </c>
      <c r="U2329" s="145"/>
      <c r="W2329" s="365"/>
    </row>
    <row r="2330" spans="1:23">
      <c r="A2330" s="182"/>
      <c r="B2330" s="52"/>
      <c r="C2330" s="200"/>
      <c r="D2330" s="137"/>
      <c r="E2330" s="52"/>
      <c r="F2330" s="52"/>
      <c r="G2330" s="186"/>
      <c r="H2330" s="187"/>
      <c r="I2330" s="187"/>
      <c r="J2330" s="187"/>
      <c r="K2330" s="139"/>
      <c r="L2330" s="140"/>
      <c r="M2330" s="141"/>
      <c r="N2330" s="458">
        <f t="shared" si="139"/>
        <v>0</v>
      </c>
      <c r="O2330" s="147"/>
      <c r="P2330" s="460">
        <f t="shared" si="140"/>
        <v>0</v>
      </c>
      <c r="Q2330" s="451"/>
      <c r="R2330" s="144"/>
      <c r="S2330" s="143"/>
      <c r="T2330" s="144"/>
      <c r="U2330" s="145"/>
      <c r="W2330" s="365"/>
    </row>
    <row r="2331" spans="1:23" ht="14.5">
      <c r="A2331" s="135">
        <v>16</v>
      </c>
      <c r="B2331" s="52" t="s">
        <v>2</v>
      </c>
      <c r="C2331" s="185" t="s">
        <v>166</v>
      </c>
      <c r="D2331" s="202">
        <v>0.55000000000000004</v>
      </c>
      <c r="E2331" s="52" t="s">
        <v>532</v>
      </c>
      <c r="F2331" s="52">
        <v>5</v>
      </c>
      <c r="G2331" s="112" t="s">
        <v>96</v>
      </c>
      <c r="H2331" s="138">
        <v>20</v>
      </c>
      <c r="I2331" s="139">
        <v>282</v>
      </c>
      <c r="J2331" s="139">
        <v>206</v>
      </c>
      <c r="K2331" s="139">
        <f>I2331+J2331</f>
        <v>488</v>
      </c>
      <c r="L2331" s="140">
        <f>K2331*D2331</f>
        <v>268.40000000000003</v>
      </c>
      <c r="M2331" s="141">
        <f t="shared" si="142"/>
        <v>1342.0000000000002</v>
      </c>
      <c r="N2331" s="458">
        <f t="shared" si="139"/>
        <v>0</v>
      </c>
      <c r="O2331" s="147">
        <v>1</v>
      </c>
      <c r="P2331" s="460">
        <f t="shared" si="140"/>
        <v>0</v>
      </c>
      <c r="Q2331" s="451">
        <f>Q2329</f>
        <v>1</v>
      </c>
      <c r="R2331" s="144">
        <v>1342.0000000000002</v>
      </c>
      <c r="S2331" s="143">
        <f t="shared" si="141"/>
        <v>0</v>
      </c>
      <c r="T2331" s="144">
        <f>Q2331*M2331</f>
        <v>1342.0000000000002</v>
      </c>
      <c r="U2331" s="145"/>
      <c r="W2331" s="365"/>
    </row>
    <row r="2332" spans="1:23">
      <c r="A2332" s="182"/>
      <c r="B2332" s="52"/>
      <c r="C2332" s="200"/>
      <c r="D2332" s="137"/>
      <c r="E2332" s="52"/>
      <c r="F2332" s="52"/>
      <c r="G2332" s="186"/>
      <c r="H2332" s="187"/>
      <c r="I2332" s="187"/>
      <c r="J2332" s="187"/>
      <c r="K2332" s="139"/>
      <c r="L2332" s="140"/>
      <c r="M2332" s="141"/>
      <c r="N2332" s="458">
        <f t="shared" si="139"/>
        <v>0</v>
      </c>
      <c r="O2332" s="147"/>
      <c r="P2332" s="460">
        <f t="shared" si="140"/>
        <v>0</v>
      </c>
      <c r="Q2332" s="451"/>
      <c r="R2332" s="144"/>
      <c r="S2332" s="143"/>
      <c r="T2332" s="144"/>
      <c r="U2332" s="145"/>
      <c r="W2332" s="365"/>
    </row>
    <row r="2333" spans="1:23" ht="14.5">
      <c r="A2333" s="135">
        <v>16</v>
      </c>
      <c r="B2333" s="52" t="s">
        <v>3</v>
      </c>
      <c r="C2333" s="185" t="s">
        <v>447</v>
      </c>
      <c r="D2333" s="202">
        <v>2.2000000000000002</v>
      </c>
      <c r="E2333" s="52" t="s">
        <v>532</v>
      </c>
      <c r="F2333" s="52">
        <v>5</v>
      </c>
      <c r="G2333" s="112" t="s">
        <v>96</v>
      </c>
      <c r="H2333" s="138">
        <v>20</v>
      </c>
      <c r="I2333" s="139">
        <v>282</v>
      </c>
      <c r="J2333" s="139">
        <v>206</v>
      </c>
      <c r="K2333" s="139">
        <f>I2333+J2333</f>
        <v>488</v>
      </c>
      <c r="L2333" s="140">
        <f>K2333*D2333</f>
        <v>1073.6000000000001</v>
      </c>
      <c r="M2333" s="141">
        <f t="shared" si="142"/>
        <v>5368.0000000000009</v>
      </c>
      <c r="N2333" s="458">
        <f t="shared" si="139"/>
        <v>0</v>
      </c>
      <c r="O2333" s="147">
        <v>1</v>
      </c>
      <c r="P2333" s="460">
        <f t="shared" si="140"/>
        <v>0</v>
      </c>
      <c r="Q2333" s="451">
        <f>Q2331</f>
        <v>1</v>
      </c>
      <c r="R2333" s="144">
        <v>5368.0000000000009</v>
      </c>
      <c r="S2333" s="143">
        <f t="shared" si="141"/>
        <v>0</v>
      </c>
      <c r="T2333" s="144">
        <f>Q2333*M2333</f>
        <v>5368.0000000000009</v>
      </c>
      <c r="U2333" s="145"/>
      <c r="W2333" s="365"/>
    </row>
    <row r="2334" spans="1:23">
      <c r="A2334" s="182"/>
      <c r="B2334" s="52"/>
      <c r="C2334" s="200"/>
      <c r="D2334" s="137"/>
      <c r="E2334" s="52"/>
      <c r="F2334" s="52"/>
      <c r="G2334" s="186"/>
      <c r="H2334" s="187"/>
      <c r="I2334" s="187"/>
      <c r="J2334" s="187"/>
      <c r="K2334" s="139"/>
      <c r="L2334" s="140"/>
      <c r="M2334" s="141"/>
      <c r="N2334" s="458">
        <f t="shared" ref="N2334:N2397" si="143">P2334*D2334*F2334</f>
        <v>0</v>
      </c>
      <c r="O2334" s="147"/>
      <c r="P2334" s="460">
        <f t="shared" ref="P2334:P2397" si="144">Q2334-O2334</f>
        <v>0</v>
      </c>
      <c r="Q2334" s="451"/>
      <c r="R2334" s="144"/>
      <c r="S2334" s="143"/>
      <c r="T2334" s="144"/>
      <c r="U2334" s="145"/>
      <c r="W2334" s="365"/>
    </row>
    <row r="2335" spans="1:23">
      <c r="A2335" s="135">
        <v>16</v>
      </c>
      <c r="B2335" s="52" t="s">
        <v>4</v>
      </c>
      <c r="C2335" s="185" t="s">
        <v>285</v>
      </c>
      <c r="D2335" s="137">
        <v>10.95</v>
      </c>
      <c r="E2335" s="52" t="s">
        <v>533</v>
      </c>
      <c r="F2335" s="52">
        <v>5</v>
      </c>
      <c r="G2335" s="112" t="s">
        <v>98</v>
      </c>
      <c r="H2335" s="138">
        <v>5</v>
      </c>
      <c r="I2335" s="139">
        <v>0</v>
      </c>
      <c r="J2335" s="139">
        <v>57</v>
      </c>
      <c r="K2335" s="139">
        <f>I2335+J2335</f>
        <v>57</v>
      </c>
      <c r="L2335" s="140">
        <f>K2335*D2335</f>
        <v>624.15</v>
      </c>
      <c r="M2335" s="141">
        <f t="shared" si="142"/>
        <v>3120.75</v>
      </c>
      <c r="N2335" s="458"/>
      <c r="O2335" s="147">
        <v>1</v>
      </c>
      <c r="P2335" s="460">
        <f t="shared" si="144"/>
        <v>0</v>
      </c>
      <c r="Q2335" s="451">
        <f>'Work progress Summary'!J21</f>
        <v>1</v>
      </c>
      <c r="R2335" s="144">
        <v>3120.75</v>
      </c>
      <c r="S2335" s="143">
        <f t="shared" ref="S2335:S2397" si="145">T2335-R2335</f>
        <v>0</v>
      </c>
      <c r="T2335" s="144">
        <f>Q2335*M2335</f>
        <v>3120.75</v>
      </c>
      <c r="U2335" s="145"/>
      <c r="W2335" s="365"/>
    </row>
    <row r="2336" spans="1:23">
      <c r="A2336" s="182"/>
      <c r="B2336" s="52"/>
      <c r="C2336" s="200"/>
      <c r="D2336" s="137"/>
      <c r="E2336" s="52"/>
      <c r="F2336" s="52"/>
      <c r="G2336" s="186"/>
      <c r="H2336" s="187"/>
      <c r="I2336" s="187"/>
      <c r="J2336" s="187"/>
      <c r="K2336" s="139"/>
      <c r="L2336" s="140"/>
      <c r="M2336" s="141"/>
      <c r="N2336" s="458">
        <f t="shared" si="143"/>
        <v>0</v>
      </c>
      <c r="O2336" s="147"/>
      <c r="P2336" s="460">
        <f t="shared" si="144"/>
        <v>0</v>
      </c>
      <c r="Q2336" s="451"/>
      <c r="R2336" s="144"/>
      <c r="S2336" s="143"/>
      <c r="T2336" s="144"/>
      <c r="U2336" s="145"/>
      <c r="W2336" s="365"/>
    </row>
    <row r="2337" spans="1:23" ht="26">
      <c r="A2337" s="135">
        <v>16</v>
      </c>
      <c r="B2337" s="52" t="s">
        <v>129</v>
      </c>
      <c r="C2337" s="136" t="s">
        <v>394</v>
      </c>
      <c r="D2337" s="202">
        <v>1</v>
      </c>
      <c r="E2337" s="52" t="s">
        <v>100</v>
      </c>
      <c r="F2337" s="52">
        <v>5</v>
      </c>
      <c r="G2337" s="112" t="s">
        <v>131</v>
      </c>
      <c r="H2337" s="138">
        <v>20</v>
      </c>
      <c r="I2337" s="139">
        <v>115</v>
      </c>
      <c r="J2337" s="139">
        <v>33</v>
      </c>
      <c r="K2337" s="139">
        <f>I2337+J2337</f>
        <v>148</v>
      </c>
      <c r="L2337" s="140">
        <f>K2337*D2337</f>
        <v>148</v>
      </c>
      <c r="M2337" s="141">
        <f t="shared" si="142"/>
        <v>740</v>
      </c>
      <c r="N2337" s="458">
        <f>P2337*D2337*F2337*0.16*1.1</f>
        <v>0</v>
      </c>
      <c r="O2337" s="147">
        <v>1</v>
      </c>
      <c r="P2337" s="460">
        <f t="shared" si="144"/>
        <v>0</v>
      </c>
      <c r="Q2337" s="451">
        <f>Q2333</f>
        <v>1</v>
      </c>
      <c r="R2337" s="144">
        <v>740</v>
      </c>
      <c r="S2337" s="143">
        <f t="shared" si="145"/>
        <v>0</v>
      </c>
      <c r="T2337" s="144">
        <f>Q2337*M2337</f>
        <v>740</v>
      </c>
      <c r="U2337" s="145"/>
      <c r="W2337" s="365"/>
    </row>
    <row r="2338" spans="1:23">
      <c r="A2338" s="182"/>
      <c r="B2338" s="52"/>
      <c r="C2338" s="200"/>
      <c r="D2338" s="137"/>
      <c r="E2338" s="52"/>
      <c r="F2338" s="52"/>
      <c r="G2338" s="186"/>
      <c r="H2338" s="187"/>
      <c r="I2338" s="187"/>
      <c r="J2338" s="187"/>
      <c r="K2338" s="139"/>
      <c r="L2338" s="140"/>
      <c r="M2338" s="141"/>
      <c r="N2338" s="458">
        <f t="shared" si="143"/>
        <v>0</v>
      </c>
      <c r="O2338" s="147"/>
      <c r="P2338" s="460">
        <f t="shared" si="144"/>
        <v>0</v>
      </c>
      <c r="Q2338" s="451"/>
      <c r="R2338" s="144"/>
      <c r="S2338" s="143"/>
      <c r="T2338" s="144"/>
      <c r="U2338" s="145"/>
      <c r="W2338" s="365"/>
    </row>
    <row r="2339" spans="1:23">
      <c r="A2339" s="135"/>
      <c r="B2339" s="52"/>
      <c r="C2339" s="185" t="s">
        <v>298</v>
      </c>
      <c r="D2339" s="202"/>
      <c r="E2339" s="52"/>
      <c r="F2339" s="52"/>
      <c r="G2339" s="186"/>
      <c r="H2339" s="187"/>
      <c r="I2339" s="139"/>
      <c r="J2339" s="139"/>
      <c r="K2339" s="139"/>
      <c r="L2339" s="140"/>
      <c r="M2339" s="141"/>
      <c r="N2339" s="458">
        <f t="shared" si="143"/>
        <v>0</v>
      </c>
      <c r="O2339" s="147"/>
      <c r="P2339" s="460">
        <f t="shared" si="144"/>
        <v>0</v>
      </c>
      <c r="Q2339" s="451"/>
      <c r="R2339" s="144"/>
      <c r="S2339" s="143"/>
      <c r="T2339" s="144"/>
      <c r="U2339" s="145"/>
      <c r="W2339" s="365"/>
    </row>
    <row r="2340" spans="1:23">
      <c r="A2340" s="182"/>
      <c r="B2340" s="52"/>
      <c r="C2340" s="200"/>
      <c r="D2340" s="137"/>
      <c r="E2340" s="52"/>
      <c r="F2340" s="52"/>
      <c r="G2340" s="186"/>
      <c r="H2340" s="187"/>
      <c r="I2340" s="187"/>
      <c r="J2340" s="187"/>
      <c r="K2340" s="139"/>
      <c r="L2340" s="140"/>
      <c r="M2340" s="141"/>
      <c r="N2340" s="458">
        <f t="shared" si="143"/>
        <v>0</v>
      </c>
      <c r="O2340" s="147"/>
      <c r="P2340" s="460">
        <f t="shared" si="144"/>
        <v>0</v>
      </c>
      <c r="Q2340" s="451"/>
      <c r="R2340" s="144"/>
      <c r="S2340" s="143"/>
      <c r="T2340" s="144"/>
      <c r="U2340" s="145"/>
      <c r="W2340" s="365"/>
    </row>
    <row r="2341" spans="1:23" ht="39">
      <c r="A2341" s="135">
        <v>16</v>
      </c>
      <c r="B2341" s="52" t="s">
        <v>5</v>
      </c>
      <c r="C2341" s="136" t="s">
        <v>102</v>
      </c>
      <c r="D2341" s="202">
        <v>27.35</v>
      </c>
      <c r="E2341" s="52" t="s">
        <v>532</v>
      </c>
      <c r="F2341" s="52">
        <v>5</v>
      </c>
      <c r="G2341" s="112" t="s">
        <v>94</v>
      </c>
      <c r="H2341" s="138">
        <v>20</v>
      </c>
      <c r="I2341" s="139">
        <v>255</v>
      </c>
      <c r="J2341" s="139">
        <v>145</v>
      </c>
      <c r="K2341" s="139">
        <f>I2341+J2341</f>
        <v>400</v>
      </c>
      <c r="L2341" s="140">
        <f>K2341*D2341</f>
        <v>10940</v>
      </c>
      <c r="M2341" s="141">
        <f t="shared" si="142"/>
        <v>54700</v>
      </c>
      <c r="N2341" s="458">
        <f t="shared" si="143"/>
        <v>0</v>
      </c>
      <c r="O2341" s="147">
        <v>1</v>
      </c>
      <c r="P2341" s="460">
        <f t="shared" si="144"/>
        <v>0</v>
      </c>
      <c r="Q2341" s="451">
        <f>'Work progress Summary'!D21</f>
        <v>1</v>
      </c>
      <c r="R2341" s="144">
        <v>54700</v>
      </c>
      <c r="S2341" s="143">
        <f t="shared" si="145"/>
        <v>0</v>
      </c>
      <c r="T2341" s="144">
        <f>Q2341*M2341</f>
        <v>54700</v>
      </c>
      <c r="U2341" s="145"/>
      <c r="W2341" s="365"/>
    </row>
    <row r="2342" spans="1:23">
      <c r="A2342" s="182"/>
      <c r="B2342" s="52"/>
      <c r="C2342" s="200"/>
      <c r="D2342" s="137"/>
      <c r="E2342" s="52"/>
      <c r="F2342" s="52"/>
      <c r="G2342" s="186"/>
      <c r="H2342" s="187"/>
      <c r="I2342" s="187"/>
      <c r="J2342" s="187"/>
      <c r="K2342" s="139"/>
      <c r="L2342" s="140"/>
      <c r="M2342" s="141"/>
      <c r="N2342" s="458">
        <f t="shared" si="143"/>
        <v>0</v>
      </c>
      <c r="O2342" s="147"/>
      <c r="P2342" s="460">
        <f t="shared" si="144"/>
        <v>0</v>
      </c>
      <c r="Q2342" s="451"/>
      <c r="R2342" s="144"/>
      <c r="S2342" s="143"/>
      <c r="T2342" s="144"/>
      <c r="U2342" s="145"/>
      <c r="W2342" s="365"/>
    </row>
    <row r="2343" spans="1:23" ht="14.5">
      <c r="A2343" s="135">
        <v>16</v>
      </c>
      <c r="B2343" s="52" t="s">
        <v>103</v>
      </c>
      <c r="C2343" s="185" t="s">
        <v>104</v>
      </c>
      <c r="D2343" s="202">
        <v>3.1</v>
      </c>
      <c r="E2343" s="52" t="s">
        <v>532</v>
      </c>
      <c r="F2343" s="52">
        <v>5</v>
      </c>
      <c r="G2343" s="112" t="s">
        <v>96</v>
      </c>
      <c r="H2343" s="138">
        <v>20</v>
      </c>
      <c r="I2343" s="139">
        <v>282</v>
      </c>
      <c r="J2343" s="139">
        <v>206</v>
      </c>
      <c r="K2343" s="139">
        <f>I2343+J2343</f>
        <v>488</v>
      </c>
      <c r="L2343" s="140">
        <f>K2343*D2343</f>
        <v>1512.8</v>
      </c>
      <c r="M2343" s="141">
        <f t="shared" si="142"/>
        <v>7564</v>
      </c>
      <c r="N2343" s="458">
        <f t="shared" si="143"/>
        <v>0</v>
      </c>
      <c r="O2343" s="147">
        <v>1</v>
      </c>
      <c r="P2343" s="460">
        <f t="shared" si="144"/>
        <v>0</v>
      </c>
      <c r="Q2343" s="451">
        <f>Q2341</f>
        <v>1</v>
      </c>
      <c r="R2343" s="144">
        <v>7564</v>
      </c>
      <c r="S2343" s="143">
        <f t="shared" si="145"/>
        <v>0</v>
      </c>
      <c r="T2343" s="144">
        <f>Q2343*M2343</f>
        <v>7564</v>
      </c>
      <c r="U2343" s="145"/>
      <c r="W2343" s="365"/>
    </row>
    <row r="2344" spans="1:23">
      <c r="A2344" s="182"/>
      <c r="B2344" s="52"/>
      <c r="C2344" s="200"/>
      <c r="D2344" s="137"/>
      <c r="E2344" s="52"/>
      <c r="F2344" s="52"/>
      <c r="G2344" s="186"/>
      <c r="H2344" s="187"/>
      <c r="I2344" s="187"/>
      <c r="J2344" s="187"/>
      <c r="K2344" s="139"/>
      <c r="L2344" s="140"/>
      <c r="M2344" s="141"/>
      <c r="N2344" s="458">
        <f t="shared" si="143"/>
        <v>0</v>
      </c>
      <c r="O2344" s="147"/>
      <c r="P2344" s="460">
        <f t="shared" si="144"/>
        <v>0</v>
      </c>
      <c r="Q2344" s="451"/>
      <c r="R2344" s="144"/>
      <c r="S2344" s="143"/>
      <c r="T2344" s="144"/>
      <c r="U2344" s="145"/>
      <c r="W2344" s="365"/>
    </row>
    <row r="2345" spans="1:23" ht="14.5">
      <c r="A2345" s="135">
        <v>16</v>
      </c>
      <c r="B2345" s="52" t="s">
        <v>105</v>
      </c>
      <c r="C2345" s="185" t="s">
        <v>448</v>
      </c>
      <c r="D2345" s="202">
        <v>4.0999999999999996</v>
      </c>
      <c r="E2345" s="52" t="s">
        <v>532</v>
      </c>
      <c r="F2345" s="52">
        <v>5</v>
      </c>
      <c r="G2345" s="112" t="s">
        <v>96</v>
      </c>
      <c r="H2345" s="138">
        <v>20</v>
      </c>
      <c r="I2345" s="139">
        <v>282</v>
      </c>
      <c r="J2345" s="139">
        <v>206</v>
      </c>
      <c r="K2345" s="139">
        <f>I2345+J2345</f>
        <v>488</v>
      </c>
      <c r="L2345" s="140">
        <f>K2345*D2345</f>
        <v>2000.7999999999997</v>
      </c>
      <c r="M2345" s="141">
        <f t="shared" si="142"/>
        <v>10003.999999999998</v>
      </c>
      <c r="N2345" s="458">
        <f t="shared" si="143"/>
        <v>0</v>
      </c>
      <c r="O2345" s="147">
        <v>1</v>
      </c>
      <c r="P2345" s="460">
        <f t="shared" si="144"/>
        <v>0</v>
      </c>
      <c r="Q2345" s="451">
        <f>Q2343</f>
        <v>1</v>
      </c>
      <c r="R2345" s="144">
        <v>10003.999999999998</v>
      </c>
      <c r="S2345" s="143">
        <f t="shared" si="145"/>
        <v>0</v>
      </c>
      <c r="T2345" s="144">
        <f>Q2345*M2345</f>
        <v>10003.999999999998</v>
      </c>
      <c r="U2345" s="145"/>
      <c r="W2345" s="365"/>
    </row>
    <row r="2346" spans="1:23">
      <c r="A2346" s="182"/>
      <c r="B2346" s="52"/>
      <c r="C2346" s="200"/>
      <c r="D2346" s="137"/>
      <c r="E2346" s="52"/>
      <c r="F2346" s="52"/>
      <c r="G2346" s="186"/>
      <c r="H2346" s="187"/>
      <c r="I2346" s="187"/>
      <c r="J2346" s="187"/>
      <c r="K2346" s="139"/>
      <c r="L2346" s="140"/>
      <c r="M2346" s="141"/>
      <c r="N2346" s="458">
        <f t="shared" si="143"/>
        <v>0</v>
      </c>
      <c r="O2346" s="147"/>
      <c r="P2346" s="460">
        <f t="shared" si="144"/>
        <v>0</v>
      </c>
      <c r="Q2346" s="451"/>
      <c r="R2346" s="144"/>
      <c r="S2346" s="143"/>
      <c r="T2346" s="144"/>
      <c r="U2346" s="145"/>
      <c r="W2346" s="365"/>
    </row>
    <row r="2347" spans="1:23">
      <c r="A2347" s="135">
        <v>16</v>
      </c>
      <c r="B2347" s="52" t="s">
        <v>107</v>
      </c>
      <c r="C2347" s="185" t="s">
        <v>285</v>
      </c>
      <c r="D2347" s="137">
        <v>23.2</v>
      </c>
      <c r="E2347" s="52" t="s">
        <v>533</v>
      </c>
      <c r="F2347" s="52">
        <v>5</v>
      </c>
      <c r="G2347" s="112" t="s">
        <v>98</v>
      </c>
      <c r="H2347" s="138">
        <v>5</v>
      </c>
      <c r="I2347" s="139">
        <v>0</v>
      </c>
      <c r="J2347" s="139">
        <v>57</v>
      </c>
      <c r="K2347" s="139">
        <f>I2347+J2347</f>
        <v>57</v>
      </c>
      <c r="L2347" s="140">
        <f>K2347*D2347</f>
        <v>1322.3999999999999</v>
      </c>
      <c r="M2347" s="141">
        <f t="shared" si="142"/>
        <v>6611.9999999999991</v>
      </c>
      <c r="N2347" s="458"/>
      <c r="O2347" s="147">
        <v>1</v>
      </c>
      <c r="P2347" s="460">
        <f t="shared" si="144"/>
        <v>0</v>
      </c>
      <c r="Q2347" s="451">
        <f>'Work progress Summary'!K21</f>
        <v>1</v>
      </c>
      <c r="R2347" s="144">
        <v>6611.9999999999991</v>
      </c>
      <c r="S2347" s="143">
        <f t="shared" si="145"/>
        <v>0</v>
      </c>
      <c r="T2347" s="144">
        <f>Q2347*M2347</f>
        <v>6611.9999999999991</v>
      </c>
      <c r="U2347" s="145"/>
      <c r="W2347" s="365"/>
    </row>
    <row r="2348" spans="1:23">
      <c r="A2348" s="182"/>
      <c r="B2348" s="52"/>
      <c r="C2348" s="200"/>
      <c r="D2348" s="137"/>
      <c r="E2348" s="52"/>
      <c r="F2348" s="52"/>
      <c r="G2348" s="186"/>
      <c r="H2348" s="187"/>
      <c r="I2348" s="187"/>
      <c r="J2348" s="187"/>
      <c r="K2348" s="139"/>
      <c r="L2348" s="140"/>
      <c r="M2348" s="141"/>
      <c r="N2348" s="458">
        <f t="shared" si="143"/>
        <v>0</v>
      </c>
      <c r="O2348" s="147"/>
      <c r="P2348" s="460">
        <f t="shared" si="144"/>
        <v>0</v>
      </c>
      <c r="Q2348" s="451"/>
      <c r="R2348" s="144"/>
      <c r="S2348" s="143"/>
      <c r="T2348" s="144"/>
      <c r="U2348" s="145"/>
      <c r="W2348" s="365"/>
    </row>
    <row r="2349" spans="1:23">
      <c r="A2349" s="135">
        <v>16</v>
      </c>
      <c r="B2349" s="52" t="s">
        <v>108</v>
      </c>
      <c r="C2349" s="185" t="s">
        <v>285</v>
      </c>
      <c r="D2349" s="202">
        <v>12.8</v>
      </c>
      <c r="E2349" s="52" t="s">
        <v>533</v>
      </c>
      <c r="F2349" s="52">
        <v>5</v>
      </c>
      <c r="G2349" s="112" t="s">
        <v>98</v>
      </c>
      <c r="H2349" s="138">
        <v>5</v>
      </c>
      <c r="I2349" s="139">
        <v>0</v>
      </c>
      <c r="J2349" s="139">
        <v>57</v>
      </c>
      <c r="K2349" s="139">
        <f>I2349+J2349</f>
        <v>57</v>
      </c>
      <c r="L2349" s="140">
        <f>K2349*D2349</f>
        <v>729.6</v>
      </c>
      <c r="M2349" s="141">
        <f t="shared" si="142"/>
        <v>3648</v>
      </c>
      <c r="N2349" s="458"/>
      <c r="O2349" s="147">
        <v>1</v>
      </c>
      <c r="P2349" s="460">
        <f t="shared" si="144"/>
        <v>0</v>
      </c>
      <c r="Q2349" s="451">
        <f>Q2347</f>
        <v>1</v>
      </c>
      <c r="R2349" s="144">
        <v>3648</v>
      </c>
      <c r="S2349" s="143">
        <f t="shared" si="145"/>
        <v>0</v>
      </c>
      <c r="T2349" s="144">
        <f>Q2349*M2349</f>
        <v>3648</v>
      </c>
      <c r="U2349" s="145"/>
      <c r="W2349" s="365"/>
    </row>
    <row r="2350" spans="1:23">
      <c r="A2350" s="182"/>
      <c r="B2350" s="52"/>
      <c r="C2350" s="200"/>
      <c r="D2350" s="137"/>
      <c r="E2350" s="52"/>
      <c r="F2350" s="52"/>
      <c r="G2350" s="186"/>
      <c r="H2350" s="187"/>
      <c r="I2350" s="187"/>
      <c r="J2350" s="187"/>
      <c r="K2350" s="139"/>
      <c r="L2350" s="140"/>
      <c r="M2350" s="141"/>
      <c r="N2350" s="458">
        <f t="shared" si="143"/>
        <v>0</v>
      </c>
      <c r="O2350" s="147"/>
      <c r="P2350" s="460">
        <f t="shared" si="144"/>
        <v>0</v>
      </c>
      <c r="Q2350" s="451"/>
      <c r="R2350" s="144"/>
      <c r="S2350" s="143"/>
      <c r="T2350" s="144"/>
      <c r="U2350" s="145"/>
      <c r="W2350" s="365"/>
    </row>
    <row r="2351" spans="1:23" ht="26">
      <c r="A2351" s="135">
        <v>16</v>
      </c>
      <c r="B2351" s="52" t="s">
        <v>109</v>
      </c>
      <c r="C2351" s="136" t="s">
        <v>359</v>
      </c>
      <c r="D2351" s="202">
        <v>1</v>
      </c>
      <c r="E2351" s="52" t="s">
        <v>100</v>
      </c>
      <c r="F2351" s="52">
        <v>5</v>
      </c>
      <c r="G2351" s="112" t="s">
        <v>96</v>
      </c>
      <c r="H2351" s="138">
        <v>20</v>
      </c>
      <c r="I2351" s="139">
        <v>204</v>
      </c>
      <c r="J2351" s="139">
        <v>82</v>
      </c>
      <c r="K2351" s="139">
        <f>I2351+J2351</f>
        <v>286</v>
      </c>
      <c r="L2351" s="140">
        <f>K2351*D2351</f>
        <v>286</v>
      </c>
      <c r="M2351" s="141">
        <f t="shared" si="142"/>
        <v>1430</v>
      </c>
      <c r="N2351" s="458">
        <f>P2351*D2351*F2351*0.3*1.49</f>
        <v>0</v>
      </c>
      <c r="O2351" s="147">
        <v>1</v>
      </c>
      <c r="P2351" s="460">
        <f t="shared" si="144"/>
        <v>0</v>
      </c>
      <c r="Q2351" s="451">
        <f>Q2345</f>
        <v>1</v>
      </c>
      <c r="R2351" s="144">
        <v>1430</v>
      </c>
      <c r="S2351" s="143">
        <f t="shared" si="145"/>
        <v>0</v>
      </c>
      <c r="T2351" s="144">
        <f>Q2351*M2351</f>
        <v>1430</v>
      </c>
      <c r="U2351" s="145"/>
      <c r="W2351" s="365"/>
    </row>
    <row r="2352" spans="1:23">
      <c r="A2352" s="182"/>
      <c r="B2352" s="52"/>
      <c r="C2352" s="200"/>
      <c r="D2352" s="137"/>
      <c r="E2352" s="52"/>
      <c r="F2352" s="52"/>
      <c r="G2352" s="186"/>
      <c r="H2352" s="187"/>
      <c r="I2352" s="187"/>
      <c r="J2352" s="187"/>
      <c r="K2352" s="139"/>
      <c r="L2352" s="140"/>
      <c r="M2352" s="141"/>
      <c r="N2352" s="458">
        <f t="shared" si="143"/>
        <v>0</v>
      </c>
      <c r="O2352" s="147"/>
      <c r="P2352" s="460">
        <f t="shared" si="144"/>
        <v>0</v>
      </c>
      <c r="Q2352" s="451"/>
      <c r="R2352" s="144"/>
      <c r="S2352" s="143"/>
      <c r="T2352" s="144"/>
      <c r="U2352" s="145"/>
      <c r="W2352" s="365"/>
    </row>
    <row r="2353" spans="1:23">
      <c r="A2353" s="135"/>
      <c r="B2353" s="52"/>
      <c r="C2353" s="185" t="s">
        <v>300</v>
      </c>
      <c r="D2353" s="137"/>
      <c r="E2353" s="52"/>
      <c r="F2353" s="52"/>
      <c r="G2353" s="186"/>
      <c r="H2353" s="187"/>
      <c r="I2353" s="139"/>
      <c r="J2353" s="139"/>
      <c r="K2353" s="139"/>
      <c r="L2353" s="140"/>
      <c r="M2353" s="141"/>
      <c r="N2353" s="458">
        <f t="shared" si="143"/>
        <v>0</v>
      </c>
      <c r="O2353" s="147"/>
      <c r="P2353" s="460">
        <f t="shared" si="144"/>
        <v>0</v>
      </c>
      <c r="Q2353" s="451"/>
      <c r="R2353" s="144"/>
      <c r="S2353" s="143"/>
      <c r="T2353" s="144"/>
      <c r="U2353" s="145"/>
      <c r="W2353" s="365"/>
    </row>
    <row r="2354" spans="1:23">
      <c r="A2354" s="182"/>
      <c r="B2354" s="52"/>
      <c r="C2354" s="200"/>
      <c r="D2354" s="137"/>
      <c r="E2354" s="52"/>
      <c r="F2354" s="52"/>
      <c r="G2354" s="186"/>
      <c r="H2354" s="187"/>
      <c r="I2354" s="187"/>
      <c r="J2354" s="187"/>
      <c r="K2354" s="139"/>
      <c r="L2354" s="140"/>
      <c r="M2354" s="141"/>
      <c r="N2354" s="458">
        <f t="shared" si="143"/>
        <v>0</v>
      </c>
      <c r="O2354" s="147"/>
      <c r="P2354" s="460">
        <f t="shared" si="144"/>
        <v>0</v>
      </c>
      <c r="Q2354" s="451"/>
      <c r="R2354" s="144"/>
      <c r="S2354" s="143"/>
      <c r="T2354" s="144"/>
      <c r="U2354" s="145"/>
      <c r="W2354" s="365"/>
    </row>
    <row r="2355" spans="1:23" ht="26">
      <c r="A2355" s="135">
        <v>16</v>
      </c>
      <c r="B2355" s="52" t="s">
        <v>112</v>
      </c>
      <c r="C2355" s="136" t="s">
        <v>93</v>
      </c>
      <c r="D2355" s="202">
        <v>1.6</v>
      </c>
      <c r="E2355" s="52" t="s">
        <v>532</v>
      </c>
      <c r="F2355" s="52">
        <v>5</v>
      </c>
      <c r="G2355" s="112" t="s">
        <v>94</v>
      </c>
      <c r="H2355" s="138">
        <v>20</v>
      </c>
      <c r="I2355" s="139">
        <v>255</v>
      </c>
      <c r="J2355" s="139">
        <v>145</v>
      </c>
      <c r="K2355" s="139">
        <f>I2355+J2355</f>
        <v>400</v>
      </c>
      <c r="L2355" s="140">
        <f>K2355*D2355</f>
        <v>640</v>
      </c>
      <c r="M2355" s="141">
        <f t="shared" si="142"/>
        <v>3200</v>
      </c>
      <c r="N2355" s="458">
        <f t="shared" si="143"/>
        <v>0</v>
      </c>
      <c r="O2355" s="147">
        <v>1</v>
      </c>
      <c r="P2355" s="460">
        <f t="shared" si="144"/>
        <v>0</v>
      </c>
      <c r="Q2355" s="451">
        <f>'Work progress Summary'!H21</f>
        <v>1</v>
      </c>
      <c r="R2355" s="144">
        <v>3200</v>
      </c>
      <c r="S2355" s="143">
        <f t="shared" si="145"/>
        <v>0</v>
      </c>
      <c r="T2355" s="144">
        <f>Q2355*M2355</f>
        <v>3200</v>
      </c>
      <c r="U2355" s="145"/>
      <c r="W2355" s="365"/>
    </row>
    <row r="2356" spans="1:23">
      <c r="A2356" s="182"/>
      <c r="B2356" s="52"/>
      <c r="C2356" s="200"/>
      <c r="D2356" s="137"/>
      <c r="E2356" s="52"/>
      <c r="F2356" s="52"/>
      <c r="G2356" s="186"/>
      <c r="H2356" s="187"/>
      <c r="I2356" s="187"/>
      <c r="J2356" s="187"/>
      <c r="K2356" s="139"/>
      <c r="L2356" s="140"/>
      <c r="M2356" s="141"/>
      <c r="N2356" s="458">
        <f t="shared" si="143"/>
        <v>0</v>
      </c>
      <c r="O2356" s="147"/>
      <c r="P2356" s="460">
        <f t="shared" si="144"/>
        <v>0</v>
      </c>
      <c r="Q2356" s="451"/>
      <c r="R2356" s="144"/>
      <c r="S2356" s="143"/>
      <c r="T2356" s="144"/>
      <c r="U2356" s="145"/>
      <c r="W2356" s="365"/>
    </row>
    <row r="2357" spans="1:23" ht="14.5">
      <c r="A2357" s="135">
        <v>16</v>
      </c>
      <c r="B2357" s="52" t="s">
        <v>113</v>
      </c>
      <c r="C2357" s="185" t="s">
        <v>360</v>
      </c>
      <c r="D2357" s="202">
        <v>0.55000000000000004</v>
      </c>
      <c r="E2357" s="52" t="s">
        <v>532</v>
      </c>
      <c r="F2357" s="52">
        <v>5</v>
      </c>
      <c r="G2357" s="112" t="s">
        <v>96</v>
      </c>
      <c r="H2357" s="138">
        <v>20</v>
      </c>
      <c r="I2357" s="139">
        <v>282</v>
      </c>
      <c r="J2357" s="139">
        <v>206</v>
      </c>
      <c r="K2357" s="139">
        <f>I2357+J2357</f>
        <v>488</v>
      </c>
      <c r="L2357" s="140">
        <f>K2357*D2357</f>
        <v>268.40000000000003</v>
      </c>
      <c r="M2357" s="141">
        <f t="shared" si="142"/>
        <v>1342.0000000000002</v>
      </c>
      <c r="N2357" s="458">
        <f t="shared" si="143"/>
        <v>0</v>
      </c>
      <c r="O2357" s="147">
        <v>1</v>
      </c>
      <c r="P2357" s="460">
        <f t="shared" si="144"/>
        <v>0</v>
      </c>
      <c r="Q2357" s="451">
        <f>Q2355</f>
        <v>1</v>
      </c>
      <c r="R2357" s="144">
        <v>1342.0000000000002</v>
      </c>
      <c r="S2357" s="143">
        <f t="shared" si="145"/>
        <v>0</v>
      </c>
      <c r="T2357" s="144">
        <f>Q2357*M2357</f>
        <v>1342.0000000000002</v>
      </c>
      <c r="U2357" s="145"/>
      <c r="W2357" s="365"/>
    </row>
    <row r="2358" spans="1:23">
      <c r="A2358" s="182"/>
      <c r="B2358" s="52"/>
      <c r="C2358" s="200"/>
      <c r="D2358" s="137"/>
      <c r="E2358" s="52"/>
      <c r="F2358" s="52"/>
      <c r="G2358" s="186"/>
      <c r="H2358" s="187"/>
      <c r="I2358" s="187"/>
      <c r="J2358" s="187"/>
      <c r="K2358" s="139"/>
      <c r="L2358" s="140"/>
      <c r="M2358" s="141"/>
      <c r="N2358" s="458">
        <f t="shared" si="143"/>
        <v>0</v>
      </c>
      <c r="O2358" s="147"/>
      <c r="P2358" s="460">
        <f t="shared" si="144"/>
        <v>0</v>
      </c>
      <c r="Q2358" s="451"/>
      <c r="R2358" s="144"/>
      <c r="S2358" s="143"/>
      <c r="T2358" s="144"/>
      <c r="U2358" s="145"/>
      <c r="W2358" s="365"/>
    </row>
    <row r="2359" spans="1:23">
      <c r="A2359" s="135">
        <v>16</v>
      </c>
      <c r="B2359" s="52" t="s">
        <v>115</v>
      </c>
      <c r="C2359" s="185" t="s">
        <v>285</v>
      </c>
      <c r="D2359" s="137">
        <v>5.0999999999999996</v>
      </c>
      <c r="E2359" s="52" t="s">
        <v>533</v>
      </c>
      <c r="F2359" s="52">
        <v>5</v>
      </c>
      <c r="G2359" s="112" t="s">
        <v>98</v>
      </c>
      <c r="H2359" s="138">
        <v>5</v>
      </c>
      <c r="I2359" s="139">
        <v>0</v>
      </c>
      <c r="J2359" s="139">
        <v>57</v>
      </c>
      <c r="K2359" s="139">
        <f>I2359+J2359</f>
        <v>57</v>
      </c>
      <c r="L2359" s="140">
        <f>K2359*D2359</f>
        <v>290.7</v>
      </c>
      <c r="M2359" s="141">
        <f t="shared" si="142"/>
        <v>1453.5</v>
      </c>
      <c r="N2359" s="458"/>
      <c r="O2359" s="147">
        <v>1</v>
      </c>
      <c r="P2359" s="460">
        <f t="shared" si="144"/>
        <v>0</v>
      </c>
      <c r="Q2359" s="451">
        <f>'Work progress Summary'!N21</f>
        <v>1</v>
      </c>
      <c r="R2359" s="144">
        <v>1453.5</v>
      </c>
      <c r="S2359" s="143">
        <f t="shared" si="145"/>
        <v>0</v>
      </c>
      <c r="T2359" s="144">
        <f>Q2359*M2359</f>
        <v>1453.5</v>
      </c>
      <c r="U2359" s="145"/>
      <c r="W2359" s="365"/>
    </row>
    <row r="2360" spans="1:23">
      <c r="A2360" s="182"/>
      <c r="B2360" s="52"/>
      <c r="C2360" s="200"/>
      <c r="D2360" s="137"/>
      <c r="E2360" s="52"/>
      <c r="F2360" s="52"/>
      <c r="G2360" s="186"/>
      <c r="H2360" s="187"/>
      <c r="I2360" s="187"/>
      <c r="J2360" s="187"/>
      <c r="K2360" s="139"/>
      <c r="L2360" s="140"/>
      <c r="M2360" s="141"/>
      <c r="N2360" s="458">
        <f t="shared" si="143"/>
        <v>0</v>
      </c>
      <c r="O2360" s="147"/>
      <c r="P2360" s="460">
        <f t="shared" si="144"/>
        <v>0</v>
      </c>
      <c r="Q2360" s="451"/>
      <c r="R2360" s="144"/>
      <c r="S2360" s="143"/>
      <c r="T2360" s="144"/>
      <c r="U2360" s="145"/>
      <c r="W2360" s="365"/>
    </row>
    <row r="2361" spans="1:23" ht="26">
      <c r="A2361" s="135">
        <v>16</v>
      </c>
      <c r="B2361" s="52"/>
      <c r="C2361" s="136" t="s">
        <v>307</v>
      </c>
      <c r="D2361" s="137">
        <v>1</v>
      </c>
      <c r="E2361" s="52" t="s">
        <v>100</v>
      </c>
      <c r="F2361" s="52">
        <v>5</v>
      </c>
      <c r="G2361" s="112" t="s">
        <v>96</v>
      </c>
      <c r="H2361" s="138">
        <v>20</v>
      </c>
      <c r="I2361" s="139">
        <v>125</v>
      </c>
      <c r="J2361" s="139">
        <v>51</v>
      </c>
      <c r="K2361" s="139">
        <f>I2361+J2361</f>
        <v>176</v>
      </c>
      <c r="L2361" s="140">
        <f>K2361*D2361</f>
        <v>176</v>
      </c>
      <c r="M2361" s="141">
        <f t="shared" si="142"/>
        <v>880</v>
      </c>
      <c r="N2361" s="458">
        <f>P2361*D2361*F2361*0.32*0.86</f>
        <v>0</v>
      </c>
      <c r="O2361" s="147">
        <v>1</v>
      </c>
      <c r="P2361" s="460">
        <f t="shared" si="144"/>
        <v>0</v>
      </c>
      <c r="Q2361" s="451">
        <f>Q2357</f>
        <v>1</v>
      </c>
      <c r="R2361" s="144">
        <v>880</v>
      </c>
      <c r="S2361" s="143">
        <f t="shared" si="145"/>
        <v>0</v>
      </c>
      <c r="T2361" s="144">
        <f>Q2361*M2361</f>
        <v>880</v>
      </c>
      <c r="U2361" s="145"/>
      <c r="W2361" s="365"/>
    </row>
    <row r="2362" spans="1:23">
      <c r="A2362" s="182"/>
      <c r="B2362" s="52"/>
      <c r="C2362" s="200"/>
      <c r="D2362" s="137"/>
      <c r="E2362" s="52"/>
      <c r="F2362" s="52"/>
      <c r="G2362" s="186"/>
      <c r="H2362" s="187"/>
      <c r="I2362" s="187"/>
      <c r="J2362" s="187"/>
      <c r="K2362" s="139"/>
      <c r="L2362" s="140"/>
      <c r="M2362" s="141"/>
      <c r="N2362" s="458">
        <f t="shared" si="143"/>
        <v>0</v>
      </c>
      <c r="O2362" s="147"/>
      <c r="P2362" s="460">
        <f t="shared" si="144"/>
        <v>0</v>
      </c>
      <c r="Q2362" s="451"/>
      <c r="R2362" s="144"/>
      <c r="S2362" s="143"/>
      <c r="T2362" s="144"/>
      <c r="U2362" s="145"/>
      <c r="W2362" s="365"/>
    </row>
    <row r="2363" spans="1:23">
      <c r="A2363" s="135"/>
      <c r="B2363" s="52"/>
      <c r="C2363" s="185" t="s">
        <v>111</v>
      </c>
      <c r="D2363" s="137"/>
      <c r="E2363" s="52"/>
      <c r="F2363" s="52"/>
      <c r="G2363" s="186"/>
      <c r="H2363" s="187"/>
      <c r="I2363" s="139"/>
      <c r="J2363" s="139"/>
      <c r="K2363" s="139"/>
      <c r="L2363" s="140"/>
      <c r="M2363" s="141"/>
      <c r="N2363" s="458">
        <f t="shared" si="143"/>
        <v>0</v>
      </c>
      <c r="O2363" s="147"/>
      <c r="P2363" s="460">
        <f t="shared" si="144"/>
        <v>0</v>
      </c>
      <c r="Q2363" s="451"/>
      <c r="R2363" s="144"/>
      <c r="S2363" s="143"/>
      <c r="T2363" s="144"/>
      <c r="U2363" s="145"/>
      <c r="W2363" s="365"/>
    </row>
    <row r="2364" spans="1:23">
      <c r="A2364" s="182"/>
      <c r="B2364" s="52"/>
      <c r="C2364" s="200"/>
      <c r="D2364" s="137"/>
      <c r="E2364" s="52"/>
      <c r="F2364" s="52"/>
      <c r="G2364" s="186"/>
      <c r="H2364" s="187"/>
      <c r="I2364" s="187"/>
      <c r="J2364" s="187"/>
      <c r="K2364" s="139"/>
      <c r="L2364" s="140"/>
      <c r="M2364" s="141"/>
      <c r="N2364" s="458">
        <f t="shared" si="143"/>
        <v>0</v>
      </c>
      <c r="O2364" s="147"/>
      <c r="P2364" s="460">
        <f t="shared" si="144"/>
        <v>0</v>
      </c>
      <c r="Q2364" s="451"/>
      <c r="R2364" s="144"/>
      <c r="S2364" s="143"/>
      <c r="T2364" s="144"/>
      <c r="U2364" s="145"/>
      <c r="W2364" s="365"/>
    </row>
    <row r="2365" spans="1:23" ht="39">
      <c r="A2365" s="135">
        <v>16</v>
      </c>
      <c r="B2365" s="52" t="s">
        <v>1</v>
      </c>
      <c r="C2365" s="136" t="s">
        <v>102</v>
      </c>
      <c r="D2365" s="137">
        <v>7.3</v>
      </c>
      <c r="E2365" s="52" t="s">
        <v>532</v>
      </c>
      <c r="F2365" s="52">
        <v>5</v>
      </c>
      <c r="G2365" s="112" t="s">
        <v>94</v>
      </c>
      <c r="H2365" s="138">
        <v>20</v>
      </c>
      <c r="I2365" s="139">
        <v>255</v>
      </c>
      <c r="J2365" s="139">
        <v>145</v>
      </c>
      <c r="K2365" s="139">
        <f>I2365+J2365</f>
        <v>400</v>
      </c>
      <c r="L2365" s="140">
        <f>K2365*D2365</f>
        <v>2920</v>
      </c>
      <c r="M2365" s="141">
        <f t="shared" si="142"/>
        <v>14600</v>
      </c>
      <c r="N2365" s="458">
        <f t="shared" si="143"/>
        <v>0</v>
      </c>
      <c r="O2365" s="147">
        <v>1</v>
      </c>
      <c r="P2365" s="460">
        <f t="shared" si="144"/>
        <v>0</v>
      </c>
      <c r="Q2365" s="451">
        <f>'Work progress Summary'!F21</f>
        <v>1</v>
      </c>
      <c r="R2365" s="144">
        <v>14600</v>
      </c>
      <c r="S2365" s="143">
        <f t="shared" si="145"/>
        <v>0</v>
      </c>
      <c r="T2365" s="144">
        <f>Q2365*M2365</f>
        <v>14600</v>
      </c>
      <c r="U2365" s="145"/>
      <c r="W2365" s="365"/>
    </row>
    <row r="2366" spans="1:23">
      <c r="A2366" s="182"/>
      <c r="B2366" s="52"/>
      <c r="C2366" s="200"/>
      <c r="D2366" s="137"/>
      <c r="E2366" s="52"/>
      <c r="F2366" s="52"/>
      <c r="G2366" s="186"/>
      <c r="H2366" s="187"/>
      <c r="I2366" s="187"/>
      <c r="J2366" s="187"/>
      <c r="K2366" s="139"/>
      <c r="L2366" s="140"/>
      <c r="M2366" s="141"/>
      <c r="N2366" s="458">
        <f t="shared" si="143"/>
        <v>0</v>
      </c>
      <c r="O2366" s="147"/>
      <c r="P2366" s="460">
        <f t="shared" si="144"/>
        <v>0</v>
      </c>
      <c r="Q2366" s="451"/>
      <c r="R2366" s="144"/>
      <c r="S2366" s="143"/>
      <c r="T2366" s="144"/>
      <c r="U2366" s="145"/>
      <c r="W2366" s="365"/>
    </row>
    <row r="2367" spans="1:23" ht="14.5">
      <c r="A2367" s="135">
        <v>16</v>
      </c>
      <c r="B2367" s="52" t="s">
        <v>2</v>
      </c>
      <c r="C2367" s="185" t="s">
        <v>104</v>
      </c>
      <c r="D2367" s="202">
        <v>1.1000000000000001</v>
      </c>
      <c r="E2367" s="52" t="s">
        <v>532</v>
      </c>
      <c r="F2367" s="52">
        <v>5</v>
      </c>
      <c r="G2367" s="112" t="s">
        <v>96</v>
      </c>
      <c r="H2367" s="138">
        <v>20</v>
      </c>
      <c r="I2367" s="139">
        <v>282</v>
      </c>
      <c r="J2367" s="139">
        <v>206</v>
      </c>
      <c r="K2367" s="139">
        <f>I2367+J2367</f>
        <v>488</v>
      </c>
      <c r="L2367" s="140">
        <f>K2367*D2367</f>
        <v>536.80000000000007</v>
      </c>
      <c r="M2367" s="141">
        <f t="shared" si="142"/>
        <v>2684.0000000000005</v>
      </c>
      <c r="N2367" s="458">
        <f t="shared" si="143"/>
        <v>0</v>
      </c>
      <c r="O2367" s="147">
        <v>1</v>
      </c>
      <c r="P2367" s="460">
        <f t="shared" si="144"/>
        <v>0</v>
      </c>
      <c r="Q2367" s="451">
        <f>Q2365</f>
        <v>1</v>
      </c>
      <c r="R2367" s="144">
        <v>2684.0000000000005</v>
      </c>
      <c r="S2367" s="143">
        <f t="shared" si="145"/>
        <v>0</v>
      </c>
      <c r="T2367" s="144">
        <f>Q2367*M2367</f>
        <v>2684.0000000000005</v>
      </c>
      <c r="U2367" s="145"/>
      <c r="W2367" s="365"/>
    </row>
    <row r="2368" spans="1:23">
      <c r="A2368" s="182"/>
      <c r="B2368" s="52"/>
      <c r="C2368" s="200"/>
      <c r="D2368" s="137"/>
      <c r="E2368" s="52"/>
      <c r="F2368" s="52"/>
      <c r="G2368" s="186"/>
      <c r="H2368" s="187"/>
      <c r="I2368" s="187"/>
      <c r="J2368" s="187"/>
      <c r="K2368" s="139"/>
      <c r="L2368" s="140"/>
      <c r="M2368" s="141"/>
      <c r="N2368" s="458">
        <f t="shared" si="143"/>
        <v>0</v>
      </c>
      <c r="O2368" s="147"/>
      <c r="P2368" s="460">
        <f t="shared" si="144"/>
        <v>0</v>
      </c>
      <c r="Q2368" s="451"/>
      <c r="R2368" s="144"/>
      <c r="S2368" s="143"/>
      <c r="T2368" s="144"/>
      <c r="U2368" s="145"/>
      <c r="W2368" s="365"/>
    </row>
    <row r="2369" spans="1:23" ht="14.5">
      <c r="A2369" s="135">
        <v>16</v>
      </c>
      <c r="B2369" s="52" t="s">
        <v>3</v>
      </c>
      <c r="C2369" s="185" t="s">
        <v>449</v>
      </c>
      <c r="D2369" s="202">
        <v>1.95</v>
      </c>
      <c r="E2369" s="52" t="s">
        <v>532</v>
      </c>
      <c r="F2369" s="52">
        <v>5</v>
      </c>
      <c r="G2369" s="112" t="s">
        <v>96</v>
      </c>
      <c r="H2369" s="138">
        <v>20</v>
      </c>
      <c r="I2369" s="139">
        <v>282</v>
      </c>
      <c r="J2369" s="139">
        <v>206</v>
      </c>
      <c r="K2369" s="139">
        <f>I2369+J2369</f>
        <v>488</v>
      </c>
      <c r="L2369" s="140">
        <f>K2369*D2369</f>
        <v>951.6</v>
      </c>
      <c r="M2369" s="141">
        <f t="shared" si="142"/>
        <v>4758</v>
      </c>
      <c r="N2369" s="458">
        <f t="shared" si="143"/>
        <v>0</v>
      </c>
      <c r="O2369" s="147">
        <v>1</v>
      </c>
      <c r="P2369" s="460">
        <f t="shared" si="144"/>
        <v>0</v>
      </c>
      <c r="Q2369" s="451">
        <f>Q2367</f>
        <v>1</v>
      </c>
      <c r="R2369" s="144">
        <v>4758</v>
      </c>
      <c r="S2369" s="143">
        <f t="shared" si="145"/>
        <v>0</v>
      </c>
      <c r="T2369" s="144">
        <f>Q2369*M2369</f>
        <v>4758</v>
      </c>
      <c r="U2369" s="145"/>
      <c r="W2369" s="365"/>
    </row>
    <row r="2370" spans="1:23">
      <c r="A2370" s="182"/>
      <c r="B2370" s="52"/>
      <c r="C2370" s="200"/>
      <c r="D2370" s="137"/>
      <c r="E2370" s="52"/>
      <c r="F2370" s="52"/>
      <c r="G2370" s="186"/>
      <c r="H2370" s="187"/>
      <c r="I2370" s="187"/>
      <c r="J2370" s="187"/>
      <c r="K2370" s="139"/>
      <c r="L2370" s="140"/>
      <c r="M2370" s="141"/>
      <c r="N2370" s="458">
        <f t="shared" si="143"/>
        <v>0</v>
      </c>
      <c r="O2370" s="147"/>
      <c r="P2370" s="460">
        <f t="shared" si="144"/>
        <v>0</v>
      </c>
      <c r="Q2370" s="451"/>
      <c r="R2370" s="144"/>
      <c r="S2370" s="143"/>
      <c r="T2370" s="144"/>
      <c r="U2370" s="145"/>
      <c r="W2370" s="365"/>
    </row>
    <row r="2371" spans="1:23">
      <c r="A2371" s="135">
        <v>16</v>
      </c>
      <c r="B2371" s="52" t="s">
        <v>4</v>
      </c>
      <c r="C2371" s="185" t="s">
        <v>285</v>
      </c>
      <c r="D2371" s="202">
        <v>15.2</v>
      </c>
      <c r="E2371" s="52" t="s">
        <v>533</v>
      </c>
      <c r="F2371" s="52">
        <v>5</v>
      </c>
      <c r="G2371" s="112" t="s">
        <v>98</v>
      </c>
      <c r="H2371" s="138">
        <v>5</v>
      </c>
      <c r="I2371" s="139">
        <v>0</v>
      </c>
      <c r="J2371" s="139">
        <v>57</v>
      </c>
      <c r="K2371" s="139">
        <f>I2371+J2371</f>
        <v>57</v>
      </c>
      <c r="L2371" s="140">
        <f>K2371*D2371</f>
        <v>866.4</v>
      </c>
      <c r="M2371" s="141">
        <f t="shared" si="142"/>
        <v>4332</v>
      </c>
      <c r="N2371" s="458"/>
      <c r="O2371" s="147">
        <v>1</v>
      </c>
      <c r="P2371" s="460">
        <f t="shared" si="144"/>
        <v>0</v>
      </c>
      <c r="Q2371" s="451">
        <f>'Work progress Summary'!M21</f>
        <v>1</v>
      </c>
      <c r="R2371" s="144">
        <v>4332</v>
      </c>
      <c r="S2371" s="143">
        <f t="shared" si="145"/>
        <v>0</v>
      </c>
      <c r="T2371" s="144">
        <f>Q2371*M2371</f>
        <v>4332</v>
      </c>
      <c r="U2371" s="145"/>
      <c r="W2371" s="365"/>
    </row>
    <row r="2372" spans="1:23">
      <c r="A2372" s="182"/>
      <c r="B2372" s="52"/>
      <c r="C2372" s="200"/>
      <c r="D2372" s="137"/>
      <c r="E2372" s="52"/>
      <c r="F2372" s="52"/>
      <c r="G2372" s="186"/>
      <c r="H2372" s="187"/>
      <c r="I2372" s="187"/>
      <c r="J2372" s="187"/>
      <c r="K2372" s="139"/>
      <c r="L2372" s="140"/>
      <c r="M2372" s="141"/>
      <c r="N2372" s="458">
        <f t="shared" si="143"/>
        <v>0</v>
      </c>
      <c r="O2372" s="147"/>
      <c r="P2372" s="460">
        <f t="shared" si="144"/>
        <v>0</v>
      </c>
      <c r="Q2372" s="451"/>
      <c r="R2372" s="144"/>
      <c r="S2372" s="143"/>
      <c r="T2372" s="144"/>
      <c r="U2372" s="145"/>
      <c r="W2372" s="365"/>
    </row>
    <row r="2373" spans="1:23">
      <c r="A2373" s="135">
        <v>16</v>
      </c>
      <c r="B2373" s="52" t="s">
        <v>5</v>
      </c>
      <c r="C2373" s="185" t="s">
        <v>285</v>
      </c>
      <c r="D2373" s="202">
        <v>12.5</v>
      </c>
      <c r="E2373" s="52" t="s">
        <v>533</v>
      </c>
      <c r="F2373" s="52">
        <v>5</v>
      </c>
      <c r="G2373" s="112" t="s">
        <v>98</v>
      </c>
      <c r="H2373" s="138">
        <v>5</v>
      </c>
      <c r="I2373" s="139">
        <v>0</v>
      </c>
      <c r="J2373" s="139">
        <v>57</v>
      </c>
      <c r="K2373" s="139">
        <f>I2373+J2373</f>
        <v>57</v>
      </c>
      <c r="L2373" s="140">
        <f>K2373*D2373</f>
        <v>712.5</v>
      </c>
      <c r="M2373" s="141">
        <f t="shared" si="142"/>
        <v>3562.5</v>
      </c>
      <c r="N2373" s="458"/>
      <c r="O2373" s="147">
        <v>1</v>
      </c>
      <c r="P2373" s="460">
        <f t="shared" si="144"/>
        <v>0</v>
      </c>
      <c r="Q2373" s="451">
        <f>Q2371</f>
        <v>1</v>
      </c>
      <c r="R2373" s="144">
        <v>3562.5</v>
      </c>
      <c r="S2373" s="143">
        <f t="shared" si="145"/>
        <v>0</v>
      </c>
      <c r="T2373" s="144">
        <f>Q2373*M2373</f>
        <v>3562.5</v>
      </c>
      <c r="U2373" s="145"/>
      <c r="W2373" s="365"/>
    </row>
    <row r="2374" spans="1:23">
      <c r="A2374" s="182"/>
      <c r="B2374" s="52"/>
      <c r="C2374" s="200"/>
      <c r="D2374" s="137"/>
      <c r="E2374" s="52"/>
      <c r="F2374" s="52"/>
      <c r="G2374" s="186"/>
      <c r="H2374" s="187"/>
      <c r="I2374" s="187"/>
      <c r="J2374" s="187"/>
      <c r="K2374" s="139"/>
      <c r="L2374" s="140"/>
      <c r="M2374" s="141"/>
      <c r="N2374" s="458">
        <f t="shared" si="143"/>
        <v>0</v>
      </c>
      <c r="O2374" s="147"/>
      <c r="P2374" s="460">
        <f t="shared" si="144"/>
        <v>0</v>
      </c>
      <c r="Q2374" s="451"/>
      <c r="R2374" s="144"/>
      <c r="S2374" s="143"/>
      <c r="T2374" s="144"/>
      <c r="U2374" s="145"/>
      <c r="W2374" s="365"/>
    </row>
    <row r="2375" spans="1:23" ht="26">
      <c r="A2375" s="135">
        <v>16</v>
      </c>
      <c r="B2375" s="52" t="s">
        <v>103</v>
      </c>
      <c r="C2375" s="136" t="s">
        <v>450</v>
      </c>
      <c r="D2375" s="202">
        <v>1</v>
      </c>
      <c r="E2375" s="52" t="s">
        <v>100</v>
      </c>
      <c r="F2375" s="52">
        <v>5</v>
      </c>
      <c r="G2375" s="112" t="s">
        <v>96</v>
      </c>
      <c r="H2375" s="138">
        <v>20</v>
      </c>
      <c r="I2375" s="139">
        <v>138</v>
      </c>
      <c r="J2375" s="139">
        <v>59</v>
      </c>
      <c r="K2375" s="139">
        <f>I2375+J2375</f>
        <v>197</v>
      </c>
      <c r="L2375" s="140">
        <f>K2375*D2375</f>
        <v>197</v>
      </c>
      <c r="M2375" s="141">
        <f t="shared" si="142"/>
        <v>985</v>
      </c>
      <c r="N2375" s="458">
        <f>P2375*D2375*F2375*0.375*0.86</f>
        <v>0</v>
      </c>
      <c r="O2375" s="147">
        <v>1</v>
      </c>
      <c r="P2375" s="460">
        <f t="shared" si="144"/>
        <v>0</v>
      </c>
      <c r="Q2375" s="451">
        <f>Q2369</f>
        <v>1</v>
      </c>
      <c r="R2375" s="144">
        <v>985</v>
      </c>
      <c r="S2375" s="143">
        <f t="shared" si="145"/>
        <v>0</v>
      </c>
      <c r="T2375" s="144">
        <f>Q2375*M2375</f>
        <v>985</v>
      </c>
      <c r="U2375" s="145"/>
      <c r="W2375" s="365"/>
    </row>
    <row r="2376" spans="1:23">
      <c r="A2376" s="182"/>
      <c r="B2376" s="52"/>
      <c r="C2376" s="200"/>
      <c r="D2376" s="137"/>
      <c r="E2376" s="52"/>
      <c r="F2376" s="52"/>
      <c r="G2376" s="186"/>
      <c r="H2376" s="187"/>
      <c r="I2376" s="187"/>
      <c r="J2376" s="187"/>
      <c r="K2376" s="139"/>
      <c r="L2376" s="140"/>
      <c r="M2376" s="141"/>
      <c r="N2376" s="458">
        <f t="shared" si="143"/>
        <v>0</v>
      </c>
      <c r="O2376" s="147"/>
      <c r="P2376" s="460">
        <f t="shared" si="144"/>
        <v>0</v>
      </c>
      <c r="Q2376" s="451"/>
      <c r="R2376" s="144"/>
      <c r="S2376" s="143"/>
      <c r="T2376" s="144"/>
      <c r="U2376" s="145"/>
      <c r="W2376" s="365"/>
    </row>
    <row r="2377" spans="1:23" ht="26">
      <c r="A2377" s="135">
        <v>16</v>
      </c>
      <c r="B2377" s="52" t="s">
        <v>105</v>
      </c>
      <c r="C2377" s="136" t="s">
        <v>382</v>
      </c>
      <c r="D2377" s="137">
        <v>1</v>
      </c>
      <c r="E2377" s="52" t="s">
        <v>100</v>
      </c>
      <c r="F2377" s="52">
        <v>5</v>
      </c>
      <c r="G2377" s="112" t="s">
        <v>96</v>
      </c>
      <c r="H2377" s="138">
        <v>20</v>
      </c>
      <c r="I2377" s="139">
        <v>125</v>
      </c>
      <c r="J2377" s="139">
        <v>51</v>
      </c>
      <c r="K2377" s="139">
        <f>I2377+J2377</f>
        <v>176</v>
      </c>
      <c r="L2377" s="140">
        <f>K2377*D2377</f>
        <v>176</v>
      </c>
      <c r="M2377" s="141">
        <f t="shared" si="142"/>
        <v>880</v>
      </c>
      <c r="N2377" s="458">
        <f>P2377*D2377*F2377*0.32*0.86</f>
        <v>0</v>
      </c>
      <c r="O2377" s="147">
        <v>1</v>
      </c>
      <c r="P2377" s="460">
        <f t="shared" si="144"/>
        <v>0</v>
      </c>
      <c r="Q2377" s="451">
        <f>Q2375</f>
        <v>1</v>
      </c>
      <c r="R2377" s="144">
        <v>880</v>
      </c>
      <c r="S2377" s="143">
        <f t="shared" si="145"/>
        <v>0</v>
      </c>
      <c r="T2377" s="144">
        <f>Q2377*M2377</f>
        <v>880</v>
      </c>
      <c r="U2377" s="145"/>
      <c r="W2377" s="365"/>
    </row>
    <row r="2378" spans="1:23">
      <c r="A2378" s="182"/>
      <c r="B2378" s="52"/>
      <c r="C2378" s="200"/>
      <c r="D2378" s="137"/>
      <c r="E2378" s="52"/>
      <c r="F2378" s="52"/>
      <c r="G2378" s="186"/>
      <c r="H2378" s="187"/>
      <c r="I2378" s="187"/>
      <c r="J2378" s="187"/>
      <c r="K2378" s="139"/>
      <c r="L2378" s="140"/>
      <c r="M2378" s="141"/>
      <c r="N2378" s="458">
        <f t="shared" si="143"/>
        <v>0</v>
      </c>
      <c r="O2378" s="147"/>
      <c r="P2378" s="460">
        <f t="shared" si="144"/>
        <v>0</v>
      </c>
      <c r="Q2378" s="451"/>
      <c r="R2378" s="144"/>
      <c r="S2378" s="143"/>
      <c r="T2378" s="144"/>
      <c r="U2378" s="145"/>
      <c r="W2378" s="365"/>
    </row>
    <row r="2379" spans="1:23" ht="26">
      <c r="A2379" s="135">
        <v>16</v>
      </c>
      <c r="B2379" s="52" t="s">
        <v>107</v>
      </c>
      <c r="C2379" s="136" t="s">
        <v>364</v>
      </c>
      <c r="D2379" s="202">
        <v>1.72</v>
      </c>
      <c r="E2379" s="52" t="s">
        <v>533</v>
      </c>
      <c r="F2379" s="52">
        <v>5</v>
      </c>
      <c r="G2379" s="112" t="s">
        <v>98</v>
      </c>
      <c r="H2379" s="138">
        <v>5</v>
      </c>
      <c r="I2379" s="139">
        <v>0</v>
      </c>
      <c r="J2379" s="139">
        <v>57</v>
      </c>
      <c r="K2379" s="139">
        <f>I2379+J2379</f>
        <v>57</v>
      </c>
      <c r="L2379" s="140">
        <f>K2379*D2379</f>
        <v>98.039999999999992</v>
      </c>
      <c r="M2379" s="141">
        <f t="shared" si="142"/>
        <v>490.19999999999993</v>
      </c>
      <c r="N2379" s="458"/>
      <c r="O2379" s="147">
        <v>1</v>
      </c>
      <c r="P2379" s="460">
        <f t="shared" si="144"/>
        <v>0</v>
      </c>
      <c r="Q2379" s="451">
        <f>Q2373</f>
        <v>1</v>
      </c>
      <c r="R2379" s="144">
        <v>490.19999999999993</v>
      </c>
      <c r="S2379" s="143">
        <f t="shared" si="145"/>
        <v>0</v>
      </c>
      <c r="T2379" s="144">
        <f>Q2379*M2379</f>
        <v>490.19999999999993</v>
      </c>
      <c r="U2379" s="145"/>
      <c r="W2379" s="365"/>
    </row>
    <row r="2380" spans="1:23">
      <c r="A2380" s="182"/>
      <c r="B2380" s="52"/>
      <c r="C2380" s="200"/>
      <c r="D2380" s="137"/>
      <c r="E2380" s="52"/>
      <c r="F2380" s="52"/>
      <c r="G2380" s="186"/>
      <c r="H2380" s="187"/>
      <c r="I2380" s="187"/>
      <c r="J2380" s="187"/>
      <c r="K2380" s="139"/>
      <c r="L2380" s="140"/>
      <c r="M2380" s="141"/>
      <c r="N2380" s="458">
        <f t="shared" si="143"/>
        <v>0</v>
      </c>
      <c r="O2380" s="147"/>
      <c r="P2380" s="460">
        <f t="shared" si="144"/>
        <v>0</v>
      </c>
      <c r="Q2380" s="451"/>
      <c r="R2380" s="144"/>
      <c r="S2380" s="143"/>
      <c r="T2380" s="144"/>
      <c r="U2380" s="145"/>
      <c r="W2380" s="365"/>
    </row>
    <row r="2381" spans="1:23">
      <c r="A2381" s="135"/>
      <c r="B2381" s="52"/>
      <c r="C2381" s="185" t="s">
        <v>397</v>
      </c>
      <c r="D2381" s="202"/>
      <c r="E2381" s="52"/>
      <c r="F2381" s="52"/>
      <c r="G2381" s="186"/>
      <c r="H2381" s="187"/>
      <c r="I2381" s="139"/>
      <c r="J2381" s="139"/>
      <c r="K2381" s="139"/>
      <c r="L2381" s="140"/>
      <c r="M2381" s="141"/>
      <c r="N2381" s="458">
        <f t="shared" si="143"/>
        <v>0</v>
      </c>
      <c r="O2381" s="147"/>
      <c r="P2381" s="460">
        <f t="shared" si="144"/>
        <v>0</v>
      </c>
      <c r="Q2381" s="451"/>
      <c r="R2381" s="144"/>
      <c r="S2381" s="143"/>
      <c r="T2381" s="144"/>
      <c r="U2381" s="145"/>
      <c r="W2381" s="365"/>
    </row>
    <row r="2382" spans="1:23">
      <c r="A2382" s="182"/>
      <c r="B2382" s="52"/>
      <c r="C2382" s="200"/>
      <c r="D2382" s="137"/>
      <c r="E2382" s="52"/>
      <c r="F2382" s="52"/>
      <c r="G2382" s="186"/>
      <c r="H2382" s="187"/>
      <c r="I2382" s="187"/>
      <c r="J2382" s="187"/>
      <c r="K2382" s="139"/>
      <c r="L2382" s="140"/>
      <c r="M2382" s="141"/>
      <c r="N2382" s="458">
        <f t="shared" si="143"/>
        <v>0</v>
      </c>
      <c r="O2382" s="147"/>
      <c r="P2382" s="460">
        <f t="shared" si="144"/>
        <v>0</v>
      </c>
      <c r="Q2382" s="451"/>
      <c r="R2382" s="144"/>
      <c r="S2382" s="143"/>
      <c r="T2382" s="144"/>
      <c r="U2382" s="145"/>
      <c r="W2382" s="365"/>
    </row>
    <row r="2383" spans="1:23" ht="26">
      <c r="A2383" s="135">
        <v>16</v>
      </c>
      <c r="B2383" s="52" t="s">
        <v>108</v>
      </c>
      <c r="C2383" s="136" t="s">
        <v>93</v>
      </c>
      <c r="D2383" s="202">
        <v>2.2999999999999998</v>
      </c>
      <c r="E2383" s="52" t="s">
        <v>532</v>
      </c>
      <c r="F2383" s="52">
        <v>5</v>
      </c>
      <c r="G2383" s="112" t="s">
        <v>94</v>
      </c>
      <c r="H2383" s="138">
        <v>20</v>
      </c>
      <c r="I2383" s="139">
        <v>255</v>
      </c>
      <c r="J2383" s="139">
        <v>145</v>
      </c>
      <c r="K2383" s="139">
        <f>I2383+J2383</f>
        <v>400</v>
      </c>
      <c r="L2383" s="140">
        <f>K2383*D2383</f>
        <v>919.99999999999989</v>
      </c>
      <c r="M2383" s="141">
        <f t="shared" ref="M2383:M2443" si="146">D2383*K2383*F2383</f>
        <v>4599.9999999999991</v>
      </c>
      <c r="N2383" s="458">
        <f t="shared" si="143"/>
        <v>0</v>
      </c>
      <c r="O2383" s="147">
        <v>1</v>
      </c>
      <c r="P2383" s="460">
        <f t="shared" si="144"/>
        <v>0</v>
      </c>
      <c r="Q2383" s="451">
        <f>'Work progress Summary'!C21</f>
        <v>1</v>
      </c>
      <c r="R2383" s="144">
        <v>4599.9999999999991</v>
      </c>
      <c r="S2383" s="143">
        <f t="shared" si="145"/>
        <v>0</v>
      </c>
      <c r="T2383" s="144">
        <f>Q2383*M2383</f>
        <v>4599.9999999999991</v>
      </c>
      <c r="U2383" s="145"/>
      <c r="W2383" s="365"/>
    </row>
    <row r="2384" spans="1:23">
      <c r="A2384" s="182"/>
      <c r="B2384" s="52"/>
      <c r="C2384" s="200"/>
      <c r="D2384" s="137"/>
      <c r="E2384" s="52"/>
      <c r="F2384" s="52"/>
      <c r="G2384" s="186"/>
      <c r="H2384" s="187"/>
      <c r="I2384" s="187"/>
      <c r="J2384" s="187"/>
      <c r="K2384" s="139"/>
      <c r="L2384" s="140"/>
      <c r="M2384" s="141"/>
      <c r="N2384" s="458">
        <f t="shared" si="143"/>
        <v>0</v>
      </c>
      <c r="O2384" s="147"/>
      <c r="P2384" s="460">
        <f t="shared" si="144"/>
        <v>0</v>
      </c>
      <c r="Q2384" s="451"/>
      <c r="R2384" s="144"/>
      <c r="S2384" s="143"/>
      <c r="T2384" s="144"/>
      <c r="U2384" s="145"/>
      <c r="W2384" s="365"/>
    </row>
    <row r="2385" spans="1:23" ht="14.5">
      <c r="A2385" s="135">
        <v>16</v>
      </c>
      <c r="B2385" s="52" t="s">
        <v>109</v>
      </c>
      <c r="C2385" s="185" t="s">
        <v>104</v>
      </c>
      <c r="D2385" s="202">
        <v>0.7</v>
      </c>
      <c r="E2385" s="52" t="s">
        <v>532</v>
      </c>
      <c r="F2385" s="52">
        <v>5</v>
      </c>
      <c r="G2385" s="112" t="s">
        <v>96</v>
      </c>
      <c r="H2385" s="138">
        <v>20</v>
      </c>
      <c r="I2385" s="139">
        <v>282</v>
      </c>
      <c r="J2385" s="139">
        <v>206</v>
      </c>
      <c r="K2385" s="139">
        <f>I2385+J2385</f>
        <v>488</v>
      </c>
      <c r="L2385" s="140">
        <f>K2385*D2385</f>
        <v>341.59999999999997</v>
      </c>
      <c r="M2385" s="141">
        <f t="shared" si="146"/>
        <v>1707.9999999999998</v>
      </c>
      <c r="N2385" s="458">
        <f t="shared" si="143"/>
        <v>0</v>
      </c>
      <c r="O2385" s="147">
        <v>1</v>
      </c>
      <c r="P2385" s="460">
        <f t="shared" si="144"/>
        <v>0</v>
      </c>
      <c r="Q2385" s="451">
        <f>Q2383</f>
        <v>1</v>
      </c>
      <c r="R2385" s="144">
        <v>1707.9999999999998</v>
      </c>
      <c r="S2385" s="143">
        <f t="shared" si="145"/>
        <v>0</v>
      </c>
      <c r="T2385" s="144">
        <f>Q2385*M2385</f>
        <v>1707.9999999999998</v>
      </c>
      <c r="U2385" s="145"/>
      <c r="W2385" s="365"/>
    </row>
    <row r="2386" spans="1:23">
      <c r="A2386" s="182"/>
      <c r="B2386" s="52"/>
      <c r="C2386" s="200"/>
      <c r="D2386" s="137"/>
      <c r="E2386" s="52"/>
      <c r="F2386" s="52"/>
      <c r="G2386" s="186"/>
      <c r="H2386" s="187"/>
      <c r="I2386" s="187"/>
      <c r="J2386" s="187"/>
      <c r="K2386" s="139"/>
      <c r="L2386" s="140"/>
      <c r="M2386" s="141"/>
      <c r="N2386" s="458">
        <f t="shared" si="143"/>
        <v>0</v>
      </c>
      <c r="O2386" s="147"/>
      <c r="P2386" s="460">
        <f t="shared" si="144"/>
        <v>0</v>
      </c>
      <c r="Q2386" s="451"/>
      <c r="R2386" s="144"/>
      <c r="S2386" s="143"/>
      <c r="T2386" s="144"/>
      <c r="U2386" s="145"/>
      <c r="W2386" s="365"/>
    </row>
    <row r="2387" spans="1:23" ht="14.5">
      <c r="A2387" s="135">
        <v>16</v>
      </c>
      <c r="B2387" s="52" t="s">
        <v>112</v>
      </c>
      <c r="C2387" s="185" t="s">
        <v>451</v>
      </c>
      <c r="D2387" s="202">
        <v>1.2</v>
      </c>
      <c r="E2387" s="52" t="s">
        <v>532</v>
      </c>
      <c r="F2387" s="52">
        <v>5</v>
      </c>
      <c r="G2387" s="112" t="s">
        <v>96</v>
      </c>
      <c r="H2387" s="138">
        <v>20</v>
      </c>
      <c r="I2387" s="139">
        <v>282</v>
      </c>
      <c r="J2387" s="139">
        <v>206</v>
      </c>
      <c r="K2387" s="139">
        <f>I2387+J2387</f>
        <v>488</v>
      </c>
      <c r="L2387" s="140">
        <f>K2387*D2387</f>
        <v>585.6</v>
      </c>
      <c r="M2387" s="141">
        <f t="shared" si="146"/>
        <v>2928</v>
      </c>
      <c r="N2387" s="458">
        <f t="shared" si="143"/>
        <v>0</v>
      </c>
      <c r="O2387" s="147">
        <v>1</v>
      </c>
      <c r="P2387" s="460">
        <f t="shared" si="144"/>
        <v>0</v>
      </c>
      <c r="Q2387" s="451">
        <f>Q2385</f>
        <v>1</v>
      </c>
      <c r="R2387" s="144">
        <v>2928</v>
      </c>
      <c r="S2387" s="143">
        <f t="shared" si="145"/>
        <v>0</v>
      </c>
      <c r="T2387" s="144">
        <f>Q2387*M2387</f>
        <v>2928</v>
      </c>
      <c r="U2387" s="145"/>
      <c r="W2387" s="365"/>
    </row>
    <row r="2388" spans="1:23">
      <c r="A2388" s="182"/>
      <c r="B2388" s="52"/>
      <c r="C2388" s="200"/>
      <c r="D2388" s="137"/>
      <c r="E2388" s="52"/>
      <c r="F2388" s="52"/>
      <c r="G2388" s="186"/>
      <c r="H2388" s="187"/>
      <c r="I2388" s="187"/>
      <c r="J2388" s="187"/>
      <c r="K2388" s="139"/>
      <c r="L2388" s="140"/>
      <c r="M2388" s="141"/>
      <c r="N2388" s="458">
        <f t="shared" si="143"/>
        <v>0</v>
      </c>
      <c r="O2388" s="147"/>
      <c r="P2388" s="460">
        <f t="shared" si="144"/>
        <v>0</v>
      </c>
      <c r="Q2388" s="451"/>
      <c r="R2388" s="144"/>
      <c r="S2388" s="143"/>
      <c r="T2388" s="144"/>
      <c r="U2388" s="145"/>
      <c r="W2388" s="365"/>
    </row>
    <row r="2389" spans="1:23">
      <c r="A2389" s="135">
        <v>16</v>
      </c>
      <c r="B2389" s="52" t="s">
        <v>113</v>
      </c>
      <c r="C2389" s="185" t="s">
        <v>399</v>
      </c>
      <c r="D2389" s="202">
        <v>6.15</v>
      </c>
      <c r="E2389" s="52" t="s">
        <v>533</v>
      </c>
      <c r="F2389" s="52">
        <v>5</v>
      </c>
      <c r="G2389" s="112" t="s">
        <v>98</v>
      </c>
      <c r="H2389" s="138">
        <v>5</v>
      </c>
      <c r="I2389" s="139">
        <v>0</v>
      </c>
      <c r="J2389" s="139">
        <v>57</v>
      </c>
      <c r="K2389" s="139">
        <f>I2389+J2389</f>
        <v>57</v>
      </c>
      <c r="L2389" s="140">
        <f>K2389*D2389</f>
        <v>350.55</v>
      </c>
      <c r="M2389" s="141">
        <f t="shared" si="146"/>
        <v>1752.75</v>
      </c>
      <c r="N2389" s="458"/>
      <c r="O2389" s="147">
        <v>1</v>
      </c>
      <c r="P2389" s="460">
        <f t="shared" si="144"/>
        <v>0</v>
      </c>
      <c r="Q2389" s="451">
        <f>'Work progress Summary'!J21</f>
        <v>1</v>
      </c>
      <c r="R2389" s="144">
        <v>1752.75</v>
      </c>
      <c r="S2389" s="143">
        <f t="shared" si="145"/>
        <v>0</v>
      </c>
      <c r="T2389" s="144">
        <f>Q2389*M2389</f>
        <v>1752.75</v>
      </c>
      <c r="U2389" s="145"/>
      <c r="W2389" s="365"/>
    </row>
    <row r="2390" spans="1:23">
      <c r="A2390" s="182"/>
      <c r="B2390" s="52"/>
      <c r="C2390" s="200"/>
      <c r="D2390" s="137"/>
      <c r="E2390" s="52"/>
      <c r="F2390" s="52"/>
      <c r="G2390" s="186"/>
      <c r="H2390" s="187"/>
      <c r="I2390" s="187"/>
      <c r="J2390" s="187"/>
      <c r="K2390" s="139"/>
      <c r="L2390" s="140"/>
      <c r="M2390" s="141"/>
      <c r="N2390" s="458">
        <f t="shared" si="143"/>
        <v>0</v>
      </c>
      <c r="O2390" s="147"/>
      <c r="P2390" s="460">
        <f t="shared" si="144"/>
        <v>0</v>
      </c>
      <c r="Q2390" s="451"/>
      <c r="R2390" s="144"/>
      <c r="S2390" s="143"/>
      <c r="T2390" s="144"/>
      <c r="U2390" s="145"/>
      <c r="W2390" s="365"/>
    </row>
    <row r="2391" spans="1:23" ht="26">
      <c r="A2391" s="135">
        <v>16</v>
      </c>
      <c r="B2391" s="52" t="s">
        <v>115</v>
      </c>
      <c r="C2391" s="136" t="s">
        <v>452</v>
      </c>
      <c r="D2391" s="137">
        <v>1</v>
      </c>
      <c r="E2391" s="52" t="s">
        <v>100</v>
      </c>
      <c r="F2391" s="52">
        <v>5</v>
      </c>
      <c r="G2391" s="112" t="s">
        <v>96</v>
      </c>
      <c r="H2391" s="138">
        <v>20</v>
      </c>
      <c r="I2391" s="139">
        <v>109</v>
      </c>
      <c r="J2391" s="139">
        <v>43</v>
      </c>
      <c r="K2391" s="139">
        <f>I2391+J2391</f>
        <v>152</v>
      </c>
      <c r="L2391" s="140">
        <f>K2391*D2391</f>
        <v>152</v>
      </c>
      <c r="M2391" s="141">
        <f t="shared" si="146"/>
        <v>760</v>
      </c>
      <c r="N2391" s="458">
        <f>P2391*D2391*F2391*0.27*0.86</f>
        <v>0</v>
      </c>
      <c r="O2391" s="147">
        <v>1</v>
      </c>
      <c r="P2391" s="460">
        <f t="shared" si="144"/>
        <v>0</v>
      </c>
      <c r="Q2391" s="451">
        <f>Q2389</f>
        <v>1</v>
      </c>
      <c r="R2391" s="144">
        <v>760</v>
      </c>
      <c r="S2391" s="143">
        <f t="shared" si="145"/>
        <v>0</v>
      </c>
      <c r="T2391" s="144">
        <f>Q2391*M2391</f>
        <v>760</v>
      </c>
      <c r="U2391" s="145"/>
      <c r="W2391" s="365"/>
    </row>
    <row r="2392" spans="1:23">
      <c r="A2392" s="182"/>
      <c r="B2392" s="52"/>
      <c r="C2392" s="200"/>
      <c r="D2392" s="137"/>
      <c r="E2392" s="52"/>
      <c r="F2392" s="52"/>
      <c r="G2392" s="186"/>
      <c r="H2392" s="187"/>
      <c r="I2392" s="187"/>
      <c r="J2392" s="187"/>
      <c r="K2392" s="139"/>
      <c r="L2392" s="140"/>
      <c r="M2392" s="141"/>
      <c r="N2392" s="458">
        <f t="shared" si="143"/>
        <v>0</v>
      </c>
      <c r="O2392" s="147"/>
      <c r="P2392" s="460">
        <f t="shared" si="144"/>
        <v>0</v>
      </c>
      <c r="Q2392" s="451"/>
      <c r="R2392" s="144"/>
      <c r="S2392" s="143"/>
      <c r="T2392" s="144"/>
      <c r="U2392" s="145"/>
      <c r="W2392" s="365"/>
    </row>
    <row r="2393" spans="1:23" ht="26">
      <c r="A2393" s="135">
        <v>16</v>
      </c>
      <c r="B2393" s="52" t="s">
        <v>116</v>
      </c>
      <c r="C2393" s="136" t="s">
        <v>364</v>
      </c>
      <c r="D2393" s="202">
        <v>0.86</v>
      </c>
      <c r="E2393" s="52" t="s">
        <v>533</v>
      </c>
      <c r="F2393" s="52">
        <v>5</v>
      </c>
      <c r="G2393" s="112" t="s">
        <v>98</v>
      </c>
      <c r="H2393" s="138">
        <v>5</v>
      </c>
      <c r="I2393" s="139">
        <v>0</v>
      </c>
      <c r="J2393" s="139">
        <v>51</v>
      </c>
      <c r="K2393" s="139">
        <f>I2393+J2393</f>
        <v>51</v>
      </c>
      <c r="L2393" s="140">
        <f>K2393*D2393</f>
        <v>43.86</v>
      </c>
      <c r="M2393" s="141">
        <f t="shared" si="146"/>
        <v>219.3</v>
      </c>
      <c r="N2393" s="458"/>
      <c r="O2393" s="147">
        <v>1</v>
      </c>
      <c r="P2393" s="460">
        <f t="shared" si="144"/>
        <v>0</v>
      </c>
      <c r="Q2393" s="451">
        <f>'Work progress Summary'!J21</f>
        <v>1</v>
      </c>
      <c r="R2393" s="144">
        <v>219.3</v>
      </c>
      <c r="S2393" s="143">
        <f t="shared" si="145"/>
        <v>0</v>
      </c>
      <c r="T2393" s="144">
        <f>Q2393*M2393</f>
        <v>219.3</v>
      </c>
      <c r="U2393" s="145"/>
      <c r="W2393" s="365"/>
    </row>
    <row r="2394" spans="1:23">
      <c r="A2394" s="182"/>
      <c r="B2394" s="52"/>
      <c r="C2394" s="200"/>
      <c r="D2394" s="137"/>
      <c r="E2394" s="52"/>
      <c r="F2394" s="52"/>
      <c r="G2394" s="186"/>
      <c r="H2394" s="187"/>
      <c r="I2394" s="187"/>
      <c r="J2394" s="187"/>
      <c r="K2394" s="139"/>
      <c r="L2394" s="140"/>
      <c r="M2394" s="141"/>
      <c r="N2394" s="458">
        <f t="shared" si="143"/>
        <v>0</v>
      </c>
      <c r="O2394" s="147"/>
      <c r="P2394" s="460">
        <f t="shared" si="144"/>
        <v>0</v>
      </c>
      <c r="Q2394" s="451"/>
      <c r="R2394" s="144"/>
      <c r="S2394" s="143"/>
      <c r="T2394" s="144"/>
      <c r="U2394" s="145"/>
      <c r="W2394" s="365"/>
    </row>
    <row r="2395" spans="1:23">
      <c r="A2395" s="135"/>
      <c r="B2395" s="52"/>
      <c r="C2395" s="185" t="s">
        <v>111</v>
      </c>
      <c r="D2395" s="202"/>
      <c r="E2395" s="52"/>
      <c r="F2395" s="52"/>
      <c r="G2395" s="186"/>
      <c r="H2395" s="187"/>
      <c r="I2395" s="139"/>
      <c r="J2395" s="139"/>
      <c r="K2395" s="139"/>
      <c r="L2395" s="140"/>
      <c r="M2395" s="141"/>
      <c r="N2395" s="458">
        <f t="shared" si="143"/>
        <v>0</v>
      </c>
      <c r="O2395" s="147"/>
      <c r="P2395" s="460">
        <f t="shared" si="144"/>
        <v>0</v>
      </c>
      <c r="Q2395" s="451"/>
      <c r="R2395" s="144"/>
      <c r="S2395" s="143"/>
      <c r="T2395" s="144"/>
      <c r="U2395" s="145"/>
      <c r="W2395" s="365"/>
    </row>
    <row r="2396" spans="1:23">
      <c r="A2396" s="182"/>
      <c r="B2396" s="52"/>
      <c r="C2396" s="200"/>
      <c r="D2396" s="137"/>
      <c r="E2396" s="52"/>
      <c r="F2396" s="52"/>
      <c r="G2396" s="186"/>
      <c r="H2396" s="187"/>
      <c r="I2396" s="187"/>
      <c r="J2396" s="187"/>
      <c r="K2396" s="139"/>
      <c r="L2396" s="140"/>
      <c r="M2396" s="141"/>
      <c r="N2396" s="458">
        <f t="shared" si="143"/>
        <v>0</v>
      </c>
      <c r="O2396" s="147"/>
      <c r="P2396" s="460">
        <f t="shared" si="144"/>
        <v>0</v>
      </c>
      <c r="Q2396" s="451"/>
      <c r="R2396" s="144"/>
      <c r="S2396" s="143"/>
      <c r="T2396" s="144"/>
      <c r="U2396" s="145"/>
      <c r="W2396" s="365"/>
    </row>
    <row r="2397" spans="1:23" ht="26">
      <c r="A2397" s="135">
        <v>16</v>
      </c>
      <c r="B2397" s="52" t="s">
        <v>158</v>
      </c>
      <c r="C2397" s="136" t="s">
        <v>93</v>
      </c>
      <c r="D2397" s="202">
        <v>9.0500000000000007</v>
      </c>
      <c r="E2397" s="52" t="s">
        <v>532</v>
      </c>
      <c r="F2397" s="52">
        <v>5</v>
      </c>
      <c r="G2397" s="112" t="s">
        <v>94</v>
      </c>
      <c r="H2397" s="138">
        <v>20</v>
      </c>
      <c r="I2397" s="139">
        <v>255</v>
      </c>
      <c r="J2397" s="139">
        <v>145</v>
      </c>
      <c r="K2397" s="139">
        <f>I2397+J2397</f>
        <v>400</v>
      </c>
      <c r="L2397" s="140">
        <f>K2397*D2397</f>
        <v>3620.0000000000005</v>
      </c>
      <c r="M2397" s="141">
        <f t="shared" si="146"/>
        <v>18100.000000000004</v>
      </c>
      <c r="N2397" s="458">
        <f t="shared" si="143"/>
        <v>0</v>
      </c>
      <c r="O2397" s="147">
        <v>1</v>
      </c>
      <c r="P2397" s="460">
        <f t="shared" si="144"/>
        <v>0</v>
      </c>
      <c r="Q2397" s="451">
        <f>'Work progress Summary'!F21</f>
        <v>1</v>
      </c>
      <c r="R2397" s="144">
        <v>18100.000000000004</v>
      </c>
      <c r="S2397" s="143">
        <f t="shared" si="145"/>
        <v>0</v>
      </c>
      <c r="T2397" s="144">
        <f>Q2397*M2397</f>
        <v>18100.000000000004</v>
      </c>
      <c r="U2397" s="145"/>
      <c r="W2397" s="365"/>
    </row>
    <row r="2398" spans="1:23">
      <c r="A2398" s="182"/>
      <c r="B2398" s="52"/>
      <c r="C2398" s="200"/>
      <c r="D2398" s="137"/>
      <c r="E2398" s="52"/>
      <c r="F2398" s="52"/>
      <c r="G2398" s="186"/>
      <c r="H2398" s="187"/>
      <c r="I2398" s="187"/>
      <c r="J2398" s="187"/>
      <c r="K2398" s="139"/>
      <c r="L2398" s="140"/>
      <c r="M2398" s="141"/>
      <c r="N2398" s="458">
        <f t="shared" ref="N2398:N2461" si="147">P2398*D2398*F2398</f>
        <v>0</v>
      </c>
      <c r="O2398" s="147"/>
      <c r="P2398" s="460">
        <f t="shared" ref="P2398:P2461" si="148">Q2398-O2398</f>
        <v>0</v>
      </c>
      <c r="Q2398" s="451"/>
      <c r="R2398" s="144"/>
      <c r="S2398" s="143"/>
      <c r="T2398" s="144"/>
      <c r="U2398" s="145"/>
      <c r="W2398" s="365"/>
    </row>
    <row r="2399" spans="1:23" ht="14.5">
      <c r="A2399" s="135">
        <v>16</v>
      </c>
      <c r="B2399" s="52" t="s">
        <v>1</v>
      </c>
      <c r="C2399" s="185" t="s">
        <v>383</v>
      </c>
      <c r="D2399" s="202">
        <v>2.0499999999999998</v>
      </c>
      <c r="E2399" s="52" t="s">
        <v>532</v>
      </c>
      <c r="F2399" s="52">
        <v>5</v>
      </c>
      <c r="G2399" s="112" t="s">
        <v>96</v>
      </c>
      <c r="H2399" s="138">
        <v>20</v>
      </c>
      <c r="I2399" s="139">
        <v>282</v>
      </c>
      <c r="J2399" s="139">
        <v>206</v>
      </c>
      <c r="K2399" s="139">
        <f>I2399+J2399</f>
        <v>488</v>
      </c>
      <c r="L2399" s="140">
        <f>K2399*D2399</f>
        <v>1000.3999999999999</v>
      </c>
      <c r="M2399" s="141">
        <f t="shared" si="146"/>
        <v>5001.9999999999991</v>
      </c>
      <c r="N2399" s="458">
        <f t="shared" si="147"/>
        <v>0</v>
      </c>
      <c r="O2399" s="147">
        <v>1</v>
      </c>
      <c r="P2399" s="460">
        <f t="shared" si="148"/>
        <v>0</v>
      </c>
      <c r="Q2399" s="451">
        <f>Q2397</f>
        <v>1</v>
      </c>
      <c r="R2399" s="144">
        <v>5001.9999999999991</v>
      </c>
      <c r="S2399" s="143">
        <f t="shared" ref="S2399:S2461" si="149">T2399-R2399</f>
        <v>0</v>
      </c>
      <c r="T2399" s="144">
        <f>Q2399*M2399</f>
        <v>5001.9999999999991</v>
      </c>
      <c r="U2399" s="145"/>
      <c r="W2399" s="365"/>
    </row>
    <row r="2400" spans="1:23">
      <c r="A2400" s="182"/>
      <c r="B2400" s="52"/>
      <c r="C2400" s="200"/>
      <c r="D2400" s="137"/>
      <c r="E2400" s="52"/>
      <c r="F2400" s="52"/>
      <c r="G2400" s="186"/>
      <c r="H2400" s="187"/>
      <c r="I2400" s="187"/>
      <c r="J2400" s="187"/>
      <c r="K2400" s="139"/>
      <c r="L2400" s="140"/>
      <c r="M2400" s="141"/>
      <c r="N2400" s="458">
        <f t="shared" si="147"/>
        <v>0</v>
      </c>
      <c r="O2400" s="147"/>
      <c r="P2400" s="460">
        <f t="shared" si="148"/>
        <v>0</v>
      </c>
      <c r="Q2400" s="451"/>
      <c r="R2400" s="144"/>
      <c r="S2400" s="143"/>
      <c r="T2400" s="144"/>
      <c r="U2400" s="145"/>
      <c r="W2400" s="365"/>
    </row>
    <row r="2401" spans="1:23">
      <c r="A2401" s="135">
        <v>16</v>
      </c>
      <c r="B2401" s="52" t="s">
        <v>2</v>
      </c>
      <c r="C2401" s="185" t="s">
        <v>285</v>
      </c>
      <c r="D2401" s="137">
        <v>11.4</v>
      </c>
      <c r="E2401" s="52" t="s">
        <v>533</v>
      </c>
      <c r="F2401" s="52">
        <v>5</v>
      </c>
      <c r="G2401" s="112" t="s">
        <v>98</v>
      </c>
      <c r="H2401" s="138">
        <v>5</v>
      </c>
      <c r="I2401" s="139">
        <v>0</v>
      </c>
      <c r="J2401" s="139">
        <v>57</v>
      </c>
      <c r="K2401" s="139">
        <f>I2401+J2401</f>
        <v>57</v>
      </c>
      <c r="L2401" s="140">
        <f>K2401*D2401</f>
        <v>649.80000000000007</v>
      </c>
      <c r="M2401" s="141">
        <f t="shared" si="146"/>
        <v>3249.0000000000005</v>
      </c>
      <c r="N2401" s="458"/>
      <c r="O2401" s="147">
        <v>1</v>
      </c>
      <c r="P2401" s="460">
        <f t="shared" si="148"/>
        <v>0</v>
      </c>
      <c r="Q2401" s="451">
        <f>'Work progress Summary'!M21</f>
        <v>1</v>
      </c>
      <c r="R2401" s="144">
        <v>3249.0000000000005</v>
      </c>
      <c r="S2401" s="143">
        <f t="shared" si="149"/>
        <v>0</v>
      </c>
      <c r="T2401" s="144">
        <f>Q2401*M2401</f>
        <v>3249.0000000000005</v>
      </c>
      <c r="U2401" s="145"/>
      <c r="W2401" s="365"/>
    </row>
    <row r="2402" spans="1:23">
      <c r="A2402" s="182"/>
      <c r="B2402" s="52"/>
      <c r="C2402" s="200"/>
      <c r="D2402" s="137"/>
      <c r="E2402" s="52"/>
      <c r="F2402" s="52"/>
      <c r="G2402" s="186"/>
      <c r="H2402" s="187"/>
      <c r="I2402" s="187"/>
      <c r="J2402" s="187"/>
      <c r="K2402" s="139"/>
      <c r="L2402" s="140"/>
      <c r="M2402" s="141"/>
      <c r="N2402" s="458">
        <f t="shared" si="147"/>
        <v>0</v>
      </c>
      <c r="O2402" s="147"/>
      <c r="P2402" s="460">
        <f t="shared" si="148"/>
        <v>0</v>
      </c>
      <c r="Q2402" s="451"/>
      <c r="R2402" s="144"/>
      <c r="S2402" s="143"/>
      <c r="T2402" s="144"/>
      <c r="U2402" s="145"/>
      <c r="W2402" s="365"/>
    </row>
    <row r="2403" spans="1:23" ht="26">
      <c r="A2403" s="135">
        <v>16</v>
      </c>
      <c r="B2403" s="52" t="s">
        <v>3</v>
      </c>
      <c r="C2403" s="136" t="s">
        <v>288</v>
      </c>
      <c r="D2403" s="202">
        <v>1</v>
      </c>
      <c r="E2403" s="52" t="s">
        <v>100</v>
      </c>
      <c r="F2403" s="52">
        <v>5</v>
      </c>
      <c r="G2403" s="112" t="s">
        <v>96</v>
      </c>
      <c r="H2403" s="138">
        <v>20</v>
      </c>
      <c r="I2403" s="139">
        <v>134</v>
      </c>
      <c r="J2403" s="139">
        <v>55</v>
      </c>
      <c r="K2403" s="139">
        <f>I2403+J2403</f>
        <v>189</v>
      </c>
      <c r="L2403" s="140">
        <f>K2403*D2403</f>
        <v>189</v>
      </c>
      <c r="M2403" s="141">
        <f t="shared" si="146"/>
        <v>945</v>
      </c>
      <c r="N2403" s="458">
        <f>P2403*D2403*F2403*0.32*0.925</f>
        <v>0</v>
      </c>
      <c r="O2403" s="147">
        <v>1</v>
      </c>
      <c r="P2403" s="460">
        <f t="shared" si="148"/>
        <v>0</v>
      </c>
      <c r="Q2403" s="451">
        <f>Q2399</f>
        <v>1</v>
      </c>
      <c r="R2403" s="144">
        <v>945</v>
      </c>
      <c r="S2403" s="143">
        <f t="shared" si="149"/>
        <v>0</v>
      </c>
      <c r="T2403" s="144">
        <f>Q2403*M2403</f>
        <v>945</v>
      </c>
      <c r="U2403" s="145"/>
      <c r="W2403" s="365"/>
    </row>
    <row r="2404" spans="1:23">
      <c r="A2404" s="182"/>
      <c r="B2404" s="52"/>
      <c r="C2404" s="200"/>
      <c r="D2404" s="137"/>
      <c r="E2404" s="52"/>
      <c r="F2404" s="52"/>
      <c r="G2404" s="186"/>
      <c r="H2404" s="187"/>
      <c r="I2404" s="187"/>
      <c r="J2404" s="187"/>
      <c r="K2404" s="139"/>
      <c r="L2404" s="140"/>
      <c r="M2404" s="141"/>
      <c r="N2404" s="458">
        <f t="shared" si="147"/>
        <v>0</v>
      </c>
      <c r="O2404" s="147"/>
      <c r="P2404" s="460">
        <f t="shared" si="148"/>
        <v>0</v>
      </c>
      <c r="Q2404" s="451"/>
      <c r="R2404" s="144"/>
      <c r="S2404" s="143"/>
      <c r="T2404" s="144"/>
      <c r="U2404" s="145"/>
      <c r="W2404" s="365"/>
    </row>
    <row r="2405" spans="1:23" ht="26">
      <c r="A2405" s="135">
        <v>16</v>
      </c>
      <c r="B2405" s="52" t="s">
        <v>129</v>
      </c>
      <c r="C2405" s="136" t="s">
        <v>402</v>
      </c>
      <c r="D2405" s="202">
        <v>6.55</v>
      </c>
      <c r="E2405" s="52" t="s">
        <v>533</v>
      </c>
      <c r="F2405" s="52">
        <v>5</v>
      </c>
      <c r="G2405" s="112" t="s">
        <v>131</v>
      </c>
      <c r="H2405" s="138">
        <v>20</v>
      </c>
      <c r="I2405" s="139">
        <v>91</v>
      </c>
      <c r="J2405" s="139">
        <v>43</v>
      </c>
      <c r="K2405" s="139">
        <f>I2405+J2405</f>
        <v>134</v>
      </c>
      <c r="L2405" s="140">
        <f>K2405*D2405</f>
        <v>877.69999999999993</v>
      </c>
      <c r="M2405" s="141">
        <f t="shared" si="146"/>
        <v>4388.5</v>
      </c>
      <c r="N2405" s="458">
        <f>P2405*D2405*F2405*0.18</f>
        <v>0</v>
      </c>
      <c r="O2405" s="147">
        <v>1</v>
      </c>
      <c r="P2405" s="460">
        <f t="shared" si="148"/>
        <v>0</v>
      </c>
      <c r="Q2405" s="451">
        <f>'Work progress Summary'!R21</f>
        <v>1</v>
      </c>
      <c r="R2405" s="144">
        <v>4388.5</v>
      </c>
      <c r="S2405" s="143">
        <f t="shared" si="149"/>
        <v>0</v>
      </c>
      <c r="T2405" s="144">
        <f>Q2405*M2405</f>
        <v>4388.5</v>
      </c>
      <c r="U2405" s="145"/>
      <c r="W2405" s="365"/>
    </row>
    <row r="2406" spans="1:23">
      <c r="A2406" s="182"/>
      <c r="B2406" s="52"/>
      <c r="C2406" s="200"/>
      <c r="D2406" s="137"/>
      <c r="E2406" s="52"/>
      <c r="F2406" s="52"/>
      <c r="G2406" s="186"/>
      <c r="H2406" s="187"/>
      <c r="I2406" s="187"/>
      <c r="J2406" s="187"/>
      <c r="K2406" s="139"/>
      <c r="L2406" s="140"/>
      <c r="M2406" s="141"/>
      <c r="N2406" s="458">
        <f t="shared" si="147"/>
        <v>0</v>
      </c>
      <c r="O2406" s="147"/>
      <c r="P2406" s="460">
        <f t="shared" si="148"/>
        <v>0</v>
      </c>
      <c r="Q2406" s="451"/>
      <c r="R2406" s="144"/>
      <c r="S2406" s="143"/>
      <c r="T2406" s="144"/>
      <c r="U2406" s="145"/>
      <c r="W2406" s="365"/>
    </row>
    <row r="2407" spans="1:23">
      <c r="A2407" s="135"/>
      <c r="B2407" s="52"/>
      <c r="C2407" s="185" t="s">
        <v>118</v>
      </c>
      <c r="D2407" s="137"/>
      <c r="E2407" s="52"/>
      <c r="F2407" s="52"/>
      <c r="G2407" s="186"/>
      <c r="H2407" s="187"/>
      <c r="I2407" s="187"/>
      <c r="J2407" s="187"/>
      <c r="K2407" s="139"/>
      <c r="L2407" s="140"/>
      <c r="M2407" s="141"/>
      <c r="N2407" s="458">
        <f t="shared" si="147"/>
        <v>0</v>
      </c>
      <c r="O2407" s="147"/>
      <c r="P2407" s="460">
        <f t="shared" si="148"/>
        <v>0</v>
      </c>
      <c r="Q2407" s="451"/>
      <c r="R2407" s="144"/>
      <c r="S2407" s="143"/>
      <c r="T2407" s="144"/>
      <c r="U2407" s="145"/>
      <c r="W2407" s="365"/>
    </row>
    <row r="2408" spans="1:23">
      <c r="A2408" s="182"/>
      <c r="B2408" s="52"/>
      <c r="C2408" s="200"/>
      <c r="D2408" s="137"/>
      <c r="E2408" s="52"/>
      <c r="F2408" s="52"/>
      <c r="G2408" s="186"/>
      <c r="H2408" s="187"/>
      <c r="I2408" s="187"/>
      <c r="J2408" s="187"/>
      <c r="K2408" s="139"/>
      <c r="L2408" s="140"/>
      <c r="M2408" s="141"/>
      <c r="N2408" s="458">
        <f t="shared" si="147"/>
        <v>0</v>
      </c>
      <c r="O2408" s="147"/>
      <c r="P2408" s="460">
        <f t="shared" si="148"/>
        <v>0</v>
      </c>
      <c r="Q2408" s="451"/>
      <c r="R2408" s="144"/>
      <c r="S2408" s="143"/>
      <c r="T2408" s="144"/>
      <c r="U2408" s="145"/>
      <c r="W2408" s="365"/>
    </row>
    <row r="2409" spans="1:23" ht="26">
      <c r="A2409" s="135">
        <v>16</v>
      </c>
      <c r="B2409" s="52" t="s">
        <v>4</v>
      </c>
      <c r="C2409" s="185" t="s">
        <v>119</v>
      </c>
      <c r="D2409" s="202">
        <v>1.75</v>
      </c>
      <c r="E2409" s="52" t="s">
        <v>532</v>
      </c>
      <c r="F2409" s="52">
        <v>5</v>
      </c>
      <c r="G2409" s="112" t="s">
        <v>94</v>
      </c>
      <c r="H2409" s="138">
        <v>20</v>
      </c>
      <c r="I2409" s="139">
        <v>255</v>
      </c>
      <c r="J2409" s="139">
        <v>145</v>
      </c>
      <c r="K2409" s="139">
        <f>I2409+J2409</f>
        <v>400</v>
      </c>
      <c r="L2409" s="140">
        <f>K2409*D2409</f>
        <v>700</v>
      </c>
      <c r="M2409" s="141">
        <f t="shared" si="146"/>
        <v>3500</v>
      </c>
      <c r="N2409" s="458">
        <f t="shared" si="147"/>
        <v>0</v>
      </c>
      <c r="O2409" s="147">
        <v>1</v>
      </c>
      <c r="P2409" s="460">
        <f t="shared" si="148"/>
        <v>0</v>
      </c>
      <c r="Q2409" s="451">
        <f>'Work progress Summary'!G21</f>
        <v>1</v>
      </c>
      <c r="R2409" s="144">
        <v>3500</v>
      </c>
      <c r="S2409" s="143">
        <f t="shared" si="149"/>
        <v>0</v>
      </c>
      <c r="T2409" s="144">
        <f>Q2409*M2409</f>
        <v>3500</v>
      </c>
      <c r="U2409" s="145"/>
      <c r="W2409" s="365"/>
    </row>
    <row r="2410" spans="1:23">
      <c r="A2410" s="182"/>
      <c r="B2410" s="52"/>
      <c r="C2410" s="200"/>
      <c r="D2410" s="137"/>
      <c r="E2410" s="52"/>
      <c r="F2410" s="52"/>
      <c r="G2410" s="186"/>
      <c r="H2410" s="187"/>
      <c r="I2410" s="187"/>
      <c r="J2410" s="187"/>
      <c r="K2410" s="139"/>
      <c r="L2410" s="140"/>
      <c r="M2410" s="141"/>
      <c r="N2410" s="458">
        <f t="shared" si="147"/>
        <v>0</v>
      </c>
      <c r="O2410" s="147"/>
      <c r="P2410" s="460">
        <f t="shared" si="148"/>
        <v>0</v>
      </c>
      <c r="Q2410" s="451"/>
      <c r="R2410" s="144"/>
      <c r="S2410" s="143"/>
      <c r="T2410" s="144"/>
      <c r="U2410" s="145"/>
      <c r="W2410" s="365"/>
    </row>
    <row r="2411" spans="1:23" ht="26">
      <c r="A2411" s="135">
        <v>16</v>
      </c>
      <c r="B2411" s="52" t="s">
        <v>3</v>
      </c>
      <c r="C2411" s="136" t="s">
        <v>120</v>
      </c>
      <c r="D2411" s="202">
        <v>1</v>
      </c>
      <c r="E2411" s="52" t="s">
        <v>100</v>
      </c>
      <c r="F2411" s="52">
        <v>5</v>
      </c>
      <c r="G2411" s="112" t="s">
        <v>96</v>
      </c>
      <c r="H2411" s="138">
        <v>20</v>
      </c>
      <c r="I2411" s="139">
        <v>99</v>
      </c>
      <c r="J2411" s="139">
        <v>37</v>
      </c>
      <c r="K2411" s="139">
        <f>I2411+J2411</f>
        <v>136</v>
      </c>
      <c r="L2411" s="140">
        <f>K2411*D2411</f>
        <v>136</v>
      </c>
      <c r="M2411" s="141">
        <f t="shared" si="146"/>
        <v>680</v>
      </c>
      <c r="N2411" s="458">
        <f>P2411*D2411*F2411*0.235*0.86</f>
        <v>0</v>
      </c>
      <c r="O2411" s="147">
        <v>1</v>
      </c>
      <c r="P2411" s="460">
        <f t="shared" si="148"/>
        <v>0</v>
      </c>
      <c r="Q2411" s="451">
        <f>Q2409</f>
        <v>1</v>
      </c>
      <c r="R2411" s="144">
        <v>680</v>
      </c>
      <c r="S2411" s="143">
        <f t="shared" si="149"/>
        <v>0</v>
      </c>
      <c r="T2411" s="144">
        <f>Q2411*M2411</f>
        <v>680</v>
      </c>
      <c r="U2411" s="145"/>
      <c r="W2411" s="365"/>
    </row>
    <row r="2412" spans="1:23">
      <c r="A2412" s="182"/>
      <c r="B2412" s="52"/>
      <c r="C2412" s="200"/>
      <c r="D2412" s="137"/>
      <c r="E2412" s="52"/>
      <c r="F2412" s="52"/>
      <c r="G2412" s="186"/>
      <c r="H2412" s="187"/>
      <c r="I2412" s="187"/>
      <c r="J2412" s="187"/>
      <c r="K2412" s="139"/>
      <c r="L2412" s="140"/>
      <c r="M2412" s="141"/>
      <c r="N2412" s="458">
        <f t="shared" si="147"/>
        <v>0</v>
      </c>
      <c r="O2412" s="147"/>
      <c r="P2412" s="460">
        <f t="shared" si="148"/>
        <v>0</v>
      </c>
      <c r="Q2412" s="451"/>
      <c r="R2412" s="144"/>
      <c r="S2412" s="143"/>
      <c r="T2412" s="144"/>
      <c r="U2412" s="145"/>
      <c r="W2412" s="365"/>
    </row>
    <row r="2413" spans="1:23">
      <c r="A2413" s="135"/>
      <c r="B2413" s="52"/>
      <c r="C2413" s="185" t="s">
        <v>121</v>
      </c>
      <c r="D2413" s="202"/>
      <c r="E2413" s="52"/>
      <c r="F2413" s="52"/>
      <c r="G2413" s="186"/>
      <c r="H2413" s="187"/>
      <c r="I2413" s="139"/>
      <c r="J2413" s="139"/>
      <c r="K2413" s="139"/>
      <c r="L2413" s="140"/>
      <c r="M2413" s="141"/>
      <c r="N2413" s="458">
        <f t="shared" si="147"/>
        <v>0</v>
      </c>
      <c r="O2413" s="147"/>
      <c r="P2413" s="460">
        <f t="shared" si="148"/>
        <v>0</v>
      </c>
      <c r="Q2413" s="451"/>
      <c r="R2413" s="144"/>
      <c r="S2413" s="143"/>
      <c r="T2413" s="144"/>
      <c r="U2413" s="145"/>
      <c r="W2413" s="365"/>
    </row>
    <row r="2414" spans="1:23">
      <c r="A2414" s="182"/>
      <c r="B2414" s="52"/>
      <c r="C2414" s="200"/>
      <c r="D2414" s="137"/>
      <c r="E2414" s="52"/>
      <c r="F2414" s="52"/>
      <c r="G2414" s="186"/>
      <c r="H2414" s="187"/>
      <c r="I2414" s="187"/>
      <c r="J2414" s="187"/>
      <c r="K2414" s="139"/>
      <c r="L2414" s="140"/>
      <c r="M2414" s="141"/>
      <c r="N2414" s="458">
        <f t="shared" si="147"/>
        <v>0</v>
      </c>
      <c r="O2414" s="147"/>
      <c r="P2414" s="460">
        <f t="shared" si="148"/>
        <v>0</v>
      </c>
      <c r="Q2414" s="451"/>
      <c r="R2414" s="144"/>
      <c r="S2414" s="143"/>
      <c r="T2414" s="144"/>
      <c r="U2414" s="145"/>
      <c r="W2414" s="365"/>
    </row>
    <row r="2415" spans="1:23" ht="26">
      <c r="A2415" s="135">
        <v>16</v>
      </c>
      <c r="B2415" s="52" t="s">
        <v>105</v>
      </c>
      <c r="C2415" s="136" t="s">
        <v>93</v>
      </c>
      <c r="D2415" s="202">
        <v>1.95</v>
      </c>
      <c r="E2415" s="52" t="s">
        <v>532</v>
      </c>
      <c r="F2415" s="52">
        <v>5</v>
      </c>
      <c r="G2415" s="112" t="s">
        <v>94</v>
      </c>
      <c r="H2415" s="138">
        <v>20</v>
      </c>
      <c r="I2415" s="139">
        <v>255</v>
      </c>
      <c r="J2415" s="139">
        <v>145</v>
      </c>
      <c r="K2415" s="139">
        <f>I2415+J2415</f>
        <v>400</v>
      </c>
      <c r="L2415" s="140">
        <f>K2415*D2415</f>
        <v>780</v>
      </c>
      <c r="M2415" s="141">
        <f t="shared" si="146"/>
        <v>3900</v>
      </c>
      <c r="N2415" s="458">
        <f t="shared" si="147"/>
        <v>0</v>
      </c>
      <c r="O2415" s="147">
        <v>1</v>
      </c>
      <c r="P2415" s="460">
        <f t="shared" si="148"/>
        <v>0</v>
      </c>
      <c r="Q2415" s="451">
        <f>'Work progress Summary'!H21</f>
        <v>1</v>
      </c>
      <c r="R2415" s="144">
        <v>3900</v>
      </c>
      <c r="S2415" s="143">
        <f t="shared" si="149"/>
        <v>0</v>
      </c>
      <c r="T2415" s="144">
        <f>Q2415*M2415</f>
        <v>3900</v>
      </c>
      <c r="U2415" s="145"/>
      <c r="W2415" s="365"/>
    </row>
    <row r="2416" spans="1:23">
      <c r="A2416" s="182"/>
      <c r="B2416" s="52"/>
      <c r="C2416" s="200"/>
      <c r="D2416" s="137"/>
      <c r="E2416" s="52"/>
      <c r="F2416" s="52"/>
      <c r="G2416" s="186"/>
      <c r="H2416" s="187"/>
      <c r="I2416" s="187"/>
      <c r="J2416" s="187"/>
      <c r="K2416" s="139"/>
      <c r="L2416" s="140"/>
      <c r="M2416" s="141"/>
      <c r="N2416" s="458">
        <f t="shared" si="147"/>
        <v>0</v>
      </c>
      <c r="O2416" s="147"/>
      <c r="P2416" s="460">
        <f t="shared" si="148"/>
        <v>0</v>
      </c>
      <c r="Q2416" s="451"/>
      <c r="R2416" s="144"/>
      <c r="S2416" s="143"/>
      <c r="T2416" s="144"/>
      <c r="U2416" s="145"/>
      <c r="W2416" s="365"/>
    </row>
    <row r="2417" spans="1:23" ht="14.5">
      <c r="A2417" s="135">
        <v>16</v>
      </c>
      <c r="B2417" s="52" t="s">
        <v>107</v>
      </c>
      <c r="C2417" s="185" t="s">
        <v>366</v>
      </c>
      <c r="D2417" s="137">
        <v>0.7</v>
      </c>
      <c r="E2417" s="52" t="s">
        <v>532</v>
      </c>
      <c r="F2417" s="52">
        <v>5</v>
      </c>
      <c r="G2417" s="112" t="s">
        <v>96</v>
      </c>
      <c r="H2417" s="138">
        <v>20</v>
      </c>
      <c r="I2417" s="139">
        <v>282</v>
      </c>
      <c r="J2417" s="139">
        <v>206</v>
      </c>
      <c r="K2417" s="139">
        <f>I2417+J2417</f>
        <v>488</v>
      </c>
      <c r="L2417" s="140">
        <f>K2417*D2417</f>
        <v>341.59999999999997</v>
      </c>
      <c r="M2417" s="141">
        <f t="shared" si="146"/>
        <v>1707.9999999999998</v>
      </c>
      <c r="N2417" s="458">
        <f t="shared" si="147"/>
        <v>0</v>
      </c>
      <c r="O2417" s="147">
        <v>1</v>
      </c>
      <c r="P2417" s="460">
        <f t="shared" si="148"/>
        <v>0</v>
      </c>
      <c r="Q2417" s="451">
        <f>Q2415</f>
        <v>1</v>
      </c>
      <c r="R2417" s="144">
        <v>1707.9999999999998</v>
      </c>
      <c r="S2417" s="143">
        <f t="shared" si="149"/>
        <v>0</v>
      </c>
      <c r="T2417" s="144">
        <f>Q2417*M2417</f>
        <v>1707.9999999999998</v>
      </c>
      <c r="U2417" s="145"/>
      <c r="W2417" s="365"/>
    </row>
    <row r="2418" spans="1:23">
      <c r="A2418" s="182"/>
      <c r="B2418" s="52"/>
      <c r="C2418" s="200"/>
      <c r="D2418" s="137"/>
      <c r="E2418" s="52"/>
      <c r="F2418" s="52"/>
      <c r="G2418" s="186"/>
      <c r="H2418" s="187"/>
      <c r="I2418" s="187"/>
      <c r="J2418" s="187"/>
      <c r="K2418" s="139"/>
      <c r="L2418" s="140"/>
      <c r="M2418" s="141"/>
      <c r="N2418" s="458">
        <f t="shared" si="147"/>
        <v>0</v>
      </c>
      <c r="O2418" s="147"/>
      <c r="P2418" s="460">
        <f t="shared" si="148"/>
        <v>0</v>
      </c>
      <c r="Q2418" s="451"/>
      <c r="R2418" s="144"/>
      <c r="S2418" s="143"/>
      <c r="T2418" s="144"/>
      <c r="U2418" s="145"/>
      <c r="W2418" s="365"/>
    </row>
    <row r="2419" spans="1:23">
      <c r="A2419" s="135">
        <v>16</v>
      </c>
      <c r="B2419" s="52" t="s">
        <v>108</v>
      </c>
      <c r="C2419" s="185" t="s">
        <v>285</v>
      </c>
      <c r="D2419" s="202">
        <v>5.6</v>
      </c>
      <c r="E2419" s="52" t="s">
        <v>533</v>
      </c>
      <c r="F2419" s="52">
        <v>5</v>
      </c>
      <c r="G2419" s="112" t="s">
        <v>98</v>
      </c>
      <c r="H2419" s="138">
        <v>5</v>
      </c>
      <c r="I2419" s="139">
        <v>0</v>
      </c>
      <c r="J2419" s="139">
        <v>57</v>
      </c>
      <c r="K2419" s="139">
        <f>I2419+J2419</f>
        <v>57</v>
      </c>
      <c r="L2419" s="140">
        <f>K2419*D2419</f>
        <v>319.2</v>
      </c>
      <c r="M2419" s="141">
        <f t="shared" si="146"/>
        <v>1596</v>
      </c>
      <c r="N2419" s="458"/>
      <c r="O2419" s="147">
        <v>1</v>
      </c>
      <c r="P2419" s="460">
        <f t="shared" si="148"/>
        <v>0</v>
      </c>
      <c r="Q2419" s="451">
        <f>'Work progress Summary'!N21</f>
        <v>1</v>
      </c>
      <c r="R2419" s="144">
        <v>1596</v>
      </c>
      <c r="S2419" s="143">
        <f t="shared" si="149"/>
        <v>0</v>
      </c>
      <c r="T2419" s="144">
        <f>Q2419*M2419</f>
        <v>1596</v>
      </c>
      <c r="U2419" s="145"/>
      <c r="W2419" s="365"/>
    </row>
    <row r="2420" spans="1:23">
      <c r="A2420" s="182"/>
      <c r="B2420" s="52"/>
      <c r="C2420" s="200"/>
      <c r="D2420" s="137"/>
      <c r="E2420" s="52"/>
      <c r="F2420" s="52"/>
      <c r="G2420" s="186"/>
      <c r="H2420" s="187"/>
      <c r="I2420" s="187"/>
      <c r="J2420" s="187"/>
      <c r="K2420" s="139"/>
      <c r="L2420" s="140"/>
      <c r="M2420" s="141"/>
      <c r="N2420" s="458">
        <f t="shared" si="147"/>
        <v>0</v>
      </c>
      <c r="O2420" s="147"/>
      <c r="P2420" s="460">
        <f t="shared" si="148"/>
        <v>0</v>
      </c>
      <c r="Q2420" s="451"/>
      <c r="R2420" s="144"/>
      <c r="S2420" s="143"/>
      <c r="T2420" s="144"/>
      <c r="U2420" s="145"/>
      <c r="W2420" s="365"/>
    </row>
    <row r="2421" spans="1:23" ht="26">
      <c r="A2421" s="135">
        <v>16</v>
      </c>
      <c r="B2421" s="52" t="s">
        <v>109</v>
      </c>
      <c r="C2421" s="136" t="s">
        <v>120</v>
      </c>
      <c r="D2421" s="137">
        <v>1</v>
      </c>
      <c r="E2421" s="52" t="s">
        <v>100</v>
      </c>
      <c r="F2421" s="52">
        <v>5</v>
      </c>
      <c r="G2421" s="112" t="s">
        <v>96</v>
      </c>
      <c r="H2421" s="138">
        <v>20</v>
      </c>
      <c r="I2421" s="139">
        <v>99</v>
      </c>
      <c r="J2421" s="139">
        <v>37</v>
      </c>
      <c r="K2421" s="139">
        <f>I2421+J2421</f>
        <v>136</v>
      </c>
      <c r="L2421" s="140">
        <f>K2421*D2421</f>
        <v>136</v>
      </c>
      <c r="M2421" s="141">
        <f t="shared" si="146"/>
        <v>680</v>
      </c>
      <c r="N2421" s="458">
        <f>P2421*D2421*F2421*0.235*0.86</f>
        <v>0</v>
      </c>
      <c r="O2421" s="147">
        <v>1</v>
      </c>
      <c r="P2421" s="460">
        <f t="shared" si="148"/>
        <v>0</v>
      </c>
      <c r="Q2421" s="451">
        <f>Q2417</f>
        <v>1</v>
      </c>
      <c r="R2421" s="144">
        <v>680</v>
      </c>
      <c r="S2421" s="143">
        <f t="shared" si="149"/>
        <v>0</v>
      </c>
      <c r="T2421" s="144">
        <f>Q2421*M2421</f>
        <v>680</v>
      </c>
      <c r="U2421" s="145"/>
      <c r="W2421" s="365"/>
    </row>
    <row r="2422" spans="1:23">
      <c r="A2422" s="182"/>
      <c r="B2422" s="52"/>
      <c r="C2422" s="200"/>
      <c r="D2422" s="137"/>
      <c r="E2422" s="52"/>
      <c r="F2422" s="52"/>
      <c r="G2422" s="186"/>
      <c r="H2422" s="187"/>
      <c r="I2422" s="187"/>
      <c r="J2422" s="187"/>
      <c r="K2422" s="139"/>
      <c r="L2422" s="140"/>
      <c r="M2422" s="141"/>
      <c r="N2422" s="458">
        <f t="shared" si="147"/>
        <v>0</v>
      </c>
      <c r="O2422" s="147"/>
      <c r="P2422" s="460">
        <f t="shared" si="148"/>
        <v>0</v>
      </c>
      <c r="Q2422" s="451"/>
      <c r="R2422" s="144"/>
      <c r="S2422" s="143"/>
      <c r="T2422" s="144"/>
      <c r="U2422" s="145"/>
      <c r="W2422" s="365"/>
    </row>
    <row r="2423" spans="1:23">
      <c r="A2423" s="135"/>
      <c r="B2423" s="52"/>
      <c r="C2423" s="185" t="s">
        <v>124</v>
      </c>
      <c r="D2423" s="137"/>
      <c r="E2423" s="52"/>
      <c r="F2423" s="52"/>
      <c r="G2423" s="186"/>
      <c r="H2423" s="187"/>
      <c r="I2423" s="139"/>
      <c r="J2423" s="139"/>
      <c r="K2423" s="139"/>
      <c r="L2423" s="140"/>
      <c r="M2423" s="141"/>
      <c r="N2423" s="458">
        <f t="shared" si="147"/>
        <v>0</v>
      </c>
      <c r="O2423" s="147"/>
      <c r="P2423" s="460">
        <f t="shared" si="148"/>
        <v>0</v>
      </c>
      <c r="Q2423" s="451"/>
      <c r="R2423" s="144"/>
      <c r="S2423" s="143"/>
      <c r="T2423" s="144"/>
      <c r="U2423" s="145"/>
      <c r="W2423" s="365"/>
    </row>
    <row r="2424" spans="1:23">
      <c r="A2424" s="182"/>
      <c r="B2424" s="52"/>
      <c r="C2424" s="200"/>
      <c r="D2424" s="137"/>
      <c r="E2424" s="52"/>
      <c r="F2424" s="52"/>
      <c r="G2424" s="186"/>
      <c r="H2424" s="187"/>
      <c r="I2424" s="187"/>
      <c r="J2424" s="187"/>
      <c r="K2424" s="139"/>
      <c r="L2424" s="140"/>
      <c r="M2424" s="141"/>
      <c r="N2424" s="458">
        <f t="shared" si="147"/>
        <v>0</v>
      </c>
      <c r="O2424" s="147"/>
      <c r="P2424" s="460">
        <f t="shared" si="148"/>
        <v>0</v>
      </c>
      <c r="Q2424" s="451"/>
      <c r="R2424" s="144"/>
      <c r="S2424" s="143"/>
      <c r="T2424" s="144"/>
      <c r="U2424" s="145"/>
      <c r="W2424" s="365"/>
    </row>
    <row r="2425" spans="1:23" ht="26">
      <c r="A2425" s="135">
        <v>16</v>
      </c>
      <c r="B2425" s="52" t="s">
        <v>112</v>
      </c>
      <c r="C2425" s="136" t="s">
        <v>125</v>
      </c>
      <c r="D2425" s="202">
        <v>13.2</v>
      </c>
      <c r="E2425" s="52" t="s">
        <v>532</v>
      </c>
      <c r="F2425" s="52">
        <v>5</v>
      </c>
      <c r="G2425" s="112" t="s">
        <v>126</v>
      </c>
      <c r="H2425" s="138">
        <v>20</v>
      </c>
      <c r="I2425" s="139">
        <v>50</v>
      </c>
      <c r="J2425" s="139">
        <v>100</v>
      </c>
      <c r="K2425" s="139">
        <f>I2425+J2425</f>
        <v>150</v>
      </c>
      <c r="L2425" s="140">
        <f>K2425*D2425</f>
        <v>1980</v>
      </c>
      <c r="M2425" s="141">
        <f t="shared" si="146"/>
        <v>9900</v>
      </c>
      <c r="N2425" s="458">
        <f t="shared" si="147"/>
        <v>0</v>
      </c>
      <c r="O2425" s="147">
        <v>1</v>
      </c>
      <c r="P2425" s="460">
        <f t="shared" si="148"/>
        <v>0</v>
      </c>
      <c r="Q2425" s="451">
        <f>'Work progress Summary'!I21</f>
        <v>1</v>
      </c>
      <c r="R2425" s="144">
        <v>9900</v>
      </c>
      <c r="S2425" s="143">
        <f t="shared" si="149"/>
        <v>0</v>
      </c>
      <c r="T2425" s="144">
        <f>Q2425*M2425</f>
        <v>9900</v>
      </c>
      <c r="U2425" s="145"/>
      <c r="W2425" s="365"/>
    </row>
    <row r="2426" spans="1:23">
      <c r="A2426" s="182"/>
      <c r="B2426" s="52"/>
      <c r="C2426" s="200"/>
      <c r="D2426" s="137"/>
      <c r="E2426" s="52"/>
      <c r="F2426" s="52"/>
      <c r="G2426" s="186"/>
      <c r="H2426" s="187"/>
      <c r="I2426" s="187"/>
      <c r="J2426" s="187"/>
      <c r="K2426" s="139"/>
      <c r="L2426" s="140"/>
      <c r="M2426" s="141"/>
      <c r="N2426" s="458">
        <f t="shared" si="147"/>
        <v>0</v>
      </c>
      <c r="O2426" s="147"/>
      <c r="P2426" s="460">
        <f t="shared" si="148"/>
        <v>0</v>
      </c>
      <c r="Q2426" s="451"/>
      <c r="R2426" s="144"/>
      <c r="S2426" s="143"/>
      <c r="T2426" s="144"/>
      <c r="U2426" s="145"/>
      <c r="W2426" s="365"/>
    </row>
    <row r="2427" spans="1:23">
      <c r="A2427" s="135"/>
      <c r="B2427" s="183" t="s">
        <v>83</v>
      </c>
      <c r="C2427" s="200" t="s">
        <v>127</v>
      </c>
      <c r="D2427" s="202"/>
      <c r="E2427" s="52"/>
      <c r="F2427" s="52"/>
      <c r="G2427" s="186"/>
      <c r="H2427" s="187"/>
      <c r="I2427" s="139"/>
      <c r="J2427" s="139"/>
      <c r="K2427" s="139"/>
      <c r="L2427" s="140"/>
      <c r="M2427" s="141"/>
      <c r="N2427" s="458">
        <f t="shared" si="147"/>
        <v>0</v>
      </c>
      <c r="O2427" s="147"/>
      <c r="P2427" s="460">
        <f t="shared" si="148"/>
        <v>0</v>
      </c>
      <c r="Q2427" s="451"/>
      <c r="R2427" s="144"/>
      <c r="S2427" s="143"/>
      <c r="T2427" s="144"/>
      <c r="U2427" s="145"/>
      <c r="W2427" s="365"/>
    </row>
    <row r="2428" spans="1:23">
      <c r="A2428" s="182"/>
      <c r="B2428" s="52"/>
      <c r="C2428" s="200"/>
      <c r="D2428" s="137"/>
      <c r="E2428" s="52"/>
      <c r="F2428" s="52"/>
      <c r="G2428" s="186"/>
      <c r="H2428" s="187"/>
      <c r="I2428" s="187"/>
      <c r="J2428" s="187"/>
      <c r="K2428" s="139"/>
      <c r="L2428" s="140"/>
      <c r="M2428" s="141"/>
      <c r="N2428" s="458">
        <f t="shared" si="147"/>
        <v>0</v>
      </c>
      <c r="O2428" s="147"/>
      <c r="P2428" s="460">
        <f t="shared" si="148"/>
        <v>0</v>
      </c>
      <c r="Q2428" s="451"/>
      <c r="R2428" s="144"/>
      <c r="S2428" s="143"/>
      <c r="T2428" s="144"/>
      <c r="U2428" s="145"/>
      <c r="W2428" s="365"/>
    </row>
    <row r="2429" spans="1:23">
      <c r="A2429" s="135"/>
      <c r="B2429" s="183" t="s">
        <v>83</v>
      </c>
      <c r="C2429" s="200" t="s">
        <v>111</v>
      </c>
      <c r="D2429" s="137"/>
      <c r="E2429" s="52"/>
      <c r="F2429" s="52"/>
      <c r="G2429" s="186"/>
      <c r="H2429" s="187"/>
      <c r="I2429" s="187"/>
      <c r="J2429" s="187"/>
      <c r="K2429" s="139"/>
      <c r="L2429" s="140"/>
      <c r="M2429" s="141"/>
      <c r="N2429" s="458">
        <f t="shared" si="147"/>
        <v>0</v>
      </c>
      <c r="O2429" s="147"/>
      <c r="P2429" s="460">
        <f t="shared" si="148"/>
        <v>0</v>
      </c>
      <c r="Q2429" s="451"/>
      <c r="R2429" s="144"/>
      <c r="S2429" s="143"/>
      <c r="T2429" s="144"/>
      <c r="U2429" s="145"/>
      <c r="W2429" s="365"/>
    </row>
    <row r="2430" spans="1:23">
      <c r="A2430" s="182"/>
      <c r="B2430" s="52"/>
      <c r="C2430" s="200"/>
      <c r="D2430" s="137"/>
      <c r="E2430" s="52"/>
      <c r="F2430" s="52"/>
      <c r="G2430" s="186"/>
      <c r="H2430" s="187"/>
      <c r="I2430" s="187"/>
      <c r="J2430" s="187"/>
      <c r="K2430" s="139"/>
      <c r="L2430" s="140"/>
      <c r="M2430" s="141"/>
      <c r="N2430" s="458">
        <f t="shared" si="147"/>
        <v>0</v>
      </c>
      <c r="O2430" s="147"/>
      <c r="P2430" s="460">
        <f t="shared" si="148"/>
        <v>0</v>
      </c>
      <c r="Q2430" s="451"/>
      <c r="R2430" s="144"/>
      <c r="S2430" s="143"/>
      <c r="T2430" s="144"/>
      <c r="U2430" s="145"/>
      <c r="W2430" s="365"/>
    </row>
    <row r="2431" spans="1:23" ht="39">
      <c r="A2431" s="135">
        <v>16</v>
      </c>
      <c r="B2431" s="52" t="s">
        <v>113</v>
      </c>
      <c r="C2431" s="136" t="s">
        <v>132</v>
      </c>
      <c r="D2431" s="202">
        <v>24.3</v>
      </c>
      <c r="E2431" s="52" t="s">
        <v>532</v>
      </c>
      <c r="F2431" s="52">
        <v>5</v>
      </c>
      <c r="G2431" s="112" t="s">
        <v>131</v>
      </c>
      <c r="H2431" s="138">
        <v>20</v>
      </c>
      <c r="I2431" s="139">
        <v>406</v>
      </c>
      <c r="J2431" s="139">
        <v>222</v>
      </c>
      <c r="K2431" s="139">
        <f>I2431+J2431</f>
        <v>628</v>
      </c>
      <c r="L2431" s="140">
        <f>K2431*D2431</f>
        <v>15260.4</v>
      </c>
      <c r="M2431" s="141">
        <f t="shared" si="146"/>
        <v>76302</v>
      </c>
      <c r="N2431" s="458">
        <f t="shared" si="147"/>
        <v>0</v>
      </c>
      <c r="O2431" s="147">
        <v>1</v>
      </c>
      <c r="P2431" s="460">
        <f t="shared" si="148"/>
        <v>0</v>
      </c>
      <c r="Q2431" s="451">
        <f>'Work progress Summary'!O21</f>
        <v>1</v>
      </c>
      <c r="R2431" s="144">
        <v>76302</v>
      </c>
      <c r="S2431" s="143">
        <f t="shared" si="149"/>
        <v>0</v>
      </c>
      <c r="T2431" s="144">
        <f>Q2431*M2431</f>
        <v>76302</v>
      </c>
      <c r="U2431" s="145"/>
      <c r="W2431" s="365"/>
    </row>
    <row r="2432" spans="1:23">
      <c r="A2432" s="182"/>
      <c r="B2432" s="52"/>
      <c r="C2432" s="200"/>
      <c r="D2432" s="137"/>
      <c r="E2432" s="52"/>
      <c r="F2432" s="52"/>
      <c r="G2432" s="186"/>
      <c r="H2432" s="187"/>
      <c r="I2432" s="187"/>
      <c r="J2432" s="187"/>
      <c r="K2432" s="139"/>
      <c r="L2432" s="140"/>
      <c r="M2432" s="141"/>
      <c r="N2432" s="458">
        <f t="shared" si="147"/>
        <v>0</v>
      </c>
      <c r="O2432" s="147"/>
      <c r="P2432" s="460">
        <f t="shared" si="148"/>
        <v>0</v>
      </c>
      <c r="Q2432" s="451"/>
      <c r="R2432" s="144"/>
      <c r="S2432" s="143"/>
      <c r="T2432" s="144"/>
      <c r="U2432" s="145"/>
      <c r="W2432" s="365"/>
    </row>
    <row r="2433" spans="1:23" ht="26">
      <c r="A2433" s="135">
        <v>16</v>
      </c>
      <c r="B2433" s="52" t="s">
        <v>115</v>
      </c>
      <c r="C2433" s="136" t="s">
        <v>128</v>
      </c>
      <c r="D2433" s="202">
        <v>4.0999999999999996</v>
      </c>
      <c r="E2433" s="52" t="s">
        <v>533</v>
      </c>
      <c r="F2433" s="52">
        <v>5</v>
      </c>
      <c r="G2433" s="112" t="s">
        <v>96</v>
      </c>
      <c r="H2433" s="138">
        <v>20</v>
      </c>
      <c r="I2433" s="139">
        <v>86</v>
      </c>
      <c r="J2433" s="139">
        <v>48</v>
      </c>
      <c r="K2433" s="139">
        <f>I2433+J2433</f>
        <v>134</v>
      </c>
      <c r="L2433" s="140">
        <f>K2433*D2433</f>
        <v>549.4</v>
      </c>
      <c r="M2433" s="141">
        <f t="shared" si="146"/>
        <v>2747</v>
      </c>
      <c r="N2433" s="458">
        <f>P2433*D2433*F2433*0.2</f>
        <v>0</v>
      </c>
      <c r="O2433" s="147">
        <v>1</v>
      </c>
      <c r="P2433" s="460">
        <f t="shared" si="148"/>
        <v>0</v>
      </c>
      <c r="Q2433" s="451">
        <f>'Work progress Summary'!R21</f>
        <v>1</v>
      </c>
      <c r="R2433" s="144">
        <v>2747</v>
      </c>
      <c r="S2433" s="143">
        <f t="shared" si="149"/>
        <v>0</v>
      </c>
      <c r="T2433" s="144">
        <f>Q2433*M2433</f>
        <v>2747</v>
      </c>
      <c r="U2433" s="145"/>
      <c r="W2433" s="365"/>
    </row>
    <row r="2434" spans="1:23">
      <c r="A2434" s="182"/>
      <c r="B2434" s="52"/>
      <c r="C2434" s="200"/>
      <c r="D2434" s="137"/>
      <c r="E2434" s="52"/>
      <c r="F2434" s="52"/>
      <c r="G2434" s="186"/>
      <c r="H2434" s="187"/>
      <c r="I2434" s="187"/>
      <c r="J2434" s="187"/>
      <c r="K2434" s="139"/>
      <c r="L2434" s="140"/>
      <c r="M2434" s="141"/>
      <c r="N2434" s="458">
        <f t="shared" si="147"/>
        <v>0</v>
      </c>
      <c r="O2434" s="147"/>
      <c r="P2434" s="460">
        <f t="shared" si="148"/>
        <v>0</v>
      </c>
      <c r="Q2434" s="451"/>
      <c r="R2434" s="144"/>
      <c r="S2434" s="143"/>
      <c r="T2434" s="144"/>
      <c r="U2434" s="145"/>
      <c r="W2434" s="365"/>
    </row>
    <row r="2435" spans="1:23">
      <c r="A2435" s="135"/>
      <c r="B2435" s="183" t="s">
        <v>83</v>
      </c>
      <c r="C2435" s="200" t="s">
        <v>118</v>
      </c>
      <c r="D2435" s="137"/>
      <c r="E2435" s="52"/>
      <c r="F2435" s="52"/>
      <c r="G2435" s="186"/>
      <c r="H2435" s="187"/>
      <c r="I2435" s="187"/>
      <c r="J2435" s="187"/>
      <c r="K2435" s="139"/>
      <c r="L2435" s="140"/>
      <c r="M2435" s="141"/>
      <c r="N2435" s="458">
        <f t="shared" si="147"/>
        <v>0</v>
      </c>
      <c r="O2435" s="147"/>
      <c r="P2435" s="460">
        <f t="shared" si="148"/>
        <v>0</v>
      </c>
      <c r="Q2435" s="451"/>
      <c r="R2435" s="144"/>
      <c r="S2435" s="143"/>
      <c r="T2435" s="144"/>
      <c r="U2435" s="145"/>
      <c r="W2435" s="365"/>
    </row>
    <row r="2436" spans="1:23">
      <c r="A2436" s="182"/>
      <c r="B2436" s="52"/>
      <c r="C2436" s="200"/>
      <c r="D2436" s="137"/>
      <c r="E2436" s="52"/>
      <c r="F2436" s="52"/>
      <c r="G2436" s="186"/>
      <c r="H2436" s="187"/>
      <c r="I2436" s="187"/>
      <c r="J2436" s="187"/>
      <c r="K2436" s="139"/>
      <c r="L2436" s="140"/>
      <c r="M2436" s="141"/>
      <c r="N2436" s="458">
        <f t="shared" si="147"/>
        <v>0</v>
      </c>
      <c r="O2436" s="147"/>
      <c r="P2436" s="460">
        <f t="shared" si="148"/>
        <v>0</v>
      </c>
      <c r="Q2436" s="451"/>
      <c r="R2436" s="144"/>
      <c r="S2436" s="143"/>
      <c r="T2436" s="144"/>
      <c r="U2436" s="145"/>
      <c r="W2436" s="365"/>
    </row>
    <row r="2437" spans="1:23" ht="39">
      <c r="A2437" s="135">
        <v>16</v>
      </c>
      <c r="B2437" s="52" t="s">
        <v>1</v>
      </c>
      <c r="C2437" s="136" t="s">
        <v>206</v>
      </c>
      <c r="D2437" s="202">
        <v>11.85</v>
      </c>
      <c r="E2437" s="52" t="s">
        <v>532</v>
      </c>
      <c r="F2437" s="52">
        <v>5</v>
      </c>
      <c r="G2437" s="112" t="s">
        <v>131</v>
      </c>
      <c r="H2437" s="138">
        <v>20</v>
      </c>
      <c r="I2437" s="139">
        <v>406</v>
      </c>
      <c r="J2437" s="139">
        <v>222</v>
      </c>
      <c r="K2437" s="139">
        <f>I2437+J2437</f>
        <v>628</v>
      </c>
      <c r="L2437" s="140">
        <f>K2437*D2437</f>
        <v>7441.8</v>
      </c>
      <c r="M2437" s="141">
        <f t="shared" si="146"/>
        <v>37209</v>
      </c>
      <c r="N2437" s="458">
        <f t="shared" si="147"/>
        <v>0</v>
      </c>
      <c r="O2437" s="147">
        <v>1</v>
      </c>
      <c r="P2437" s="460">
        <f t="shared" si="148"/>
        <v>0</v>
      </c>
      <c r="Q2437" s="451">
        <f>'Work progress Summary'!P21</f>
        <v>1</v>
      </c>
      <c r="R2437" s="144">
        <v>37209</v>
      </c>
      <c r="S2437" s="143">
        <f t="shared" si="149"/>
        <v>0</v>
      </c>
      <c r="T2437" s="144">
        <f>Q2437*M2437</f>
        <v>37209</v>
      </c>
      <c r="U2437" s="145"/>
      <c r="W2437" s="365"/>
    </row>
    <row r="2438" spans="1:23">
      <c r="A2438" s="182"/>
      <c r="B2438" s="52"/>
      <c r="C2438" s="200"/>
      <c r="D2438" s="137"/>
      <c r="E2438" s="52"/>
      <c r="F2438" s="52"/>
      <c r="G2438" s="186"/>
      <c r="H2438" s="187"/>
      <c r="I2438" s="187"/>
      <c r="J2438" s="187"/>
      <c r="K2438" s="139"/>
      <c r="L2438" s="140"/>
      <c r="M2438" s="141"/>
      <c r="N2438" s="458">
        <f t="shared" si="147"/>
        <v>0</v>
      </c>
      <c r="O2438" s="147"/>
      <c r="P2438" s="460">
        <f t="shared" si="148"/>
        <v>0</v>
      </c>
      <c r="Q2438" s="451"/>
      <c r="R2438" s="144"/>
      <c r="S2438" s="143"/>
      <c r="T2438" s="144"/>
      <c r="U2438" s="145"/>
      <c r="W2438" s="365"/>
    </row>
    <row r="2439" spans="1:23" ht="26">
      <c r="A2439" s="135">
        <v>16</v>
      </c>
      <c r="B2439" s="52" t="s">
        <v>2</v>
      </c>
      <c r="C2439" s="136" t="s">
        <v>232</v>
      </c>
      <c r="D2439" s="202">
        <v>4.5</v>
      </c>
      <c r="E2439" s="52" t="s">
        <v>533</v>
      </c>
      <c r="F2439" s="52">
        <v>5</v>
      </c>
      <c r="G2439" s="112" t="s">
        <v>96</v>
      </c>
      <c r="H2439" s="138">
        <v>20</v>
      </c>
      <c r="I2439" s="139">
        <v>94</v>
      </c>
      <c r="J2439" s="139">
        <v>56</v>
      </c>
      <c r="K2439" s="139">
        <f>I2439+J2439</f>
        <v>150</v>
      </c>
      <c r="L2439" s="140">
        <f>K2439*D2439</f>
        <v>675</v>
      </c>
      <c r="M2439" s="141">
        <f t="shared" si="146"/>
        <v>3375</v>
      </c>
      <c r="N2439" s="458">
        <f>P2439*D2439*F2439*0.23</f>
        <v>0</v>
      </c>
      <c r="O2439" s="147">
        <v>1</v>
      </c>
      <c r="P2439" s="460">
        <f t="shared" si="148"/>
        <v>0</v>
      </c>
      <c r="Q2439" s="451">
        <f>'Work progress Summary'!S21</f>
        <v>1</v>
      </c>
      <c r="R2439" s="144">
        <v>3375</v>
      </c>
      <c r="S2439" s="143">
        <f t="shared" si="149"/>
        <v>0</v>
      </c>
      <c r="T2439" s="144">
        <f>Q2439*M2439</f>
        <v>3375</v>
      </c>
      <c r="U2439" s="145"/>
      <c r="W2439" s="365"/>
    </row>
    <row r="2440" spans="1:23">
      <c r="A2440" s="182"/>
      <c r="B2440" s="52"/>
      <c r="C2440" s="200"/>
      <c r="D2440" s="137"/>
      <c r="E2440" s="52"/>
      <c r="F2440" s="52"/>
      <c r="G2440" s="186"/>
      <c r="H2440" s="187"/>
      <c r="I2440" s="187"/>
      <c r="J2440" s="187"/>
      <c r="K2440" s="139"/>
      <c r="L2440" s="140"/>
      <c r="M2440" s="141"/>
      <c r="N2440" s="458">
        <f t="shared" si="147"/>
        <v>0</v>
      </c>
      <c r="O2440" s="147"/>
      <c r="P2440" s="460">
        <f t="shared" si="148"/>
        <v>0</v>
      </c>
      <c r="Q2440" s="451"/>
      <c r="R2440" s="144"/>
      <c r="S2440" s="143"/>
      <c r="T2440" s="144"/>
      <c r="U2440" s="145"/>
      <c r="W2440" s="365"/>
    </row>
    <row r="2441" spans="1:23">
      <c r="A2441" s="135"/>
      <c r="B2441" s="183" t="s">
        <v>83</v>
      </c>
      <c r="C2441" s="200" t="s">
        <v>121</v>
      </c>
      <c r="D2441" s="137"/>
      <c r="E2441" s="52"/>
      <c r="F2441" s="52"/>
      <c r="G2441" s="186"/>
      <c r="H2441" s="187"/>
      <c r="I2441" s="139"/>
      <c r="J2441" s="139"/>
      <c r="K2441" s="139"/>
      <c r="L2441" s="140"/>
      <c r="M2441" s="141"/>
      <c r="N2441" s="458">
        <f t="shared" si="147"/>
        <v>0</v>
      </c>
      <c r="O2441" s="147"/>
      <c r="P2441" s="460">
        <f t="shared" si="148"/>
        <v>0</v>
      </c>
      <c r="Q2441" s="451"/>
      <c r="R2441" s="144"/>
      <c r="S2441" s="143"/>
      <c r="T2441" s="144"/>
      <c r="U2441" s="145"/>
      <c r="W2441" s="365"/>
    </row>
    <row r="2442" spans="1:23">
      <c r="A2442" s="182"/>
      <c r="B2442" s="52"/>
      <c r="C2442" s="200"/>
      <c r="D2442" s="137"/>
      <c r="E2442" s="52"/>
      <c r="F2442" s="52"/>
      <c r="G2442" s="186"/>
      <c r="H2442" s="187"/>
      <c r="I2442" s="187"/>
      <c r="J2442" s="187"/>
      <c r="K2442" s="139"/>
      <c r="L2442" s="140"/>
      <c r="M2442" s="141"/>
      <c r="N2442" s="458">
        <f t="shared" si="147"/>
        <v>0</v>
      </c>
      <c r="O2442" s="147"/>
      <c r="P2442" s="460">
        <f t="shared" si="148"/>
        <v>0</v>
      </c>
      <c r="Q2442" s="451"/>
      <c r="R2442" s="144"/>
      <c r="S2442" s="143"/>
      <c r="T2442" s="144"/>
      <c r="U2442" s="145"/>
      <c r="W2442" s="365"/>
    </row>
    <row r="2443" spans="1:23" ht="52">
      <c r="A2443" s="135">
        <v>16</v>
      </c>
      <c r="B2443" s="52" t="s">
        <v>3</v>
      </c>
      <c r="C2443" s="136" t="s">
        <v>207</v>
      </c>
      <c r="D2443" s="202">
        <v>5.0999999999999996</v>
      </c>
      <c r="E2443" s="52" t="s">
        <v>532</v>
      </c>
      <c r="F2443" s="52">
        <v>5</v>
      </c>
      <c r="G2443" s="112" t="s">
        <v>131</v>
      </c>
      <c r="H2443" s="138">
        <v>20</v>
      </c>
      <c r="I2443" s="139">
        <v>406</v>
      </c>
      <c r="J2443" s="139">
        <v>222</v>
      </c>
      <c r="K2443" s="139">
        <f>I2443+J2443</f>
        <v>628</v>
      </c>
      <c r="L2443" s="140">
        <f>K2443*D2443</f>
        <v>3202.7999999999997</v>
      </c>
      <c r="M2443" s="141">
        <f t="shared" si="146"/>
        <v>16013.999999999998</v>
      </c>
      <c r="N2443" s="458">
        <f t="shared" si="147"/>
        <v>0</v>
      </c>
      <c r="O2443" s="147">
        <v>1</v>
      </c>
      <c r="P2443" s="460">
        <f t="shared" si="148"/>
        <v>0</v>
      </c>
      <c r="Q2443" s="451">
        <f>'Work progress Summary'!Q21</f>
        <v>1</v>
      </c>
      <c r="R2443" s="144">
        <v>16013.999999999998</v>
      </c>
      <c r="S2443" s="143">
        <f t="shared" si="149"/>
        <v>0</v>
      </c>
      <c r="T2443" s="144">
        <f>Q2443*M2443</f>
        <v>16013.999999999998</v>
      </c>
      <c r="U2443" s="145"/>
      <c r="W2443" s="365"/>
    </row>
    <row r="2444" spans="1:23">
      <c r="A2444" s="182"/>
      <c r="B2444" s="52"/>
      <c r="C2444" s="200"/>
      <c r="D2444" s="137"/>
      <c r="E2444" s="52"/>
      <c r="F2444" s="52"/>
      <c r="G2444" s="186"/>
      <c r="H2444" s="187"/>
      <c r="I2444" s="187"/>
      <c r="J2444" s="187"/>
      <c r="K2444" s="139"/>
      <c r="L2444" s="140"/>
      <c r="M2444" s="141"/>
      <c r="N2444" s="458">
        <f t="shared" si="147"/>
        <v>0</v>
      </c>
      <c r="O2444" s="147"/>
      <c r="P2444" s="460">
        <f t="shared" si="148"/>
        <v>0</v>
      </c>
      <c r="Q2444" s="451"/>
      <c r="R2444" s="144"/>
      <c r="S2444" s="143"/>
      <c r="T2444" s="144"/>
      <c r="U2444" s="145"/>
      <c r="W2444" s="365"/>
    </row>
    <row r="2445" spans="1:23" ht="26">
      <c r="A2445" s="135">
        <v>16</v>
      </c>
      <c r="B2445" s="52" t="s">
        <v>4</v>
      </c>
      <c r="C2445" s="136" t="s">
        <v>133</v>
      </c>
      <c r="D2445" s="137">
        <v>4.7</v>
      </c>
      <c r="E2445" s="52" t="s">
        <v>533</v>
      </c>
      <c r="F2445" s="52">
        <v>5</v>
      </c>
      <c r="G2445" s="112" t="s">
        <v>96</v>
      </c>
      <c r="H2445" s="138">
        <v>20</v>
      </c>
      <c r="I2445" s="139">
        <v>79</v>
      </c>
      <c r="J2445" s="139">
        <v>43</v>
      </c>
      <c r="K2445" s="139">
        <f>I2445+J2445</f>
        <v>122</v>
      </c>
      <c r="L2445" s="140">
        <f>K2445*D2445</f>
        <v>573.4</v>
      </c>
      <c r="M2445" s="141">
        <f t="shared" ref="M2445:M2507" si="150">D2445*K2445*F2445</f>
        <v>2867</v>
      </c>
      <c r="N2445" s="458">
        <f>P2445*D2445*F2445*0.18</f>
        <v>0</v>
      </c>
      <c r="O2445" s="147">
        <v>1</v>
      </c>
      <c r="P2445" s="460">
        <f t="shared" si="148"/>
        <v>0</v>
      </c>
      <c r="Q2445" s="451">
        <f>'Work progress Summary'!T21</f>
        <v>1</v>
      </c>
      <c r="R2445" s="144">
        <v>2867</v>
      </c>
      <c r="S2445" s="143">
        <f t="shared" si="149"/>
        <v>0</v>
      </c>
      <c r="T2445" s="144">
        <f>Q2445*M2445</f>
        <v>2867</v>
      </c>
      <c r="U2445" s="145"/>
      <c r="W2445" s="365"/>
    </row>
    <row r="2446" spans="1:23">
      <c r="A2446" s="182"/>
      <c r="B2446" s="52"/>
      <c r="C2446" s="200"/>
      <c r="D2446" s="137"/>
      <c r="E2446" s="52"/>
      <c r="F2446" s="52"/>
      <c r="G2446" s="186"/>
      <c r="H2446" s="187"/>
      <c r="I2446" s="187"/>
      <c r="J2446" s="187"/>
      <c r="K2446" s="139"/>
      <c r="L2446" s="140"/>
      <c r="M2446" s="141"/>
      <c r="N2446" s="458">
        <f t="shared" si="147"/>
        <v>0</v>
      </c>
      <c r="O2446" s="147"/>
      <c r="P2446" s="460">
        <f t="shared" si="148"/>
        <v>0</v>
      </c>
      <c r="Q2446" s="451"/>
      <c r="R2446" s="144"/>
      <c r="S2446" s="143"/>
      <c r="T2446" s="144"/>
      <c r="U2446" s="145"/>
      <c r="W2446" s="365"/>
    </row>
    <row r="2447" spans="1:23">
      <c r="A2447" s="135"/>
      <c r="B2447" s="183" t="s">
        <v>83</v>
      </c>
      <c r="C2447" s="200" t="s">
        <v>300</v>
      </c>
      <c r="D2447" s="202"/>
      <c r="E2447" s="52"/>
      <c r="F2447" s="52"/>
      <c r="G2447" s="186"/>
      <c r="H2447" s="187"/>
      <c r="I2447" s="139"/>
      <c r="J2447" s="139"/>
      <c r="K2447" s="139"/>
      <c r="L2447" s="140"/>
      <c r="M2447" s="141"/>
      <c r="N2447" s="458">
        <f t="shared" si="147"/>
        <v>0</v>
      </c>
      <c r="O2447" s="147"/>
      <c r="P2447" s="460">
        <f t="shared" si="148"/>
        <v>0</v>
      </c>
      <c r="Q2447" s="451"/>
      <c r="R2447" s="144"/>
      <c r="S2447" s="143"/>
      <c r="T2447" s="144"/>
      <c r="U2447" s="145"/>
      <c r="W2447" s="365"/>
    </row>
    <row r="2448" spans="1:23">
      <c r="A2448" s="182"/>
      <c r="B2448" s="52"/>
      <c r="C2448" s="200"/>
      <c r="D2448" s="137"/>
      <c r="E2448" s="52"/>
      <c r="F2448" s="52"/>
      <c r="G2448" s="186"/>
      <c r="H2448" s="187"/>
      <c r="I2448" s="187"/>
      <c r="J2448" s="187"/>
      <c r="K2448" s="139"/>
      <c r="L2448" s="140"/>
      <c r="M2448" s="141"/>
      <c r="N2448" s="458">
        <f t="shared" si="147"/>
        <v>0</v>
      </c>
      <c r="O2448" s="147"/>
      <c r="P2448" s="460">
        <f t="shared" si="148"/>
        <v>0</v>
      </c>
      <c r="Q2448" s="451"/>
      <c r="R2448" s="144"/>
      <c r="S2448" s="143"/>
      <c r="T2448" s="144"/>
      <c r="U2448" s="145"/>
      <c r="W2448" s="365"/>
    </row>
    <row r="2449" spans="1:23" ht="52">
      <c r="A2449" s="135">
        <v>16</v>
      </c>
      <c r="B2449" s="52" t="s">
        <v>5</v>
      </c>
      <c r="C2449" s="136" t="s">
        <v>207</v>
      </c>
      <c r="D2449" s="137">
        <v>6.3</v>
      </c>
      <c r="E2449" s="52" t="s">
        <v>532</v>
      </c>
      <c r="F2449" s="52">
        <v>5</v>
      </c>
      <c r="G2449" s="112" t="s">
        <v>131</v>
      </c>
      <c r="H2449" s="138">
        <v>20</v>
      </c>
      <c r="I2449" s="139">
        <v>406</v>
      </c>
      <c r="J2449" s="139">
        <v>222</v>
      </c>
      <c r="K2449" s="139">
        <f>I2449+J2449</f>
        <v>628</v>
      </c>
      <c r="L2449" s="140">
        <f>K2449*D2449</f>
        <v>3956.4</v>
      </c>
      <c r="M2449" s="141">
        <f t="shared" si="150"/>
        <v>19782</v>
      </c>
      <c r="N2449" s="458">
        <f t="shared" si="147"/>
        <v>0</v>
      </c>
      <c r="O2449" s="147">
        <v>1</v>
      </c>
      <c r="P2449" s="460">
        <f t="shared" si="148"/>
        <v>0</v>
      </c>
      <c r="Q2449" s="451">
        <f>'Work progress Summary'!Q21</f>
        <v>1</v>
      </c>
      <c r="R2449" s="144">
        <v>19782</v>
      </c>
      <c r="S2449" s="143">
        <f t="shared" si="149"/>
        <v>0</v>
      </c>
      <c r="T2449" s="144">
        <f>Q2449*M2449</f>
        <v>19782</v>
      </c>
      <c r="U2449" s="145"/>
      <c r="W2449" s="365"/>
    </row>
    <row r="2450" spans="1:23">
      <c r="A2450" s="182"/>
      <c r="B2450" s="52"/>
      <c r="C2450" s="200"/>
      <c r="D2450" s="137"/>
      <c r="E2450" s="52"/>
      <c r="F2450" s="52"/>
      <c r="G2450" s="186"/>
      <c r="H2450" s="187"/>
      <c r="I2450" s="187"/>
      <c r="J2450" s="187"/>
      <c r="K2450" s="139"/>
      <c r="L2450" s="140"/>
      <c r="M2450" s="141"/>
      <c r="N2450" s="458">
        <f t="shared" si="147"/>
        <v>0</v>
      </c>
      <c r="O2450" s="147"/>
      <c r="P2450" s="460">
        <f t="shared" si="148"/>
        <v>0</v>
      </c>
      <c r="Q2450" s="451"/>
      <c r="R2450" s="144"/>
      <c r="S2450" s="143"/>
      <c r="T2450" s="144"/>
      <c r="U2450" s="145"/>
      <c r="W2450" s="365"/>
    </row>
    <row r="2451" spans="1:23" ht="26">
      <c r="A2451" s="135">
        <v>16</v>
      </c>
      <c r="B2451" s="52" t="s">
        <v>129</v>
      </c>
      <c r="C2451" s="136" t="s">
        <v>402</v>
      </c>
      <c r="D2451" s="202">
        <v>5.95</v>
      </c>
      <c r="E2451" s="52" t="s">
        <v>533</v>
      </c>
      <c r="F2451" s="52">
        <v>5</v>
      </c>
      <c r="G2451" s="112" t="s">
        <v>131</v>
      </c>
      <c r="H2451" s="138">
        <v>20</v>
      </c>
      <c r="I2451" s="139">
        <v>91</v>
      </c>
      <c r="J2451" s="139">
        <v>43</v>
      </c>
      <c r="K2451" s="139">
        <f>I2451+J2451</f>
        <v>134</v>
      </c>
      <c r="L2451" s="140">
        <f>K2451*D2451</f>
        <v>797.30000000000007</v>
      </c>
      <c r="M2451" s="141">
        <f t="shared" si="150"/>
        <v>3986.5000000000005</v>
      </c>
      <c r="N2451" s="458">
        <f>P2451*D2451*F2451*0.18</f>
        <v>0</v>
      </c>
      <c r="O2451" s="147">
        <v>1</v>
      </c>
      <c r="P2451" s="460">
        <f t="shared" si="148"/>
        <v>0</v>
      </c>
      <c r="Q2451" s="451">
        <f>Q2445</f>
        <v>1</v>
      </c>
      <c r="R2451" s="144">
        <v>3986.5000000000005</v>
      </c>
      <c r="S2451" s="143">
        <f t="shared" si="149"/>
        <v>0</v>
      </c>
      <c r="T2451" s="144">
        <f>Q2451*M2451</f>
        <v>3986.5000000000005</v>
      </c>
      <c r="U2451" s="145"/>
      <c r="W2451" s="365"/>
    </row>
    <row r="2452" spans="1:23">
      <c r="A2452" s="182"/>
      <c r="B2452" s="52"/>
      <c r="C2452" s="200"/>
      <c r="D2452" s="137"/>
      <c r="E2452" s="52"/>
      <c r="F2452" s="52"/>
      <c r="G2452" s="186"/>
      <c r="H2452" s="187"/>
      <c r="I2452" s="187"/>
      <c r="J2452" s="187"/>
      <c r="K2452" s="139"/>
      <c r="L2452" s="140"/>
      <c r="M2452" s="141"/>
      <c r="N2452" s="458">
        <f t="shared" si="147"/>
        <v>0</v>
      </c>
      <c r="O2452" s="147"/>
      <c r="P2452" s="460">
        <f t="shared" si="148"/>
        <v>0</v>
      </c>
      <c r="Q2452" s="451"/>
      <c r="R2452" s="144"/>
      <c r="S2452" s="143"/>
      <c r="T2452" s="144"/>
      <c r="U2452" s="145"/>
      <c r="W2452" s="365"/>
    </row>
    <row r="2453" spans="1:23">
      <c r="A2453" s="135"/>
      <c r="B2453" s="183" t="s">
        <v>83</v>
      </c>
      <c r="C2453" s="200" t="s">
        <v>134</v>
      </c>
      <c r="D2453" s="137"/>
      <c r="E2453" s="52"/>
      <c r="F2453" s="52"/>
      <c r="G2453" s="186"/>
      <c r="H2453" s="187"/>
      <c r="I2453" s="187"/>
      <c r="J2453" s="187"/>
      <c r="K2453" s="139"/>
      <c r="L2453" s="140"/>
      <c r="M2453" s="141"/>
      <c r="N2453" s="458">
        <f t="shared" si="147"/>
        <v>0</v>
      </c>
      <c r="O2453" s="147"/>
      <c r="P2453" s="460">
        <f t="shared" si="148"/>
        <v>0</v>
      </c>
      <c r="Q2453" s="451"/>
      <c r="R2453" s="144"/>
      <c r="S2453" s="143"/>
      <c r="T2453" s="144"/>
      <c r="U2453" s="145"/>
      <c r="W2453" s="365"/>
    </row>
    <row r="2454" spans="1:23">
      <c r="A2454" s="182"/>
      <c r="B2454" s="52"/>
      <c r="C2454" s="200"/>
      <c r="D2454" s="137"/>
      <c r="E2454" s="52"/>
      <c r="F2454" s="52"/>
      <c r="G2454" s="186"/>
      <c r="H2454" s="187"/>
      <c r="I2454" s="187"/>
      <c r="J2454" s="187"/>
      <c r="K2454" s="139"/>
      <c r="L2454" s="140"/>
      <c r="M2454" s="141"/>
      <c r="N2454" s="458">
        <f t="shared" si="147"/>
        <v>0</v>
      </c>
      <c r="O2454" s="147"/>
      <c r="P2454" s="460">
        <f t="shared" si="148"/>
        <v>0</v>
      </c>
      <c r="Q2454" s="451"/>
      <c r="R2454" s="144"/>
      <c r="S2454" s="143"/>
      <c r="T2454" s="144"/>
      <c r="U2454" s="145"/>
      <c r="W2454" s="365"/>
    </row>
    <row r="2455" spans="1:23" ht="26">
      <c r="A2455" s="135"/>
      <c r="B2455" s="52"/>
      <c r="C2455" s="136" t="s">
        <v>415</v>
      </c>
      <c r="D2455" s="202"/>
      <c r="E2455" s="52"/>
      <c r="F2455" s="52"/>
      <c r="G2455" s="186"/>
      <c r="H2455" s="187"/>
      <c r="I2455" s="139"/>
      <c r="J2455" s="139"/>
      <c r="K2455" s="139"/>
      <c r="L2455" s="140"/>
      <c r="M2455" s="141"/>
      <c r="N2455" s="458">
        <f t="shared" si="147"/>
        <v>0</v>
      </c>
      <c r="O2455" s="147"/>
      <c r="P2455" s="460">
        <f t="shared" si="148"/>
        <v>0</v>
      </c>
      <c r="Q2455" s="451"/>
      <c r="R2455" s="144"/>
      <c r="S2455" s="143"/>
      <c r="T2455" s="144"/>
      <c r="U2455" s="145"/>
      <c r="W2455" s="365"/>
    </row>
    <row r="2456" spans="1:23">
      <c r="A2456" s="182"/>
      <c r="B2456" s="52"/>
      <c r="C2456" s="200"/>
      <c r="D2456" s="137"/>
      <c r="E2456" s="52"/>
      <c r="F2456" s="52"/>
      <c r="G2456" s="186"/>
      <c r="H2456" s="187"/>
      <c r="I2456" s="187"/>
      <c r="J2456" s="187"/>
      <c r="K2456" s="139"/>
      <c r="L2456" s="140"/>
      <c r="M2456" s="141"/>
      <c r="N2456" s="458">
        <f t="shared" si="147"/>
        <v>0</v>
      </c>
      <c r="O2456" s="147"/>
      <c r="P2456" s="460">
        <f t="shared" si="148"/>
        <v>0</v>
      </c>
      <c r="Q2456" s="451"/>
      <c r="R2456" s="144"/>
      <c r="S2456" s="143"/>
      <c r="T2456" s="144"/>
      <c r="U2456" s="145"/>
      <c r="W2456" s="365"/>
    </row>
    <row r="2457" spans="1:23">
      <c r="A2457" s="135">
        <v>16</v>
      </c>
      <c r="B2457" s="52" t="s">
        <v>105</v>
      </c>
      <c r="C2457" s="185" t="s">
        <v>368</v>
      </c>
      <c r="D2457" s="137">
        <v>1</v>
      </c>
      <c r="E2457" s="52" t="s">
        <v>100</v>
      </c>
      <c r="F2457" s="52">
        <v>5</v>
      </c>
      <c r="G2457" s="112" t="s">
        <v>96</v>
      </c>
      <c r="H2457" s="138">
        <v>20</v>
      </c>
      <c r="I2457" s="139">
        <v>868</v>
      </c>
      <c r="J2457" s="139">
        <v>433</v>
      </c>
      <c r="K2457" s="139">
        <f>I2457+J2457</f>
        <v>1301</v>
      </c>
      <c r="L2457" s="140">
        <f>K2457*D2457</f>
        <v>1301</v>
      </c>
      <c r="M2457" s="141">
        <f t="shared" si="150"/>
        <v>6505</v>
      </c>
      <c r="N2457" s="458">
        <f t="shared" si="147"/>
        <v>0</v>
      </c>
      <c r="O2457" s="147">
        <v>1</v>
      </c>
      <c r="P2457" s="460">
        <f t="shared" si="148"/>
        <v>0</v>
      </c>
      <c r="Q2457" s="451">
        <f>'Work progress Summary'!U21</f>
        <v>1</v>
      </c>
      <c r="R2457" s="144">
        <v>6505</v>
      </c>
      <c r="S2457" s="143">
        <f t="shared" si="149"/>
        <v>0</v>
      </c>
      <c r="T2457" s="144">
        <f>Q2457*M2457</f>
        <v>6505</v>
      </c>
      <c r="U2457" s="145"/>
      <c r="W2457" s="365"/>
    </row>
    <row r="2458" spans="1:23">
      <c r="A2458" s="182"/>
      <c r="B2458" s="52"/>
      <c r="C2458" s="200"/>
      <c r="D2458" s="137"/>
      <c r="E2458" s="52"/>
      <c r="F2458" s="52"/>
      <c r="G2458" s="186"/>
      <c r="H2458" s="187"/>
      <c r="I2458" s="187"/>
      <c r="J2458" s="187"/>
      <c r="K2458" s="139"/>
      <c r="L2458" s="140"/>
      <c r="M2458" s="141"/>
      <c r="N2458" s="458">
        <f t="shared" si="147"/>
        <v>0</v>
      </c>
      <c r="O2458" s="147"/>
      <c r="P2458" s="460">
        <f t="shared" si="148"/>
        <v>0</v>
      </c>
      <c r="Q2458" s="451"/>
      <c r="R2458" s="144"/>
      <c r="S2458" s="143"/>
      <c r="T2458" s="144"/>
      <c r="U2458" s="145"/>
      <c r="W2458" s="365"/>
    </row>
    <row r="2459" spans="1:23">
      <c r="A2459" s="135">
        <v>16</v>
      </c>
      <c r="B2459" s="52" t="s">
        <v>107</v>
      </c>
      <c r="C2459" s="185" t="s">
        <v>453</v>
      </c>
      <c r="D2459" s="202">
        <v>1</v>
      </c>
      <c r="E2459" s="52" t="s">
        <v>100</v>
      </c>
      <c r="F2459" s="52">
        <v>5</v>
      </c>
      <c r="G2459" s="112" t="s">
        <v>96</v>
      </c>
      <c r="H2459" s="138">
        <v>20</v>
      </c>
      <c r="I2459" s="139">
        <v>792</v>
      </c>
      <c r="J2459" s="139">
        <v>397</v>
      </c>
      <c r="K2459" s="139">
        <f>I2459+J2459</f>
        <v>1189</v>
      </c>
      <c r="L2459" s="140">
        <f>K2459*D2459</f>
        <v>1189</v>
      </c>
      <c r="M2459" s="141">
        <f t="shared" si="150"/>
        <v>5945</v>
      </c>
      <c r="N2459" s="458">
        <f t="shared" si="147"/>
        <v>0</v>
      </c>
      <c r="O2459" s="147">
        <v>1</v>
      </c>
      <c r="P2459" s="460">
        <f t="shared" si="148"/>
        <v>0</v>
      </c>
      <c r="Q2459" s="451">
        <f>'Work progress Summary'!V21</f>
        <v>1</v>
      </c>
      <c r="R2459" s="144">
        <v>5945</v>
      </c>
      <c r="S2459" s="143">
        <f t="shared" si="149"/>
        <v>0</v>
      </c>
      <c r="T2459" s="144">
        <f>Q2459*M2459</f>
        <v>5945</v>
      </c>
      <c r="U2459" s="145"/>
      <c r="W2459" s="365"/>
    </row>
    <row r="2460" spans="1:23">
      <c r="A2460" s="182"/>
      <c r="B2460" s="52"/>
      <c r="C2460" s="200"/>
      <c r="D2460" s="137"/>
      <c r="E2460" s="52"/>
      <c r="F2460" s="52"/>
      <c r="G2460" s="186"/>
      <c r="H2460" s="187"/>
      <c r="I2460" s="187"/>
      <c r="J2460" s="187"/>
      <c r="K2460" s="139"/>
      <c r="L2460" s="140"/>
      <c r="M2460" s="141"/>
      <c r="N2460" s="458">
        <f t="shared" si="147"/>
        <v>0</v>
      </c>
      <c r="O2460" s="147"/>
      <c r="P2460" s="460">
        <f t="shared" si="148"/>
        <v>0</v>
      </c>
      <c r="Q2460" s="451"/>
      <c r="R2460" s="144"/>
      <c r="S2460" s="143"/>
      <c r="T2460" s="144"/>
      <c r="U2460" s="145"/>
      <c r="W2460" s="365"/>
    </row>
    <row r="2461" spans="1:23" ht="26">
      <c r="A2461" s="135">
        <v>16</v>
      </c>
      <c r="B2461" s="52" t="s">
        <v>108</v>
      </c>
      <c r="C2461" s="136" t="s">
        <v>454</v>
      </c>
      <c r="D2461" s="137">
        <v>1</v>
      </c>
      <c r="E2461" s="52" t="s">
        <v>100</v>
      </c>
      <c r="F2461" s="52">
        <v>5</v>
      </c>
      <c r="G2461" s="112" t="s">
        <v>96</v>
      </c>
      <c r="H2461" s="138">
        <v>20</v>
      </c>
      <c r="I2461" s="139">
        <v>728</v>
      </c>
      <c r="J2461" s="139">
        <v>351</v>
      </c>
      <c r="K2461" s="139">
        <f>I2461+J2461</f>
        <v>1079</v>
      </c>
      <c r="L2461" s="140">
        <f>K2461*D2461</f>
        <v>1079</v>
      </c>
      <c r="M2461" s="141">
        <f t="shared" si="150"/>
        <v>5395</v>
      </c>
      <c r="N2461" s="458">
        <f t="shared" si="147"/>
        <v>0</v>
      </c>
      <c r="O2461" s="147">
        <v>1</v>
      </c>
      <c r="P2461" s="460">
        <f t="shared" si="148"/>
        <v>0</v>
      </c>
      <c r="Q2461" s="451">
        <f>'Work progress Summary'!U21</f>
        <v>1</v>
      </c>
      <c r="R2461" s="144">
        <v>5395</v>
      </c>
      <c r="S2461" s="143">
        <f t="shared" si="149"/>
        <v>0</v>
      </c>
      <c r="T2461" s="144">
        <f>Q2461*M2461</f>
        <v>5395</v>
      </c>
      <c r="U2461" s="145"/>
      <c r="W2461" s="365"/>
    </row>
    <row r="2462" spans="1:23">
      <c r="A2462" s="182"/>
      <c r="B2462" s="52"/>
      <c r="C2462" s="200"/>
      <c r="D2462" s="137"/>
      <c r="E2462" s="52"/>
      <c r="F2462" s="52"/>
      <c r="G2462" s="186"/>
      <c r="H2462" s="187"/>
      <c r="I2462" s="187"/>
      <c r="J2462" s="187"/>
      <c r="K2462" s="139"/>
      <c r="L2462" s="140"/>
      <c r="M2462" s="141"/>
      <c r="N2462" s="458">
        <f t="shared" ref="N2462:N2525" si="151">P2462*D2462*F2462</f>
        <v>0</v>
      </c>
      <c r="O2462" s="147"/>
      <c r="P2462" s="460">
        <f t="shared" ref="P2462:P2525" si="152">Q2462-O2462</f>
        <v>0</v>
      </c>
      <c r="Q2462" s="451"/>
      <c r="R2462" s="144"/>
      <c r="S2462" s="143"/>
      <c r="T2462" s="144"/>
      <c r="U2462" s="145"/>
      <c r="W2462" s="365"/>
    </row>
    <row r="2463" spans="1:23" ht="26">
      <c r="A2463" s="135">
        <v>16</v>
      </c>
      <c r="B2463" s="52" t="s">
        <v>109</v>
      </c>
      <c r="C2463" s="136" t="s">
        <v>313</v>
      </c>
      <c r="D2463" s="202">
        <v>1</v>
      </c>
      <c r="E2463" s="52" t="s">
        <v>100</v>
      </c>
      <c r="F2463" s="52">
        <v>5</v>
      </c>
      <c r="G2463" s="112" t="s">
        <v>96</v>
      </c>
      <c r="H2463" s="138">
        <v>20</v>
      </c>
      <c r="I2463" s="139">
        <v>728</v>
      </c>
      <c r="J2463" s="139">
        <v>351</v>
      </c>
      <c r="K2463" s="139">
        <f>I2463+J2463</f>
        <v>1079</v>
      </c>
      <c r="L2463" s="140">
        <f>K2463*D2463</f>
        <v>1079</v>
      </c>
      <c r="M2463" s="141">
        <f t="shared" si="150"/>
        <v>5395</v>
      </c>
      <c r="N2463" s="458">
        <f t="shared" si="151"/>
        <v>0</v>
      </c>
      <c r="O2463" s="147">
        <v>1</v>
      </c>
      <c r="P2463" s="460">
        <f t="shared" si="152"/>
        <v>0</v>
      </c>
      <c r="Q2463" s="451">
        <f>'Work progress Summary'!Y21</f>
        <v>1</v>
      </c>
      <c r="R2463" s="144">
        <v>5395</v>
      </c>
      <c r="S2463" s="143">
        <f t="shared" ref="S2463:S2523" si="153">T2463-R2463</f>
        <v>0</v>
      </c>
      <c r="T2463" s="144">
        <f>Q2463*M2463</f>
        <v>5395</v>
      </c>
      <c r="U2463" s="145"/>
      <c r="W2463" s="365"/>
    </row>
    <row r="2464" spans="1:23">
      <c r="A2464" s="182"/>
      <c r="B2464" s="52"/>
      <c r="C2464" s="200"/>
      <c r="D2464" s="137"/>
      <c r="E2464" s="52"/>
      <c r="F2464" s="52"/>
      <c r="G2464" s="186"/>
      <c r="H2464" s="187"/>
      <c r="I2464" s="187"/>
      <c r="J2464" s="187"/>
      <c r="K2464" s="139"/>
      <c r="L2464" s="140"/>
      <c r="M2464" s="141"/>
      <c r="N2464" s="458">
        <f t="shared" si="151"/>
        <v>0</v>
      </c>
      <c r="O2464" s="147"/>
      <c r="P2464" s="460">
        <f t="shared" si="152"/>
        <v>0</v>
      </c>
      <c r="Q2464" s="451"/>
      <c r="R2464" s="144"/>
      <c r="S2464" s="143"/>
      <c r="T2464" s="144"/>
      <c r="U2464" s="145"/>
      <c r="W2464" s="365"/>
    </row>
    <row r="2465" spans="1:23">
      <c r="A2465" s="135">
        <v>16</v>
      </c>
      <c r="B2465" s="52" t="s">
        <v>1</v>
      </c>
      <c r="C2465" s="185" t="s">
        <v>290</v>
      </c>
      <c r="D2465" s="202">
        <v>1</v>
      </c>
      <c r="E2465" s="52" t="s">
        <v>100</v>
      </c>
      <c r="F2465" s="52">
        <v>5</v>
      </c>
      <c r="G2465" s="112" t="s">
        <v>96</v>
      </c>
      <c r="H2465" s="138">
        <v>20</v>
      </c>
      <c r="I2465" s="139">
        <v>733</v>
      </c>
      <c r="J2465" s="139">
        <v>354</v>
      </c>
      <c r="K2465" s="139">
        <f>I2465+J2465</f>
        <v>1087</v>
      </c>
      <c r="L2465" s="140">
        <f>K2465*D2465</f>
        <v>1087</v>
      </c>
      <c r="M2465" s="141">
        <f t="shared" si="150"/>
        <v>5435</v>
      </c>
      <c r="N2465" s="458">
        <f t="shared" si="151"/>
        <v>0</v>
      </c>
      <c r="O2465" s="147">
        <v>1</v>
      </c>
      <c r="P2465" s="460">
        <f t="shared" si="152"/>
        <v>0</v>
      </c>
      <c r="Q2465" s="451">
        <f>'Work progress Summary'!W21</f>
        <v>1</v>
      </c>
      <c r="R2465" s="144">
        <v>5435</v>
      </c>
      <c r="S2465" s="143">
        <f t="shared" si="153"/>
        <v>0</v>
      </c>
      <c r="T2465" s="144">
        <f>Q2465*M2465</f>
        <v>5435</v>
      </c>
      <c r="U2465" s="145"/>
      <c r="W2465" s="365"/>
    </row>
    <row r="2466" spans="1:23">
      <c r="A2466" s="182"/>
      <c r="B2466" s="52"/>
      <c r="C2466" s="200"/>
      <c r="D2466" s="137"/>
      <c r="E2466" s="52"/>
      <c r="F2466" s="52"/>
      <c r="G2466" s="186"/>
      <c r="H2466" s="187"/>
      <c r="I2466" s="187"/>
      <c r="J2466" s="187"/>
      <c r="K2466" s="139"/>
      <c r="L2466" s="140"/>
      <c r="M2466" s="141"/>
      <c r="N2466" s="458">
        <f t="shared" si="151"/>
        <v>0</v>
      </c>
      <c r="O2466" s="147"/>
      <c r="P2466" s="460">
        <f t="shared" si="152"/>
        <v>0</v>
      </c>
      <c r="Q2466" s="451"/>
      <c r="R2466" s="144"/>
      <c r="S2466" s="143"/>
      <c r="T2466" s="144"/>
      <c r="U2466" s="145"/>
      <c r="W2466" s="365"/>
    </row>
    <row r="2467" spans="1:23">
      <c r="A2467" s="135">
        <v>16</v>
      </c>
      <c r="B2467" s="52" t="s">
        <v>2</v>
      </c>
      <c r="C2467" s="185" t="s">
        <v>138</v>
      </c>
      <c r="D2467" s="202">
        <v>1</v>
      </c>
      <c r="E2467" s="52" t="s">
        <v>100</v>
      </c>
      <c r="F2467" s="52">
        <v>5</v>
      </c>
      <c r="G2467" s="112" t="s">
        <v>96</v>
      </c>
      <c r="H2467" s="138">
        <v>20</v>
      </c>
      <c r="I2467" s="139">
        <v>660</v>
      </c>
      <c r="J2467" s="139">
        <v>304</v>
      </c>
      <c r="K2467" s="139">
        <f>I2467+J2467</f>
        <v>964</v>
      </c>
      <c r="L2467" s="140">
        <f>K2467*D2467</f>
        <v>964</v>
      </c>
      <c r="M2467" s="141">
        <f t="shared" si="150"/>
        <v>4820</v>
      </c>
      <c r="N2467" s="458">
        <f t="shared" si="151"/>
        <v>0</v>
      </c>
      <c r="O2467" s="147">
        <v>1</v>
      </c>
      <c r="P2467" s="460">
        <f t="shared" si="152"/>
        <v>0</v>
      </c>
      <c r="Q2467" s="451">
        <f>'Work progress Summary'!X21</f>
        <v>1</v>
      </c>
      <c r="R2467" s="144">
        <v>4820</v>
      </c>
      <c r="S2467" s="143">
        <f t="shared" si="153"/>
        <v>0</v>
      </c>
      <c r="T2467" s="144">
        <f>Q2467*M2467</f>
        <v>4820</v>
      </c>
      <c r="U2467" s="145"/>
      <c r="W2467" s="365"/>
    </row>
    <row r="2468" spans="1:23">
      <c r="A2468" s="182"/>
      <c r="B2468" s="52"/>
      <c r="C2468" s="200"/>
      <c r="D2468" s="137"/>
      <c r="E2468" s="52"/>
      <c r="F2468" s="52"/>
      <c r="G2468" s="186"/>
      <c r="H2468" s="187"/>
      <c r="I2468" s="187"/>
      <c r="J2468" s="187"/>
      <c r="K2468" s="139"/>
      <c r="L2468" s="140"/>
      <c r="M2468" s="141"/>
      <c r="N2468" s="458">
        <f t="shared" si="151"/>
        <v>0</v>
      </c>
      <c r="O2468" s="147"/>
      <c r="P2468" s="460">
        <f t="shared" si="152"/>
        <v>0</v>
      </c>
      <c r="Q2468" s="451"/>
      <c r="R2468" s="144"/>
      <c r="S2468" s="143"/>
      <c r="T2468" s="144"/>
      <c r="U2468" s="145"/>
      <c r="W2468" s="365"/>
    </row>
    <row r="2469" spans="1:23">
      <c r="A2469" s="135"/>
      <c r="B2469" s="183" t="s">
        <v>83</v>
      </c>
      <c r="C2469" s="200" t="s">
        <v>139</v>
      </c>
      <c r="D2469" s="202"/>
      <c r="E2469" s="52"/>
      <c r="F2469" s="52"/>
      <c r="G2469" s="186"/>
      <c r="H2469" s="187"/>
      <c r="I2469" s="139"/>
      <c r="J2469" s="139"/>
      <c r="K2469" s="139"/>
      <c r="L2469" s="140"/>
      <c r="M2469" s="141"/>
      <c r="N2469" s="458">
        <f t="shared" si="151"/>
        <v>0</v>
      </c>
      <c r="O2469" s="147"/>
      <c r="P2469" s="460">
        <f t="shared" si="152"/>
        <v>0</v>
      </c>
      <c r="Q2469" s="451"/>
      <c r="R2469" s="144"/>
      <c r="S2469" s="143"/>
      <c r="T2469" s="144"/>
      <c r="U2469" s="145"/>
      <c r="W2469" s="365"/>
    </row>
    <row r="2470" spans="1:23">
      <c r="A2470" s="182"/>
      <c r="B2470" s="52"/>
      <c r="C2470" s="200"/>
      <c r="D2470" s="137"/>
      <c r="E2470" s="52"/>
      <c r="F2470" s="52"/>
      <c r="G2470" s="186"/>
      <c r="H2470" s="187"/>
      <c r="I2470" s="187"/>
      <c r="J2470" s="187"/>
      <c r="K2470" s="139"/>
      <c r="L2470" s="140"/>
      <c r="M2470" s="141"/>
      <c r="N2470" s="458">
        <f t="shared" si="151"/>
        <v>0</v>
      </c>
      <c r="O2470" s="147"/>
      <c r="P2470" s="460">
        <f t="shared" si="152"/>
        <v>0</v>
      </c>
      <c r="Q2470" s="451"/>
      <c r="R2470" s="144"/>
      <c r="S2470" s="143"/>
      <c r="T2470" s="144"/>
      <c r="U2470" s="145"/>
      <c r="W2470" s="365"/>
    </row>
    <row r="2471" spans="1:23">
      <c r="A2471" s="135"/>
      <c r="B2471" s="183" t="s">
        <v>83</v>
      </c>
      <c r="C2471" s="200" t="s">
        <v>425</v>
      </c>
      <c r="D2471" s="202"/>
      <c r="E2471" s="52"/>
      <c r="F2471" s="52"/>
      <c r="G2471" s="186"/>
      <c r="H2471" s="187"/>
      <c r="I2471" s="139"/>
      <c r="J2471" s="139"/>
      <c r="K2471" s="139"/>
      <c r="L2471" s="140"/>
      <c r="M2471" s="141"/>
      <c r="N2471" s="458">
        <f t="shared" si="151"/>
        <v>0</v>
      </c>
      <c r="O2471" s="147"/>
      <c r="P2471" s="460">
        <f t="shared" si="152"/>
        <v>0</v>
      </c>
      <c r="Q2471" s="451"/>
      <c r="R2471" s="144"/>
      <c r="S2471" s="143"/>
      <c r="T2471" s="144"/>
      <c r="U2471" s="145"/>
      <c r="W2471" s="365"/>
    </row>
    <row r="2472" spans="1:23">
      <c r="A2472" s="182"/>
      <c r="B2472" s="52"/>
      <c r="C2472" s="200"/>
      <c r="D2472" s="137"/>
      <c r="E2472" s="52"/>
      <c r="F2472" s="52"/>
      <c r="G2472" s="186"/>
      <c r="H2472" s="187"/>
      <c r="I2472" s="187"/>
      <c r="J2472" s="187"/>
      <c r="K2472" s="139"/>
      <c r="L2472" s="140"/>
      <c r="M2472" s="141"/>
      <c r="N2472" s="458">
        <f t="shared" si="151"/>
        <v>0</v>
      </c>
      <c r="O2472" s="147"/>
      <c r="P2472" s="460">
        <f t="shared" si="152"/>
        <v>0</v>
      </c>
      <c r="Q2472" s="451"/>
      <c r="R2472" s="144"/>
      <c r="S2472" s="143"/>
      <c r="T2472" s="144"/>
      <c r="U2472" s="145"/>
      <c r="W2472" s="365"/>
    </row>
    <row r="2473" spans="1:23" ht="39">
      <c r="A2473" s="135">
        <v>16</v>
      </c>
      <c r="B2473" s="52" t="s">
        <v>3</v>
      </c>
      <c r="C2473" s="136" t="s">
        <v>455</v>
      </c>
      <c r="D2473" s="137">
        <v>1</v>
      </c>
      <c r="E2473" s="52" t="s">
        <v>100</v>
      </c>
      <c r="F2473" s="52">
        <v>5</v>
      </c>
      <c r="G2473" s="112" t="s">
        <v>131</v>
      </c>
      <c r="H2473" s="138">
        <v>20</v>
      </c>
      <c r="I2473" s="139">
        <v>686</v>
      </c>
      <c r="J2473" s="139">
        <v>390</v>
      </c>
      <c r="K2473" s="139">
        <f>I2473+J2473</f>
        <v>1076</v>
      </c>
      <c r="L2473" s="140">
        <f>K2473*D2473</f>
        <v>1076</v>
      </c>
      <c r="M2473" s="141">
        <f t="shared" si="150"/>
        <v>5380</v>
      </c>
      <c r="N2473" s="458">
        <f t="shared" si="151"/>
        <v>0.99999999999999978</v>
      </c>
      <c r="O2473" s="147">
        <v>0.4</v>
      </c>
      <c r="P2473" s="460">
        <f t="shared" si="152"/>
        <v>0.19999999999999996</v>
      </c>
      <c r="Q2473" s="451">
        <f>'Work progress Summary'!AA21</f>
        <v>0.6</v>
      </c>
      <c r="R2473" s="144">
        <v>2152</v>
      </c>
      <c r="S2473" s="143">
        <f t="shared" si="153"/>
        <v>1076</v>
      </c>
      <c r="T2473" s="144">
        <f>Q2473*M2473</f>
        <v>3228</v>
      </c>
      <c r="U2473" s="145"/>
      <c r="W2473" s="365"/>
    </row>
    <row r="2474" spans="1:23">
      <c r="A2474" s="182"/>
      <c r="B2474" s="52"/>
      <c r="C2474" s="200"/>
      <c r="D2474" s="137"/>
      <c r="E2474" s="52"/>
      <c r="F2474" s="52"/>
      <c r="G2474" s="186"/>
      <c r="H2474" s="187"/>
      <c r="I2474" s="187"/>
      <c r="J2474" s="187"/>
      <c r="K2474" s="139"/>
      <c r="L2474" s="140"/>
      <c r="M2474" s="141"/>
      <c r="N2474" s="458">
        <f t="shared" si="151"/>
        <v>0</v>
      </c>
      <c r="O2474" s="147"/>
      <c r="P2474" s="460">
        <f t="shared" si="152"/>
        <v>0</v>
      </c>
      <c r="Q2474" s="451"/>
      <c r="R2474" s="144"/>
      <c r="S2474" s="143"/>
      <c r="T2474" s="144"/>
      <c r="U2474" s="145"/>
      <c r="W2474" s="365"/>
    </row>
    <row r="2475" spans="1:23">
      <c r="A2475" s="135"/>
      <c r="B2475" s="183" t="s">
        <v>83</v>
      </c>
      <c r="C2475" s="200" t="s">
        <v>397</v>
      </c>
      <c r="D2475" s="202"/>
      <c r="E2475" s="52"/>
      <c r="F2475" s="52"/>
      <c r="G2475" s="186"/>
      <c r="H2475" s="187"/>
      <c r="I2475" s="139"/>
      <c r="J2475" s="139"/>
      <c r="K2475" s="139"/>
      <c r="L2475" s="140"/>
      <c r="M2475" s="141"/>
      <c r="N2475" s="458">
        <f t="shared" si="151"/>
        <v>0</v>
      </c>
      <c r="O2475" s="147"/>
      <c r="P2475" s="460">
        <f t="shared" si="152"/>
        <v>0</v>
      </c>
      <c r="Q2475" s="451"/>
      <c r="R2475" s="144"/>
      <c r="S2475" s="143"/>
      <c r="T2475" s="144"/>
      <c r="U2475" s="145"/>
      <c r="W2475" s="365"/>
    </row>
    <row r="2476" spans="1:23">
      <c r="A2476" s="182"/>
      <c r="B2476" s="52"/>
      <c r="C2476" s="200"/>
      <c r="D2476" s="137"/>
      <c r="E2476" s="52"/>
      <c r="F2476" s="52"/>
      <c r="G2476" s="186"/>
      <c r="H2476" s="187"/>
      <c r="I2476" s="187"/>
      <c r="J2476" s="187"/>
      <c r="K2476" s="139"/>
      <c r="L2476" s="140"/>
      <c r="M2476" s="141"/>
      <c r="N2476" s="458">
        <f t="shared" si="151"/>
        <v>0</v>
      </c>
      <c r="O2476" s="147"/>
      <c r="P2476" s="460">
        <f t="shared" si="152"/>
        <v>0</v>
      </c>
      <c r="Q2476" s="451"/>
      <c r="R2476" s="144"/>
      <c r="S2476" s="143"/>
      <c r="T2476" s="144"/>
      <c r="U2476" s="145"/>
      <c r="W2476" s="365"/>
    </row>
    <row r="2477" spans="1:23" ht="39">
      <c r="A2477" s="135">
        <v>16</v>
      </c>
      <c r="B2477" s="52" t="s">
        <v>4</v>
      </c>
      <c r="C2477" s="136" t="s">
        <v>456</v>
      </c>
      <c r="D2477" s="202">
        <v>1</v>
      </c>
      <c r="E2477" s="52" t="s">
        <v>100</v>
      </c>
      <c r="F2477" s="52">
        <v>5</v>
      </c>
      <c r="G2477" s="112" t="s">
        <v>131</v>
      </c>
      <c r="H2477" s="138">
        <v>20</v>
      </c>
      <c r="I2477" s="139">
        <v>539</v>
      </c>
      <c r="J2477" s="139">
        <v>183</v>
      </c>
      <c r="K2477" s="139">
        <f>I2477+J2477</f>
        <v>722</v>
      </c>
      <c r="L2477" s="140">
        <f>K2477*D2477</f>
        <v>722</v>
      </c>
      <c r="M2477" s="141">
        <f t="shared" si="150"/>
        <v>3610</v>
      </c>
      <c r="N2477" s="458">
        <f t="shared" si="151"/>
        <v>0</v>
      </c>
      <c r="O2477" s="147">
        <v>0.8</v>
      </c>
      <c r="P2477" s="460">
        <f t="shared" si="152"/>
        <v>0</v>
      </c>
      <c r="Q2477" s="451">
        <f>'Work progress Summary'!AB21</f>
        <v>0.8</v>
      </c>
      <c r="R2477" s="144">
        <v>2888</v>
      </c>
      <c r="S2477" s="143">
        <f t="shared" si="153"/>
        <v>0</v>
      </c>
      <c r="T2477" s="144">
        <f>Q2477*M2477</f>
        <v>2888</v>
      </c>
      <c r="U2477" s="145"/>
      <c r="W2477" s="365"/>
    </row>
    <row r="2478" spans="1:23">
      <c r="A2478" s="182"/>
      <c r="B2478" s="52"/>
      <c r="C2478" s="200"/>
      <c r="D2478" s="137"/>
      <c r="E2478" s="52"/>
      <c r="F2478" s="52"/>
      <c r="G2478" s="186"/>
      <c r="H2478" s="187"/>
      <c r="I2478" s="187"/>
      <c r="J2478" s="187"/>
      <c r="K2478" s="139"/>
      <c r="L2478" s="140"/>
      <c r="M2478" s="141"/>
      <c r="N2478" s="458">
        <f t="shared" si="151"/>
        <v>0</v>
      </c>
      <c r="O2478" s="147"/>
      <c r="P2478" s="460">
        <f t="shared" si="152"/>
        <v>0</v>
      </c>
      <c r="Q2478" s="451"/>
      <c r="R2478" s="144"/>
      <c r="S2478" s="143"/>
      <c r="T2478" s="144"/>
      <c r="U2478" s="145"/>
      <c r="W2478" s="365"/>
    </row>
    <row r="2479" spans="1:23">
      <c r="A2479" s="135"/>
      <c r="B2479" s="183" t="s">
        <v>83</v>
      </c>
      <c r="C2479" s="200" t="s">
        <v>213</v>
      </c>
      <c r="D2479" s="202"/>
      <c r="E2479" s="52"/>
      <c r="F2479" s="52"/>
      <c r="G2479" s="186"/>
      <c r="H2479" s="187"/>
      <c r="I2479" s="139"/>
      <c r="J2479" s="139"/>
      <c r="K2479" s="139"/>
      <c r="L2479" s="140"/>
      <c r="M2479" s="141"/>
      <c r="N2479" s="458">
        <f t="shared" si="151"/>
        <v>0</v>
      </c>
      <c r="O2479" s="147"/>
      <c r="P2479" s="460">
        <f t="shared" si="152"/>
        <v>0</v>
      </c>
      <c r="Q2479" s="451"/>
      <c r="R2479" s="144"/>
      <c r="S2479" s="143"/>
      <c r="T2479" s="144"/>
      <c r="U2479" s="145"/>
      <c r="W2479" s="365"/>
    </row>
    <row r="2480" spans="1:23">
      <c r="A2480" s="182"/>
      <c r="B2480" s="52"/>
      <c r="C2480" s="200"/>
      <c r="D2480" s="137"/>
      <c r="E2480" s="52"/>
      <c r="F2480" s="52"/>
      <c r="G2480" s="186"/>
      <c r="H2480" s="187"/>
      <c r="I2480" s="187"/>
      <c r="J2480" s="187"/>
      <c r="K2480" s="139"/>
      <c r="L2480" s="140"/>
      <c r="M2480" s="141"/>
      <c r="N2480" s="458">
        <f t="shared" si="151"/>
        <v>0</v>
      </c>
      <c r="O2480" s="147"/>
      <c r="P2480" s="460">
        <f t="shared" si="152"/>
        <v>0</v>
      </c>
      <c r="Q2480" s="451"/>
      <c r="R2480" s="144"/>
      <c r="S2480" s="143"/>
      <c r="T2480" s="144"/>
      <c r="U2480" s="145"/>
      <c r="W2480" s="365"/>
    </row>
    <row r="2481" spans="1:23" ht="39">
      <c r="A2481" s="135">
        <v>16</v>
      </c>
      <c r="B2481" s="52" t="s">
        <v>5</v>
      </c>
      <c r="C2481" s="136" t="s">
        <v>457</v>
      </c>
      <c r="D2481" s="202">
        <v>1</v>
      </c>
      <c r="E2481" s="52" t="s">
        <v>100</v>
      </c>
      <c r="F2481" s="52">
        <v>5</v>
      </c>
      <c r="G2481" s="112" t="s">
        <v>131</v>
      </c>
      <c r="H2481" s="138">
        <v>20</v>
      </c>
      <c r="I2481" s="139">
        <v>208</v>
      </c>
      <c r="J2481" s="139">
        <v>114</v>
      </c>
      <c r="K2481" s="139">
        <f>I2481+J2481</f>
        <v>322</v>
      </c>
      <c r="L2481" s="140">
        <f>K2481*D2481</f>
        <v>322</v>
      </c>
      <c r="M2481" s="141">
        <f t="shared" si="150"/>
        <v>1610</v>
      </c>
      <c r="N2481" s="458">
        <f t="shared" si="151"/>
        <v>0</v>
      </c>
      <c r="O2481" s="147">
        <v>1</v>
      </c>
      <c r="P2481" s="460">
        <f t="shared" si="152"/>
        <v>0</v>
      </c>
      <c r="Q2481" s="451">
        <f>'Work progress Summary'!Z21</f>
        <v>1</v>
      </c>
      <c r="R2481" s="144">
        <v>1610</v>
      </c>
      <c r="S2481" s="143">
        <f t="shared" si="153"/>
        <v>0</v>
      </c>
      <c r="T2481" s="144">
        <f>Q2481*M2481</f>
        <v>1610</v>
      </c>
      <c r="U2481" s="145"/>
      <c r="W2481" s="365"/>
    </row>
    <row r="2482" spans="1:23">
      <c r="A2482" s="182"/>
      <c r="B2482" s="52"/>
      <c r="C2482" s="200"/>
      <c r="D2482" s="137"/>
      <c r="E2482" s="52"/>
      <c r="F2482" s="52"/>
      <c r="G2482" s="186"/>
      <c r="H2482" s="187"/>
      <c r="I2482" s="187"/>
      <c r="J2482" s="187"/>
      <c r="K2482" s="139"/>
      <c r="L2482" s="140"/>
      <c r="M2482" s="141"/>
      <c r="N2482" s="458">
        <f t="shared" si="151"/>
        <v>0</v>
      </c>
      <c r="O2482" s="147"/>
      <c r="P2482" s="460">
        <f t="shared" si="152"/>
        <v>0</v>
      </c>
      <c r="Q2482" s="451"/>
      <c r="R2482" s="144"/>
      <c r="S2482" s="143"/>
      <c r="T2482" s="144"/>
      <c r="U2482" s="145"/>
      <c r="W2482" s="365"/>
    </row>
    <row r="2483" spans="1:23" ht="26">
      <c r="A2483" s="135">
        <v>16</v>
      </c>
      <c r="B2483" s="52" t="s">
        <v>103</v>
      </c>
      <c r="C2483" s="136" t="s">
        <v>458</v>
      </c>
      <c r="D2483" s="202">
        <v>1</v>
      </c>
      <c r="E2483" s="52" t="s">
        <v>100</v>
      </c>
      <c r="F2483" s="52">
        <v>5</v>
      </c>
      <c r="G2483" s="112" t="s">
        <v>131</v>
      </c>
      <c r="H2483" s="138">
        <v>20</v>
      </c>
      <c r="I2483" s="139">
        <v>475</v>
      </c>
      <c r="J2483" s="139">
        <v>262</v>
      </c>
      <c r="K2483" s="139">
        <f>I2483+J2483</f>
        <v>737</v>
      </c>
      <c r="L2483" s="140">
        <f>K2483*D2483</f>
        <v>737</v>
      </c>
      <c r="M2483" s="141">
        <f t="shared" si="150"/>
        <v>3685</v>
      </c>
      <c r="N2483" s="458">
        <f t="shared" si="151"/>
        <v>0</v>
      </c>
      <c r="O2483" s="147">
        <v>1</v>
      </c>
      <c r="P2483" s="460">
        <f t="shared" si="152"/>
        <v>0</v>
      </c>
      <c r="Q2483" s="451">
        <f>'Work progress Summary'!Z21</f>
        <v>1</v>
      </c>
      <c r="R2483" s="144">
        <v>3685</v>
      </c>
      <c r="S2483" s="143">
        <f t="shared" si="153"/>
        <v>0</v>
      </c>
      <c r="T2483" s="144">
        <f>Q2483*M2483</f>
        <v>3685</v>
      </c>
      <c r="U2483" s="145"/>
      <c r="W2483" s="365"/>
    </row>
    <row r="2484" spans="1:23">
      <c r="A2484" s="182"/>
      <c r="B2484" s="52"/>
      <c r="C2484" s="200"/>
      <c r="D2484" s="137"/>
      <c r="E2484" s="52"/>
      <c r="F2484" s="52"/>
      <c r="G2484" s="186"/>
      <c r="H2484" s="187"/>
      <c r="I2484" s="187"/>
      <c r="J2484" s="187"/>
      <c r="K2484" s="139"/>
      <c r="L2484" s="140"/>
      <c r="M2484" s="141"/>
      <c r="N2484" s="458">
        <f t="shared" si="151"/>
        <v>0</v>
      </c>
      <c r="O2484" s="147"/>
      <c r="P2484" s="460">
        <f t="shared" si="152"/>
        <v>0</v>
      </c>
      <c r="Q2484" s="451"/>
      <c r="R2484" s="144"/>
      <c r="S2484" s="143"/>
      <c r="T2484" s="144"/>
      <c r="U2484" s="145"/>
      <c r="W2484" s="365"/>
    </row>
    <row r="2485" spans="1:23">
      <c r="A2485" s="135"/>
      <c r="B2485" s="183" t="s">
        <v>83</v>
      </c>
      <c r="C2485" s="200" t="s">
        <v>111</v>
      </c>
      <c r="D2485" s="137"/>
      <c r="E2485" s="52"/>
      <c r="F2485" s="52"/>
      <c r="G2485" s="186"/>
      <c r="H2485" s="187"/>
      <c r="I2485" s="139"/>
      <c r="J2485" s="139"/>
      <c r="K2485" s="139"/>
      <c r="L2485" s="140"/>
      <c r="M2485" s="141"/>
      <c r="N2485" s="458">
        <f t="shared" si="151"/>
        <v>0</v>
      </c>
      <c r="O2485" s="147"/>
      <c r="P2485" s="460">
        <f t="shared" si="152"/>
        <v>0</v>
      </c>
      <c r="Q2485" s="451"/>
      <c r="R2485" s="144"/>
      <c r="S2485" s="143"/>
      <c r="T2485" s="144"/>
      <c r="U2485" s="145"/>
      <c r="W2485" s="365"/>
    </row>
    <row r="2486" spans="1:23">
      <c r="A2486" s="182"/>
      <c r="B2486" s="52"/>
      <c r="C2486" s="200"/>
      <c r="D2486" s="137"/>
      <c r="E2486" s="52"/>
      <c r="F2486" s="52"/>
      <c r="G2486" s="186"/>
      <c r="H2486" s="187"/>
      <c r="I2486" s="187"/>
      <c r="J2486" s="187"/>
      <c r="K2486" s="139"/>
      <c r="L2486" s="140"/>
      <c r="M2486" s="141"/>
      <c r="N2486" s="458">
        <f t="shared" si="151"/>
        <v>0</v>
      </c>
      <c r="O2486" s="147"/>
      <c r="P2486" s="460">
        <f t="shared" si="152"/>
        <v>0</v>
      </c>
      <c r="Q2486" s="451"/>
      <c r="R2486" s="144"/>
      <c r="S2486" s="143"/>
      <c r="T2486" s="144"/>
      <c r="U2486" s="145"/>
      <c r="W2486" s="365"/>
    </row>
    <row r="2487" spans="1:23" ht="39">
      <c r="A2487" s="135">
        <v>16</v>
      </c>
      <c r="B2487" s="52" t="s">
        <v>105</v>
      </c>
      <c r="C2487" s="136" t="s">
        <v>459</v>
      </c>
      <c r="D2487" s="202">
        <v>2</v>
      </c>
      <c r="E2487" s="52" t="s">
        <v>100</v>
      </c>
      <c r="F2487" s="52">
        <v>5</v>
      </c>
      <c r="G2487" s="112" t="s">
        <v>131</v>
      </c>
      <c r="H2487" s="138">
        <v>20</v>
      </c>
      <c r="I2487" s="139">
        <v>1018</v>
      </c>
      <c r="J2487" s="139">
        <v>530</v>
      </c>
      <c r="K2487" s="139">
        <f>I2487+J2487</f>
        <v>1548</v>
      </c>
      <c r="L2487" s="140">
        <f>K2487*D2487</f>
        <v>3096</v>
      </c>
      <c r="M2487" s="141">
        <f t="shared" si="150"/>
        <v>15480</v>
      </c>
      <c r="N2487" s="458">
        <f t="shared" si="151"/>
        <v>0</v>
      </c>
      <c r="O2487" s="147">
        <v>1</v>
      </c>
      <c r="P2487" s="460">
        <f t="shared" si="152"/>
        <v>0</v>
      </c>
      <c r="Q2487" s="451">
        <f>'Work progress Summary'!O21</f>
        <v>1</v>
      </c>
      <c r="R2487" s="144">
        <v>15480</v>
      </c>
      <c r="S2487" s="143">
        <f t="shared" si="153"/>
        <v>0</v>
      </c>
      <c r="T2487" s="144">
        <f>Q2487*M2487</f>
        <v>15480</v>
      </c>
      <c r="U2487" s="145"/>
      <c r="W2487" s="365"/>
    </row>
    <row r="2488" spans="1:23">
      <c r="A2488" s="182"/>
      <c r="B2488" s="52"/>
      <c r="C2488" s="200"/>
      <c r="D2488" s="137"/>
      <c r="E2488" s="52"/>
      <c r="F2488" s="52"/>
      <c r="G2488" s="186"/>
      <c r="H2488" s="187"/>
      <c r="I2488" s="187"/>
      <c r="J2488" s="187"/>
      <c r="K2488" s="139"/>
      <c r="L2488" s="140"/>
      <c r="M2488" s="141"/>
      <c r="N2488" s="458">
        <f t="shared" si="151"/>
        <v>0</v>
      </c>
      <c r="O2488" s="147"/>
      <c r="P2488" s="460">
        <f t="shared" si="152"/>
        <v>0</v>
      </c>
      <c r="Q2488" s="451"/>
      <c r="R2488" s="144"/>
      <c r="S2488" s="143"/>
      <c r="T2488" s="144"/>
      <c r="U2488" s="145"/>
      <c r="W2488" s="365"/>
    </row>
    <row r="2489" spans="1:23" ht="26">
      <c r="A2489" s="135">
        <v>16</v>
      </c>
      <c r="B2489" s="52" t="s">
        <v>107</v>
      </c>
      <c r="C2489" s="136" t="s">
        <v>440</v>
      </c>
      <c r="D2489" s="202">
        <v>2</v>
      </c>
      <c r="E2489" s="52" t="s">
        <v>100</v>
      </c>
      <c r="F2489" s="52">
        <v>5</v>
      </c>
      <c r="G2489" s="112" t="s">
        <v>131</v>
      </c>
      <c r="H2489" s="138">
        <v>20</v>
      </c>
      <c r="I2489" s="139">
        <v>22</v>
      </c>
      <c r="J2489" s="139">
        <v>10</v>
      </c>
      <c r="K2489" s="139">
        <f>I2489+J2489</f>
        <v>32</v>
      </c>
      <c r="L2489" s="140">
        <f>K2489*D2489</f>
        <v>64</v>
      </c>
      <c r="M2489" s="141">
        <f t="shared" si="150"/>
        <v>320</v>
      </c>
      <c r="N2489" s="458">
        <f t="shared" si="151"/>
        <v>0</v>
      </c>
      <c r="O2489" s="147">
        <v>1</v>
      </c>
      <c r="P2489" s="460">
        <f t="shared" si="152"/>
        <v>0</v>
      </c>
      <c r="Q2489" s="451">
        <f>'Work progress Summary'!AD21</f>
        <v>1</v>
      </c>
      <c r="R2489" s="144">
        <v>320</v>
      </c>
      <c r="S2489" s="143">
        <f t="shared" si="153"/>
        <v>0</v>
      </c>
      <c r="T2489" s="144">
        <f>Q2489*M2489</f>
        <v>320</v>
      </c>
      <c r="U2489" s="145"/>
      <c r="W2489" s="365"/>
    </row>
    <row r="2490" spans="1:23">
      <c r="A2490" s="182"/>
      <c r="B2490" s="52"/>
      <c r="C2490" s="200"/>
      <c r="D2490" s="137"/>
      <c r="E2490" s="52"/>
      <c r="F2490" s="52"/>
      <c r="G2490" s="186"/>
      <c r="H2490" s="187"/>
      <c r="I2490" s="187"/>
      <c r="J2490" s="187"/>
      <c r="K2490" s="139"/>
      <c r="L2490" s="140"/>
      <c r="M2490" s="141"/>
      <c r="N2490" s="458">
        <f t="shared" si="151"/>
        <v>0</v>
      </c>
      <c r="O2490" s="147"/>
      <c r="P2490" s="460">
        <f t="shared" si="152"/>
        <v>0</v>
      </c>
      <c r="Q2490" s="451"/>
      <c r="R2490" s="144"/>
      <c r="S2490" s="143"/>
      <c r="T2490" s="144"/>
      <c r="U2490" s="145"/>
      <c r="W2490" s="365"/>
    </row>
    <row r="2491" spans="1:23" ht="52">
      <c r="A2491" s="135">
        <v>16</v>
      </c>
      <c r="B2491" s="52" t="s">
        <v>108</v>
      </c>
      <c r="C2491" s="136" t="s">
        <v>460</v>
      </c>
      <c r="D2491" s="137">
        <v>2</v>
      </c>
      <c r="E2491" s="52" t="s">
        <v>100</v>
      </c>
      <c r="F2491" s="52">
        <v>5</v>
      </c>
      <c r="G2491" s="112" t="s">
        <v>131</v>
      </c>
      <c r="H2491" s="138">
        <v>20</v>
      </c>
      <c r="I2491" s="139">
        <v>704</v>
      </c>
      <c r="J2491" s="139">
        <v>314</v>
      </c>
      <c r="K2491" s="139">
        <f>I2491+J2491</f>
        <v>1018</v>
      </c>
      <c r="L2491" s="140">
        <f>K2491*D2491</f>
        <v>2036</v>
      </c>
      <c r="M2491" s="141">
        <f t="shared" si="150"/>
        <v>10180</v>
      </c>
      <c r="N2491" s="458">
        <f t="shared" si="151"/>
        <v>0</v>
      </c>
      <c r="O2491" s="147">
        <v>0.8</v>
      </c>
      <c r="P2491" s="460">
        <f t="shared" si="152"/>
        <v>0</v>
      </c>
      <c r="Q2491" s="451">
        <f>'Work progress Summary'!AB21</f>
        <v>0.8</v>
      </c>
      <c r="R2491" s="144">
        <v>8144</v>
      </c>
      <c r="S2491" s="143">
        <f t="shared" si="153"/>
        <v>0</v>
      </c>
      <c r="T2491" s="144">
        <f>Q2491*M2491</f>
        <v>8144</v>
      </c>
      <c r="U2491" s="145"/>
      <c r="W2491" s="365"/>
    </row>
    <row r="2492" spans="1:23">
      <c r="A2492" s="182"/>
      <c r="B2492" s="52"/>
      <c r="C2492" s="200"/>
      <c r="D2492" s="137"/>
      <c r="E2492" s="52"/>
      <c r="F2492" s="52"/>
      <c r="G2492" s="186"/>
      <c r="H2492" s="187"/>
      <c r="I2492" s="187"/>
      <c r="J2492" s="187"/>
      <c r="K2492" s="139"/>
      <c r="L2492" s="140"/>
      <c r="M2492" s="141"/>
      <c r="N2492" s="458">
        <f t="shared" si="151"/>
        <v>0</v>
      </c>
      <c r="O2492" s="147"/>
      <c r="P2492" s="460">
        <f t="shared" si="152"/>
        <v>0</v>
      </c>
      <c r="Q2492" s="451"/>
      <c r="R2492" s="144"/>
      <c r="S2492" s="143"/>
      <c r="T2492" s="144"/>
      <c r="U2492" s="145"/>
      <c r="W2492" s="365"/>
    </row>
    <row r="2493" spans="1:23" ht="65">
      <c r="A2493" s="135">
        <v>16</v>
      </c>
      <c r="B2493" s="52" t="s">
        <v>109</v>
      </c>
      <c r="C2493" s="136" t="s">
        <v>442</v>
      </c>
      <c r="D2493" s="202">
        <v>1</v>
      </c>
      <c r="E2493" s="52" t="s">
        <v>100</v>
      </c>
      <c r="F2493" s="52">
        <v>5</v>
      </c>
      <c r="G2493" s="112" t="s">
        <v>131</v>
      </c>
      <c r="H2493" s="138">
        <v>20</v>
      </c>
      <c r="I2493" s="139">
        <v>796</v>
      </c>
      <c r="J2493" s="139">
        <v>309</v>
      </c>
      <c r="K2493" s="139">
        <f>I2493+J2493</f>
        <v>1105</v>
      </c>
      <c r="L2493" s="140">
        <f>K2493*D2493</f>
        <v>1105</v>
      </c>
      <c r="M2493" s="141">
        <f t="shared" si="150"/>
        <v>5525</v>
      </c>
      <c r="N2493" s="458">
        <f t="shared" si="151"/>
        <v>0</v>
      </c>
      <c r="O2493" s="147">
        <v>1</v>
      </c>
      <c r="P2493" s="460">
        <f t="shared" si="152"/>
        <v>0</v>
      </c>
      <c r="Q2493" s="451">
        <f>'Work progress Summary'!AE21</f>
        <v>1</v>
      </c>
      <c r="R2493" s="144">
        <v>5525</v>
      </c>
      <c r="S2493" s="143">
        <f t="shared" si="153"/>
        <v>0</v>
      </c>
      <c r="T2493" s="144">
        <f>Q2493*M2493</f>
        <v>5525</v>
      </c>
      <c r="U2493" s="145"/>
      <c r="W2493" s="365"/>
    </row>
    <row r="2494" spans="1:23">
      <c r="A2494" s="182"/>
      <c r="B2494" s="52"/>
      <c r="C2494" s="200"/>
      <c r="D2494" s="137"/>
      <c r="E2494" s="52"/>
      <c r="F2494" s="52"/>
      <c r="G2494" s="186"/>
      <c r="H2494" s="187"/>
      <c r="I2494" s="187"/>
      <c r="J2494" s="187"/>
      <c r="K2494" s="139"/>
      <c r="L2494" s="140"/>
      <c r="M2494" s="141"/>
      <c r="N2494" s="458">
        <f t="shared" si="151"/>
        <v>0</v>
      </c>
      <c r="O2494" s="147"/>
      <c r="P2494" s="460">
        <f t="shared" si="152"/>
        <v>0</v>
      </c>
      <c r="Q2494" s="451"/>
      <c r="R2494" s="144"/>
      <c r="S2494" s="143"/>
      <c r="T2494" s="144"/>
      <c r="U2494" s="145"/>
      <c r="W2494" s="365"/>
    </row>
    <row r="2495" spans="1:23">
      <c r="A2495" s="135"/>
      <c r="B2495" s="183" t="s">
        <v>83</v>
      </c>
      <c r="C2495" s="200" t="s">
        <v>118</v>
      </c>
      <c r="D2495" s="202"/>
      <c r="E2495" s="52"/>
      <c r="F2495" s="52"/>
      <c r="G2495" s="186"/>
      <c r="H2495" s="187"/>
      <c r="I2495" s="139"/>
      <c r="J2495" s="139"/>
      <c r="K2495" s="139"/>
      <c r="L2495" s="140"/>
      <c r="M2495" s="141"/>
      <c r="N2495" s="458">
        <f t="shared" si="151"/>
        <v>0</v>
      </c>
      <c r="O2495" s="147"/>
      <c r="P2495" s="460">
        <f t="shared" si="152"/>
        <v>0</v>
      </c>
      <c r="Q2495" s="451"/>
      <c r="R2495" s="144"/>
      <c r="S2495" s="143"/>
      <c r="T2495" s="144"/>
      <c r="U2495" s="145"/>
      <c r="W2495" s="365"/>
    </row>
    <row r="2496" spans="1:23">
      <c r="A2496" s="182"/>
      <c r="B2496" s="52"/>
      <c r="C2496" s="200"/>
      <c r="D2496" s="137"/>
      <c r="E2496" s="52"/>
      <c r="F2496" s="52"/>
      <c r="G2496" s="186"/>
      <c r="H2496" s="187"/>
      <c r="I2496" s="187"/>
      <c r="J2496" s="187"/>
      <c r="K2496" s="139"/>
      <c r="L2496" s="140"/>
      <c r="M2496" s="141"/>
      <c r="N2496" s="458">
        <f t="shared" si="151"/>
        <v>0</v>
      </c>
      <c r="O2496" s="147"/>
      <c r="P2496" s="460">
        <f t="shared" si="152"/>
        <v>0</v>
      </c>
      <c r="Q2496" s="451"/>
      <c r="R2496" s="144"/>
      <c r="S2496" s="143"/>
      <c r="T2496" s="144"/>
      <c r="U2496" s="145"/>
      <c r="W2496" s="365"/>
    </row>
    <row r="2497" spans="1:23" ht="52">
      <c r="A2497" s="135">
        <v>16</v>
      </c>
      <c r="B2497" s="52" t="s">
        <v>1</v>
      </c>
      <c r="C2497" s="136" t="s">
        <v>461</v>
      </c>
      <c r="D2497" s="137">
        <v>1</v>
      </c>
      <c r="E2497" s="52" t="s">
        <v>100</v>
      </c>
      <c r="F2497" s="52">
        <v>5</v>
      </c>
      <c r="G2497" s="112" t="s">
        <v>131</v>
      </c>
      <c r="H2497" s="138">
        <v>20</v>
      </c>
      <c r="I2497" s="139">
        <v>602</v>
      </c>
      <c r="J2497" s="139">
        <v>294</v>
      </c>
      <c r="K2497" s="139">
        <f>I2497+J2497</f>
        <v>896</v>
      </c>
      <c r="L2497" s="140">
        <f>K2497*D2497</f>
        <v>896</v>
      </c>
      <c r="M2497" s="141">
        <f t="shared" si="150"/>
        <v>4480</v>
      </c>
      <c r="N2497" s="458">
        <f t="shared" si="151"/>
        <v>0</v>
      </c>
      <c r="O2497" s="147">
        <v>1</v>
      </c>
      <c r="P2497" s="460">
        <f t="shared" si="152"/>
        <v>0</v>
      </c>
      <c r="Q2497" s="451">
        <f>'Work progress Summary'!AC21</f>
        <v>1</v>
      </c>
      <c r="R2497" s="144">
        <v>4480</v>
      </c>
      <c r="S2497" s="143">
        <f t="shared" si="153"/>
        <v>0</v>
      </c>
      <c r="T2497" s="144">
        <f>Q2497*M2497</f>
        <v>4480</v>
      </c>
      <c r="U2497" s="145"/>
      <c r="W2497" s="365"/>
    </row>
    <row r="2498" spans="1:23">
      <c r="A2498" s="182"/>
      <c r="B2498" s="52"/>
      <c r="C2498" s="200"/>
      <c r="D2498" s="137"/>
      <c r="E2498" s="52"/>
      <c r="F2498" s="52"/>
      <c r="G2498" s="186"/>
      <c r="H2498" s="187"/>
      <c r="I2498" s="187"/>
      <c r="J2498" s="187"/>
      <c r="K2498" s="139"/>
      <c r="L2498" s="140"/>
      <c r="M2498" s="141"/>
      <c r="N2498" s="458">
        <f t="shared" si="151"/>
        <v>0</v>
      </c>
      <c r="O2498" s="147"/>
      <c r="P2498" s="460">
        <f t="shared" si="152"/>
        <v>0</v>
      </c>
      <c r="Q2498" s="451"/>
      <c r="R2498" s="144"/>
      <c r="S2498" s="143"/>
      <c r="T2498" s="144"/>
      <c r="U2498" s="145"/>
      <c r="W2498" s="365"/>
    </row>
    <row r="2499" spans="1:23" ht="39">
      <c r="A2499" s="135">
        <v>16</v>
      </c>
      <c r="B2499" s="52" t="s">
        <v>2</v>
      </c>
      <c r="C2499" s="136" t="s">
        <v>462</v>
      </c>
      <c r="D2499" s="137">
        <v>1</v>
      </c>
      <c r="E2499" s="52" t="s">
        <v>100</v>
      </c>
      <c r="F2499" s="52">
        <v>5</v>
      </c>
      <c r="G2499" s="112" t="s">
        <v>131</v>
      </c>
      <c r="H2499" s="138">
        <v>20</v>
      </c>
      <c r="I2499" s="139">
        <v>303</v>
      </c>
      <c r="J2499" s="139">
        <v>129</v>
      </c>
      <c r="K2499" s="139">
        <f>I2499+J2499</f>
        <v>432</v>
      </c>
      <c r="L2499" s="140">
        <f>K2499*D2499</f>
        <v>432</v>
      </c>
      <c r="M2499" s="141">
        <f t="shared" si="150"/>
        <v>2160</v>
      </c>
      <c r="N2499" s="458">
        <f t="shared" si="151"/>
        <v>0</v>
      </c>
      <c r="O2499" s="147">
        <v>1</v>
      </c>
      <c r="P2499" s="460">
        <f t="shared" si="152"/>
        <v>0</v>
      </c>
      <c r="Q2499" s="451">
        <f>'Work progress Summary'!AF21</f>
        <v>1</v>
      </c>
      <c r="R2499" s="144">
        <v>2160</v>
      </c>
      <c r="S2499" s="143">
        <f t="shared" si="153"/>
        <v>0</v>
      </c>
      <c r="T2499" s="144">
        <f>Q2499*M2499</f>
        <v>2160</v>
      </c>
      <c r="U2499" s="145"/>
      <c r="W2499" s="365"/>
    </row>
    <row r="2500" spans="1:23">
      <c r="A2500" s="182"/>
      <c r="B2500" s="52"/>
      <c r="C2500" s="200"/>
      <c r="D2500" s="137"/>
      <c r="E2500" s="52"/>
      <c r="F2500" s="52"/>
      <c r="G2500" s="186"/>
      <c r="H2500" s="187"/>
      <c r="I2500" s="187"/>
      <c r="J2500" s="187"/>
      <c r="K2500" s="139"/>
      <c r="L2500" s="140"/>
      <c r="M2500" s="141"/>
      <c r="N2500" s="458">
        <f t="shared" si="151"/>
        <v>0</v>
      </c>
      <c r="O2500" s="147"/>
      <c r="P2500" s="460">
        <f t="shared" si="152"/>
        <v>0</v>
      </c>
      <c r="Q2500" s="451"/>
      <c r="R2500" s="144"/>
      <c r="S2500" s="143"/>
      <c r="T2500" s="144"/>
      <c r="U2500" s="145"/>
      <c r="W2500" s="365"/>
    </row>
    <row r="2501" spans="1:23" ht="52">
      <c r="A2501" s="135">
        <v>16</v>
      </c>
      <c r="B2501" s="52" t="s">
        <v>3</v>
      </c>
      <c r="C2501" s="136" t="s">
        <v>144</v>
      </c>
      <c r="D2501" s="137">
        <v>2</v>
      </c>
      <c r="E2501" s="52" t="s">
        <v>100</v>
      </c>
      <c r="F2501" s="52">
        <v>5</v>
      </c>
      <c r="G2501" s="112" t="s">
        <v>131</v>
      </c>
      <c r="H2501" s="138">
        <v>20</v>
      </c>
      <c r="I2501" s="139">
        <v>44</v>
      </c>
      <c r="J2501" s="139">
        <v>12</v>
      </c>
      <c r="K2501" s="139">
        <f>I2501+J2501</f>
        <v>56</v>
      </c>
      <c r="L2501" s="140">
        <f>K2501*D2501</f>
        <v>112</v>
      </c>
      <c r="M2501" s="141">
        <f t="shared" si="150"/>
        <v>560</v>
      </c>
      <c r="N2501" s="458">
        <f t="shared" si="151"/>
        <v>0</v>
      </c>
      <c r="O2501" s="147">
        <v>1</v>
      </c>
      <c r="P2501" s="460">
        <f t="shared" si="152"/>
        <v>0</v>
      </c>
      <c r="Q2501" s="451">
        <f>Q2499</f>
        <v>1</v>
      </c>
      <c r="R2501" s="144">
        <v>560</v>
      </c>
      <c r="S2501" s="143">
        <f t="shared" si="153"/>
        <v>0</v>
      </c>
      <c r="T2501" s="144">
        <f>Q2501*M2501</f>
        <v>560</v>
      </c>
      <c r="U2501" s="145"/>
      <c r="W2501" s="365"/>
    </row>
    <row r="2502" spans="1:23">
      <c r="A2502" s="182"/>
      <c r="B2502" s="52"/>
      <c r="C2502" s="200"/>
      <c r="D2502" s="137"/>
      <c r="E2502" s="52"/>
      <c r="F2502" s="52"/>
      <c r="G2502" s="186"/>
      <c r="H2502" s="187"/>
      <c r="I2502" s="187"/>
      <c r="J2502" s="187"/>
      <c r="K2502" s="139"/>
      <c r="L2502" s="140"/>
      <c r="M2502" s="141"/>
      <c r="N2502" s="458">
        <f t="shared" si="151"/>
        <v>0</v>
      </c>
      <c r="O2502" s="147"/>
      <c r="P2502" s="460">
        <f t="shared" si="152"/>
        <v>0</v>
      </c>
      <c r="Q2502" s="451"/>
      <c r="R2502" s="144"/>
      <c r="S2502" s="143"/>
      <c r="T2502" s="144"/>
      <c r="U2502" s="145"/>
      <c r="W2502" s="365"/>
    </row>
    <row r="2503" spans="1:23">
      <c r="A2503" s="135"/>
      <c r="B2503" s="183" t="s">
        <v>83</v>
      </c>
      <c r="C2503" s="200" t="s">
        <v>121</v>
      </c>
      <c r="D2503" s="137"/>
      <c r="E2503" s="52"/>
      <c r="F2503" s="52"/>
      <c r="G2503" s="186"/>
      <c r="H2503" s="187"/>
      <c r="I2503" s="139"/>
      <c r="J2503" s="139"/>
      <c r="K2503" s="139"/>
      <c r="L2503" s="140"/>
      <c r="M2503" s="141"/>
      <c r="N2503" s="458">
        <f t="shared" si="151"/>
        <v>0</v>
      </c>
      <c r="O2503" s="147"/>
      <c r="P2503" s="460">
        <f t="shared" si="152"/>
        <v>0</v>
      </c>
      <c r="Q2503" s="451"/>
      <c r="R2503" s="144"/>
      <c r="S2503" s="143"/>
      <c r="T2503" s="144"/>
      <c r="U2503" s="145"/>
      <c r="W2503" s="365"/>
    </row>
    <row r="2504" spans="1:23">
      <c r="A2504" s="182"/>
      <c r="B2504" s="52"/>
      <c r="C2504" s="200"/>
      <c r="D2504" s="137"/>
      <c r="E2504" s="52"/>
      <c r="F2504" s="52"/>
      <c r="G2504" s="186"/>
      <c r="H2504" s="187"/>
      <c r="I2504" s="187"/>
      <c r="J2504" s="187"/>
      <c r="K2504" s="139"/>
      <c r="L2504" s="140"/>
      <c r="M2504" s="141"/>
      <c r="N2504" s="458">
        <f t="shared" si="151"/>
        <v>0</v>
      </c>
      <c r="O2504" s="147"/>
      <c r="P2504" s="460">
        <f t="shared" si="152"/>
        <v>0</v>
      </c>
      <c r="Q2504" s="451"/>
      <c r="R2504" s="144"/>
      <c r="S2504" s="143"/>
      <c r="T2504" s="144"/>
      <c r="U2504" s="145"/>
      <c r="W2504" s="365"/>
    </row>
    <row r="2505" spans="1:23" ht="26">
      <c r="A2505" s="135">
        <v>16</v>
      </c>
      <c r="B2505" s="52" t="s">
        <v>4</v>
      </c>
      <c r="C2505" s="136" t="s">
        <v>260</v>
      </c>
      <c r="D2505" s="202">
        <v>1</v>
      </c>
      <c r="E2505" s="52" t="s">
        <v>100</v>
      </c>
      <c r="F2505" s="52">
        <v>5</v>
      </c>
      <c r="G2505" s="112" t="s">
        <v>131</v>
      </c>
      <c r="H2505" s="138">
        <v>20</v>
      </c>
      <c r="I2505" s="139">
        <v>102</v>
      </c>
      <c r="J2505" s="139">
        <v>50</v>
      </c>
      <c r="K2505" s="139">
        <f>I2505+J2505</f>
        <v>152</v>
      </c>
      <c r="L2505" s="140">
        <f>K2505*D2505</f>
        <v>152</v>
      </c>
      <c r="M2505" s="141">
        <f t="shared" si="150"/>
        <v>760</v>
      </c>
      <c r="N2505" s="458">
        <f t="shared" si="151"/>
        <v>0</v>
      </c>
      <c r="O2505" s="147">
        <v>1</v>
      </c>
      <c r="P2505" s="460">
        <f t="shared" si="152"/>
        <v>0</v>
      </c>
      <c r="Q2505" s="451">
        <f>'Work progress Summary'!AG21</f>
        <v>1</v>
      </c>
      <c r="R2505" s="144">
        <v>760</v>
      </c>
      <c r="S2505" s="143">
        <f t="shared" si="153"/>
        <v>0</v>
      </c>
      <c r="T2505" s="144">
        <f>Q2505*M2505</f>
        <v>760</v>
      </c>
      <c r="U2505" s="145"/>
      <c r="W2505" s="365"/>
    </row>
    <row r="2506" spans="1:23">
      <c r="A2506" s="182"/>
      <c r="B2506" s="52"/>
      <c r="C2506" s="200"/>
      <c r="D2506" s="137"/>
      <c r="E2506" s="52"/>
      <c r="F2506" s="52"/>
      <c r="G2506" s="186"/>
      <c r="H2506" s="187"/>
      <c r="I2506" s="187"/>
      <c r="J2506" s="187"/>
      <c r="K2506" s="139"/>
      <c r="L2506" s="140"/>
      <c r="M2506" s="141"/>
      <c r="N2506" s="458">
        <f t="shared" si="151"/>
        <v>0</v>
      </c>
      <c r="O2506" s="147"/>
      <c r="P2506" s="460">
        <f t="shared" si="152"/>
        <v>0</v>
      </c>
      <c r="Q2506" s="451"/>
      <c r="R2506" s="144"/>
      <c r="S2506" s="143"/>
      <c r="T2506" s="144"/>
      <c r="U2506" s="145"/>
      <c r="W2506" s="365"/>
    </row>
    <row r="2507" spans="1:23" ht="26">
      <c r="A2507" s="135">
        <v>16</v>
      </c>
      <c r="B2507" s="52" t="s">
        <v>5</v>
      </c>
      <c r="C2507" s="136" t="s">
        <v>146</v>
      </c>
      <c r="D2507" s="202">
        <v>1</v>
      </c>
      <c r="E2507" s="52" t="s">
        <v>100</v>
      </c>
      <c r="F2507" s="52">
        <v>5</v>
      </c>
      <c r="G2507" s="112" t="s">
        <v>131</v>
      </c>
      <c r="H2507" s="138">
        <v>20</v>
      </c>
      <c r="I2507" s="139">
        <v>25</v>
      </c>
      <c r="J2507" s="139">
        <v>5</v>
      </c>
      <c r="K2507" s="139">
        <f>I2507+J2507</f>
        <v>30</v>
      </c>
      <c r="L2507" s="140">
        <f>K2507*D2507</f>
        <v>30</v>
      </c>
      <c r="M2507" s="141">
        <f t="shared" si="150"/>
        <v>150</v>
      </c>
      <c r="N2507" s="458">
        <f t="shared" si="151"/>
        <v>0</v>
      </c>
      <c r="O2507" s="147">
        <v>1</v>
      </c>
      <c r="P2507" s="460">
        <f t="shared" si="152"/>
        <v>0</v>
      </c>
      <c r="Q2507" s="451">
        <f>Q2505</f>
        <v>1</v>
      </c>
      <c r="R2507" s="144">
        <v>150</v>
      </c>
      <c r="S2507" s="143">
        <f t="shared" si="153"/>
        <v>0</v>
      </c>
      <c r="T2507" s="144">
        <f>Q2507*M2507</f>
        <v>150</v>
      </c>
      <c r="U2507" s="145"/>
      <c r="W2507" s="365"/>
    </row>
    <row r="2508" spans="1:23">
      <c r="A2508" s="182"/>
      <c r="B2508" s="52"/>
      <c r="C2508" s="200"/>
      <c r="D2508" s="137"/>
      <c r="E2508" s="52"/>
      <c r="F2508" s="52"/>
      <c r="G2508" s="186"/>
      <c r="H2508" s="187"/>
      <c r="I2508" s="187"/>
      <c r="J2508" s="187"/>
      <c r="K2508" s="139"/>
      <c r="L2508" s="140"/>
      <c r="M2508" s="141"/>
      <c r="N2508" s="458">
        <f t="shared" si="151"/>
        <v>0</v>
      </c>
      <c r="O2508" s="147"/>
      <c r="P2508" s="460">
        <f t="shared" si="152"/>
        <v>0</v>
      </c>
      <c r="Q2508" s="451"/>
      <c r="R2508" s="144"/>
      <c r="S2508" s="143"/>
      <c r="T2508" s="144"/>
      <c r="U2508" s="145"/>
      <c r="W2508" s="365"/>
    </row>
    <row r="2509" spans="1:23">
      <c r="A2509" s="135"/>
      <c r="B2509" s="183" t="s">
        <v>83</v>
      </c>
      <c r="C2509" s="200" t="s">
        <v>300</v>
      </c>
      <c r="D2509" s="202"/>
      <c r="E2509" s="52"/>
      <c r="F2509" s="52"/>
      <c r="G2509" s="186"/>
      <c r="H2509" s="187"/>
      <c r="I2509" s="139"/>
      <c r="J2509" s="139"/>
      <c r="K2509" s="139"/>
      <c r="L2509" s="140"/>
      <c r="M2509" s="141"/>
      <c r="N2509" s="458">
        <f t="shared" si="151"/>
        <v>0</v>
      </c>
      <c r="O2509" s="147"/>
      <c r="P2509" s="460">
        <f t="shared" si="152"/>
        <v>0</v>
      </c>
      <c r="Q2509" s="451"/>
      <c r="R2509" s="144"/>
      <c r="S2509" s="143"/>
      <c r="T2509" s="144"/>
      <c r="U2509" s="145"/>
      <c r="W2509" s="365"/>
    </row>
    <row r="2510" spans="1:23">
      <c r="A2510" s="182"/>
      <c r="B2510" s="52"/>
      <c r="C2510" s="200"/>
      <c r="D2510" s="137"/>
      <c r="E2510" s="52"/>
      <c r="F2510" s="52"/>
      <c r="G2510" s="186"/>
      <c r="H2510" s="187"/>
      <c r="I2510" s="187"/>
      <c r="J2510" s="187"/>
      <c r="K2510" s="139"/>
      <c r="L2510" s="140"/>
      <c r="M2510" s="141"/>
      <c r="N2510" s="458">
        <f t="shared" si="151"/>
        <v>0</v>
      </c>
      <c r="O2510" s="147"/>
      <c r="P2510" s="460">
        <f t="shared" si="152"/>
        <v>0</v>
      </c>
      <c r="Q2510" s="451"/>
      <c r="R2510" s="144"/>
      <c r="S2510" s="143"/>
      <c r="T2510" s="144"/>
      <c r="U2510" s="145"/>
      <c r="W2510" s="365"/>
    </row>
    <row r="2511" spans="1:23" ht="26">
      <c r="A2511" s="135">
        <v>16</v>
      </c>
      <c r="B2511" s="52" t="s">
        <v>103</v>
      </c>
      <c r="C2511" s="136" t="s">
        <v>463</v>
      </c>
      <c r="D2511" s="202">
        <v>1</v>
      </c>
      <c r="E2511" s="52" t="s">
        <v>100</v>
      </c>
      <c r="F2511" s="52">
        <v>5</v>
      </c>
      <c r="G2511" s="112" t="s">
        <v>131</v>
      </c>
      <c r="H2511" s="138">
        <v>20</v>
      </c>
      <c r="I2511" s="139">
        <v>145</v>
      </c>
      <c r="J2511" s="139">
        <v>72</v>
      </c>
      <c r="K2511" s="139">
        <f>I2511+J2511</f>
        <v>217</v>
      </c>
      <c r="L2511" s="140">
        <f>K2511*D2511</f>
        <v>217</v>
      </c>
      <c r="M2511" s="141">
        <f t="shared" ref="M2511:M2571" si="154">D2511*K2511*F2511</f>
        <v>1085</v>
      </c>
      <c r="N2511" s="458">
        <f t="shared" si="151"/>
        <v>0</v>
      </c>
      <c r="O2511" s="147">
        <v>1</v>
      </c>
      <c r="P2511" s="460">
        <f t="shared" si="152"/>
        <v>0</v>
      </c>
      <c r="Q2511" s="451">
        <f>Q2505</f>
        <v>1</v>
      </c>
      <c r="R2511" s="144">
        <v>1085</v>
      </c>
      <c r="S2511" s="143">
        <f t="shared" si="153"/>
        <v>0</v>
      </c>
      <c r="T2511" s="144">
        <f>Q2511*M2511</f>
        <v>1085</v>
      </c>
      <c r="U2511" s="145"/>
      <c r="W2511" s="365"/>
    </row>
    <row r="2512" spans="1:23">
      <c r="A2512" s="182"/>
      <c r="B2512" s="52"/>
      <c r="C2512" s="200"/>
      <c r="D2512" s="137"/>
      <c r="E2512" s="52"/>
      <c r="F2512" s="52"/>
      <c r="G2512" s="186"/>
      <c r="H2512" s="187"/>
      <c r="I2512" s="187"/>
      <c r="J2512" s="187"/>
      <c r="K2512" s="139"/>
      <c r="L2512" s="140"/>
      <c r="M2512" s="141"/>
      <c r="N2512" s="458">
        <f t="shared" si="151"/>
        <v>0</v>
      </c>
      <c r="O2512" s="147"/>
      <c r="P2512" s="460">
        <f t="shared" si="152"/>
        <v>0</v>
      </c>
      <c r="Q2512" s="451"/>
      <c r="R2512" s="144"/>
      <c r="S2512" s="143"/>
      <c r="T2512" s="144"/>
      <c r="U2512" s="145"/>
      <c r="W2512" s="365"/>
    </row>
    <row r="2513" spans="1:23" ht="52">
      <c r="A2513" s="135">
        <v>16</v>
      </c>
      <c r="B2513" s="52" t="s">
        <v>105</v>
      </c>
      <c r="C2513" s="136" t="s">
        <v>464</v>
      </c>
      <c r="D2513" s="137">
        <v>1</v>
      </c>
      <c r="E2513" s="52" t="s">
        <v>100</v>
      </c>
      <c r="F2513" s="52">
        <v>5</v>
      </c>
      <c r="G2513" s="112" t="s">
        <v>131</v>
      </c>
      <c r="H2513" s="138">
        <v>20</v>
      </c>
      <c r="I2513" s="139">
        <v>838</v>
      </c>
      <c r="J2513" s="139">
        <v>378</v>
      </c>
      <c r="K2513" s="139">
        <f>I2513+J2513</f>
        <v>1216</v>
      </c>
      <c r="L2513" s="140">
        <f>K2513*D2513</f>
        <v>1216</v>
      </c>
      <c r="M2513" s="141">
        <f t="shared" si="154"/>
        <v>6080</v>
      </c>
      <c r="N2513" s="458">
        <f t="shared" si="151"/>
        <v>0</v>
      </c>
      <c r="O2513" s="147">
        <v>0.8</v>
      </c>
      <c r="P2513" s="460">
        <f t="shared" si="152"/>
        <v>0</v>
      </c>
      <c r="Q2513" s="451">
        <f>'Work progress Summary'!AB21</f>
        <v>0.8</v>
      </c>
      <c r="R2513" s="144">
        <v>4864</v>
      </c>
      <c r="S2513" s="143">
        <f t="shared" si="153"/>
        <v>0</v>
      </c>
      <c r="T2513" s="144">
        <f>Q2513*M2513</f>
        <v>4864</v>
      </c>
      <c r="U2513" s="145"/>
      <c r="W2513" s="365"/>
    </row>
    <row r="2514" spans="1:23">
      <c r="A2514" s="182"/>
      <c r="B2514" s="52"/>
      <c r="C2514" s="200"/>
      <c r="D2514" s="137"/>
      <c r="E2514" s="52"/>
      <c r="F2514" s="52"/>
      <c r="G2514" s="186"/>
      <c r="H2514" s="187"/>
      <c r="I2514" s="187"/>
      <c r="J2514" s="187"/>
      <c r="K2514" s="139"/>
      <c r="L2514" s="140"/>
      <c r="M2514" s="141"/>
      <c r="N2514" s="458">
        <f t="shared" si="151"/>
        <v>0</v>
      </c>
      <c r="O2514" s="147"/>
      <c r="P2514" s="460">
        <f t="shared" si="152"/>
        <v>0</v>
      </c>
      <c r="Q2514" s="451"/>
      <c r="R2514" s="144"/>
      <c r="S2514" s="143"/>
      <c r="T2514" s="144"/>
      <c r="U2514" s="145"/>
      <c r="W2514" s="365"/>
    </row>
    <row r="2515" spans="1:23" ht="26">
      <c r="A2515" s="135">
        <v>16</v>
      </c>
      <c r="B2515" s="52" t="s">
        <v>107</v>
      </c>
      <c r="C2515" s="136" t="s">
        <v>146</v>
      </c>
      <c r="D2515" s="202">
        <v>1</v>
      </c>
      <c r="E2515" s="52" t="s">
        <v>100</v>
      </c>
      <c r="F2515" s="52">
        <v>5</v>
      </c>
      <c r="G2515" s="112" t="s">
        <v>131</v>
      </c>
      <c r="H2515" s="138">
        <v>20</v>
      </c>
      <c r="I2515" s="139">
        <v>25</v>
      </c>
      <c r="J2515" s="139">
        <v>5</v>
      </c>
      <c r="K2515" s="139">
        <f>I2515+J2515</f>
        <v>30</v>
      </c>
      <c r="L2515" s="140">
        <f>K2515*D2515</f>
        <v>30</v>
      </c>
      <c r="M2515" s="141">
        <f t="shared" si="154"/>
        <v>150</v>
      </c>
      <c r="N2515" s="458">
        <f t="shared" si="151"/>
        <v>0</v>
      </c>
      <c r="O2515" s="147">
        <v>1</v>
      </c>
      <c r="P2515" s="460">
        <f t="shared" si="152"/>
        <v>0</v>
      </c>
      <c r="Q2515" s="451">
        <f>Q2507</f>
        <v>1</v>
      </c>
      <c r="R2515" s="144">
        <v>150</v>
      </c>
      <c r="S2515" s="143">
        <f t="shared" si="153"/>
        <v>0</v>
      </c>
      <c r="T2515" s="144">
        <f>Q2515*M2515</f>
        <v>150</v>
      </c>
      <c r="U2515" s="145"/>
      <c r="W2515" s="365"/>
    </row>
    <row r="2516" spans="1:23">
      <c r="A2516" s="182"/>
      <c r="B2516" s="52"/>
      <c r="C2516" s="200"/>
      <c r="D2516" s="137"/>
      <c r="E2516" s="52"/>
      <c r="F2516" s="52"/>
      <c r="G2516" s="186"/>
      <c r="H2516" s="187"/>
      <c r="I2516" s="187"/>
      <c r="J2516" s="187"/>
      <c r="K2516" s="139"/>
      <c r="L2516" s="140"/>
      <c r="M2516" s="141"/>
      <c r="N2516" s="458">
        <f t="shared" si="151"/>
        <v>0</v>
      </c>
      <c r="O2516" s="147"/>
      <c r="P2516" s="460">
        <f t="shared" si="152"/>
        <v>0</v>
      </c>
      <c r="Q2516" s="451"/>
      <c r="R2516" s="144"/>
      <c r="S2516" s="143"/>
      <c r="T2516" s="144"/>
      <c r="U2516" s="145"/>
      <c r="W2516" s="365"/>
    </row>
    <row r="2517" spans="1:23">
      <c r="A2517" s="135"/>
      <c r="B2517" s="183" t="s">
        <v>83</v>
      </c>
      <c r="C2517" s="200" t="s">
        <v>148</v>
      </c>
      <c r="D2517" s="202"/>
      <c r="E2517" s="52"/>
      <c r="F2517" s="52"/>
      <c r="G2517" s="186"/>
      <c r="H2517" s="187"/>
      <c r="I2517" s="139"/>
      <c r="J2517" s="139"/>
      <c r="K2517" s="139"/>
      <c r="L2517" s="140"/>
      <c r="M2517" s="141"/>
      <c r="N2517" s="458">
        <f t="shared" si="151"/>
        <v>0</v>
      </c>
      <c r="O2517" s="147"/>
      <c r="P2517" s="460">
        <f t="shared" si="152"/>
        <v>0</v>
      </c>
      <c r="Q2517" s="451"/>
      <c r="R2517" s="144"/>
      <c r="S2517" s="143"/>
      <c r="T2517" s="144"/>
      <c r="U2517" s="145"/>
      <c r="W2517" s="365"/>
    </row>
    <row r="2518" spans="1:23">
      <c r="A2518" s="182"/>
      <c r="B2518" s="52"/>
      <c r="C2518" s="200"/>
      <c r="D2518" s="137"/>
      <c r="E2518" s="52"/>
      <c r="F2518" s="52"/>
      <c r="G2518" s="186"/>
      <c r="H2518" s="187"/>
      <c r="I2518" s="187"/>
      <c r="J2518" s="187"/>
      <c r="K2518" s="139"/>
      <c r="L2518" s="140"/>
      <c r="M2518" s="141"/>
      <c r="N2518" s="458">
        <f t="shared" si="151"/>
        <v>0</v>
      </c>
      <c r="O2518" s="147"/>
      <c r="P2518" s="460">
        <f t="shared" si="152"/>
        <v>0</v>
      </c>
      <c r="Q2518" s="451"/>
      <c r="R2518" s="144"/>
      <c r="S2518" s="143"/>
      <c r="T2518" s="144"/>
      <c r="U2518" s="145"/>
      <c r="W2518" s="365"/>
    </row>
    <row r="2519" spans="1:23" ht="26">
      <c r="A2519" s="135">
        <v>16</v>
      </c>
      <c r="B2519" s="52"/>
      <c r="C2519" s="136" t="s">
        <v>149</v>
      </c>
      <c r="D2519" s="202">
        <v>173</v>
      </c>
      <c r="E2519" s="52" t="s">
        <v>532</v>
      </c>
      <c r="F2519" s="52">
        <v>5</v>
      </c>
      <c r="G2519" s="112"/>
      <c r="H2519" s="138"/>
      <c r="I2519" s="139">
        <v>0</v>
      </c>
      <c r="J2519" s="139">
        <v>8</v>
      </c>
      <c r="K2519" s="139">
        <f>I2519+J2519</f>
        <v>8</v>
      </c>
      <c r="L2519" s="140">
        <f>K2519*D2519</f>
        <v>1384</v>
      </c>
      <c r="M2519" s="141">
        <f t="shared" si="154"/>
        <v>6920</v>
      </c>
      <c r="N2519" s="458"/>
      <c r="O2519" s="147">
        <v>0.98468001829378549</v>
      </c>
      <c r="P2519" s="460">
        <f t="shared" si="152"/>
        <v>2.2888503632166879E-3</v>
      </c>
      <c r="Q2519" s="451">
        <f>SUM(T2329:T2515)/SUM(M2329:M2515)</f>
        <v>0.98696886865700217</v>
      </c>
      <c r="R2519" s="144">
        <v>6813.9857265929959</v>
      </c>
      <c r="S2519" s="143">
        <f t="shared" si="153"/>
        <v>15.838844513458753</v>
      </c>
      <c r="T2519" s="144">
        <f>Q2519*M2519</f>
        <v>6829.8245711064546</v>
      </c>
      <c r="U2519" s="145"/>
      <c r="W2519" s="365"/>
    </row>
    <row r="2520" spans="1:23">
      <c r="A2520" s="182"/>
      <c r="B2520" s="52"/>
      <c r="C2520" s="200"/>
      <c r="D2520" s="137"/>
      <c r="E2520" s="52"/>
      <c r="F2520" s="52"/>
      <c r="G2520" s="186"/>
      <c r="H2520" s="187"/>
      <c r="I2520" s="187"/>
      <c r="J2520" s="187"/>
      <c r="K2520" s="139"/>
      <c r="L2520" s="140"/>
      <c r="M2520" s="141"/>
      <c r="N2520" s="458"/>
      <c r="O2520" s="147"/>
      <c r="P2520" s="460">
        <f t="shared" si="152"/>
        <v>0</v>
      </c>
      <c r="Q2520" s="451"/>
      <c r="R2520" s="144"/>
      <c r="S2520" s="143"/>
      <c r="T2520" s="144"/>
      <c r="U2520" s="145"/>
      <c r="W2520" s="365"/>
    </row>
    <row r="2521" spans="1:23" ht="26">
      <c r="A2521" s="135">
        <v>16</v>
      </c>
      <c r="B2521" s="52"/>
      <c r="C2521" s="136" t="s">
        <v>150</v>
      </c>
      <c r="D2521" s="202">
        <v>93</v>
      </c>
      <c r="E2521" s="52" t="s">
        <v>532</v>
      </c>
      <c r="F2521" s="52">
        <v>5</v>
      </c>
      <c r="G2521" s="112"/>
      <c r="H2521" s="138"/>
      <c r="I2521" s="139">
        <v>0</v>
      </c>
      <c r="J2521" s="139">
        <v>8</v>
      </c>
      <c r="K2521" s="139">
        <f>I2521+J2521</f>
        <v>8</v>
      </c>
      <c r="L2521" s="140">
        <f>K2521*D2521</f>
        <v>744</v>
      </c>
      <c r="M2521" s="141">
        <f t="shared" si="154"/>
        <v>3720</v>
      </c>
      <c r="N2521" s="458"/>
      <c r="O2521" s="147">
        <v>0.98468001829378549</v>
      </c>
      <c r="P2521" s="460">
        <f t="shared" si="152"/>
        <v>2.2888503632166879E-3</v>
      </c>
      <c r="Q2521" s="451">
        <f>Q2519</f>
        <v>0.98696886865700217</v>
      </c>
      <c r="R2521" s="144">
        <v>3663.0096680528818</v>
      </c>
      <c r="S2521" s="143">
        <f t="shared" si="153"/>
        <v>8.51452335116619</v>
      </c>
      <c r="T2521" s="144">
        <f>Q2521*M2521</f>
        <v>3671.524191404048</v>
      </c>
      <c r="U2521" s="145"/>
      <c r="W2521" s="365"/>
    </row>
    <row r="2522" spans="1:23" ht="13.5" thickBot="1">
      <c r="A2522" s="182"/>
      <c r="B2522" s="52"/>
      <c r="C2522" s="200"/>
      <c r="D2522" s="137"/>
      <c r="E2522" s="52"/>
      <c r="F2522" s="52"/>
      <c r="G2522" s="186"/>
      <c r="H2522" s="187"/>
      <c r="I2522" s="187"/>
      <c r="J2522" s="187"/>
      <c r="K2522" s="139"/>
      <c r="L2522" s="140"/>
      <c r="M2522" s="141"/>
      <c r="N2522" s="458">
        <f t="shared" si="151"/>
        <v>0</v>
      </c>
      <c r="O2522" s="147"/>
      <c r="P2522" s="460">
        <f t="shared" si="152"/>
        <v>0</v>
      </c>
      <c r="Q2522" s="452"/>
      <c r="R2522" s="213"/>
      <c r="S2522" s="212"/>
      <c r="T2522" s="213"/>
      <c r="U2522" s="214"/>
      <c r="W2522" s="365"/>
    </row>
    <row r="2523" spans="1:23" ht="20.149999999999999" customHeight="1" thickTop="1" thickBot="1">
      <c r="A2523" s="239">
        <v>16</v>
      </c>
      <c r="B2523" s="216"/>
      <c r="C2523" s="217" t="s">
        <v>465</v>
      </c>
      <c r="D2523" s="218"/>
      <c r="E2523" s="216"/>
      <c r="F2523" s="216"/>
      <c r="G2523" s="219"/>
      <c r="H2523" s="220"/>
      <c r="I2523" s="221"/>
      <c r="J2523" s="221"/>
      <c r="K2523" s="221"/>
      <c r="L2523" s="221"/>
      <c r="M2523" s="222"/>
      <c r="N2523" s="458">
        <f t="shared" si="151"/>
        <v>0</v>
      </c>
      <c r="O2523" s="461"/>
      <c r="P2523" s="460">
        <f t="shared" si="152"/>
        <v>0</v>
      </c>
      <c r="Q2523" s="223"/>
      <c r="R2523" s="224">
        <v>473379.9953946459</v>
      </c>
      <c r="S2523" s="224">
        <f t="shared" si="153"/>
        <v>1100.3533678646199</v>
      </c>
      <c r="T2523" s="224">
        <f>SUM(T2329:T2521)</f>
        <v>474480.34876251052</v>
      </c>
      <c r="U2523" s="225"/>
      <c r="W2523" s="365"/>
    </row>
    <row r="2524" spans="1:23" ht="13.5" thickTop="1">
      <c r="A2524" s="226"/>
      <c r="B2524" s="227"/>
      <c r="C2524" s="228"/>
      <c r="D2524" s="229"/>
      <c r="E2524" s="227"/>
      <c r="F2524" s="227"/>
      <c r="G2524" s="230"/>
      <c r="H2524" s="231"/>
      <c r="I2524" s="232"/>
      <c r="J2524" s="232"/>
      <c r="K2524" s="232"/>
      <c r="L2524" s="233"/>
      <c r="M2524" s="234"/>
      <c r="N2524" s="458">
        <f t="shared" si="151"/>
        <v>0</v>
      </c>
      <c r="O2524" s="147"/>
      <c r="P2524" s="460">
        <f t="shared" si="152"/>
        <v>0</v>
      </c>
      <c r="Q2524" s="453"/>
      <c r="R2524" s="236"/>
      <c r="S2524" s="235"/>
      <c r="T2524" s="236"/>
      <c r="U2524" s="237"/>
      <c r="W2524" s="365"/>
    </row>
    <row r="2525" spans="1:23">
      <c r="A2525" s="135">
        <v>17</v>
      </c>
      <c r="B2525" s="183" t="s">
        <v>83</v>
      </c>
      <c r="C2525" s="184" t="s">
        <v>466</v>
      </c>
      <c r="D2525" s="202"/>
      <c r="E2525" s="52"/>
      <c r="F2525" s="52"/>
      <c r="G2525" s="186"/>
      <c r="H2525" s="187"/>
      <c r="I2525" s="139"/>
      <c r="J2525" s="139"/>
      <c r="K2525" s="139"/>
      <c r="L2525" s="140"/>
      <c r="M2525" s="141"/>
      <c r="N2525" s="458">
        <f t="shared" si="151"/>
        <v>0</v>
      </c>
      <c r="O2525" s="147"/>
      <c r="P2525" s="460">
        <f t="shared" si="152"/>
        <v>0</v>
      </c>
      <c r="Q2525" s="451"/>
      <c r="R2525" s="144"/>
      <c r="S2525" s="143"/>
      <c r="T2525" s="144"/>
      <c r="U2525" s="145"/>
      <c r="W2525" s="365"/>
    </row>
    <row r="2526" spans="1:23">
      <c r="A2526" s="182"/>
      <c r="B2526" s="52"/>
      <c r="C2526" s="200"/>
      <c r="D2526" s="137"/>
      <c r="E2526" s="52"/>
      <c r="F2526" s="52"/>
      <c r="G2526" s="186"/>
      <c r="H2526" s="187"/>
      <c r="I2526" s="187"/>
      <c r="J2526" s="187"/>
      <c r="K2526" s="139"/>
      <c r="L2526" s="140"/>
      <c r="M2526" s="141"/>
      <c r="N2526" s="458">
        <f t="shared" ref="N2526:N2588" si="155">P2526*D2526*F2526</f>
        <v>0</v>
      </c>
      <c r="O2526" s="147"/>
      <c r="P2526" s="460">
        <f t="shared" ref="P2526:P2589" si="156">Q2526-O2526</f>
        <v>0</v>
      </c>
      <c r="Q2526" s="451"/>
      <c r="R2526" s="144"/>
      <c r="S2526" s="143"/>
      <c r="T2526" s="144"/>
      <c r="U2526" s="145"/>
      <c r="W2526" s="365"/>
    </row>
    <row r="2527" spans="1:23" ht="26">
      <c r="A2527" s="135"/>
      <c r="B2527" s="183"/>
      <c r="C2527" s="136" t="s">
        <v>90</v>
      </c>
      <c r="D2527" s="202"/>
      <c r="E2527" s="52"/>
      <c r="F2527" s="52"/>
      <c r="G2527" s="186"/>
      <c r="H2527" s="187"/>
      <c r="I2527" s="139"/>
      <c r="J2527" s="139"/>
      <c r="K2527" s="139"/>
      <c r="L2527" s="140"/>
      <c r="M2527" s="141"/>
      <c r="N2527" s="458">
        <f t="shared" si="155"/>
        <v>0</v>
      </c>
      <c r="O2527" s="147"/>
      <c r="P2527" s="460">
        <f t="shared" si="156"/>
        <v>0</v>
      </c>
      <c r="Q2527" s="451"/>
      <c r="R2527" s="144"/>
      <c r="S2527" s="143"/>
      <c r="T2527" s="144"/>
      <c r="U2527" s="145"/>
      <c r="W2527" s="365"/>
    </row>
    <row r="2528" spans="1:23">
      <c r="A2528" s="182"/>
      <c r="B2528" s="52"/>
      <c r="C2528" s="200"/>
      <c r="D2528" s="137"/>
      <c r="E2528" s="52"/>
      <c r="F2528" s="52"/>
      <c r="G2528" s="186"/>
      <c r="H2528" s="187"/>
      <c r="I2528" s="187"/>
      <c r="J2528" s="187"/>
      <c r="K2528" s="139"/>
      <c r="L2528" s="140"/>
      <c r="M2528" s="141"/>
      <c r="N2528" s="458">
        <f t="shared" si="155"/>
        <v>0</v>
      </c>
      <c r="O2528" s="147"/>
      <c r="P2528" s="460">
        <f t="shared" si="156"/>
        <v>0</v>
      </c>
      <c r="Q2528" s="451"/>
      <c r="R2528" s="144"/>
      <c r="S2528" s="143"/>
      <c r="T2528" s="144"/>
      <c r="U2528" s="145"/>
      <c r="W2528" s="365"/>
    </row>
    <row r="2529" spans="1:23">
      <c r="A2529" s="135"/>
      <c r="B2529" s="52"/>
      <c r="C2529" s="185" t="s">
        <v>91</v>
      </c>
      <c r="D2529" s="137"/>
      <c r="E2529" s="52"/>
      <c r="F2529" s="52"/>
      <c r="G2529" s="186"/>
      <c r="H2529" s="187"/>
      <c r="I2529" s="187"/>
      <c r="J2529" s="187"/>
      <c r="K2529" s="139"/>
      <c r="L2529" s="140"/>
      <c r="M2529" s="141"/>
      <c r="N2529" s="458">
        <f t="shared" si="155"/>
        <v>0</v>
      </c>
      <c r="O2529" s="147"/>
      <c r="P2529" s="460">
        <f t="shared" si="156"/>
        <v>0</v>
      </c>
      <c r="Q2529" s="451"/>
      <c r="R2529" s="144"/>
      <c r="S2529" s="143"/>
      <c r="T2529" s="144"/>
      <c r="U2529" s="145"/>
      <c r="W2529" s="365"/>
    </row>
    <row r="2530" spans="1:23">
      <c r="A2530" s="182"/>
      <c r="B2530" s="52"/>
      <c r="C2530" s="200"/>
      <c r="D2530" s="137"/>
      <c r="E2530" s="52"/>
      <c r="F2530" s="52"/>
      <c r="G2530" s="186"/>
      <c r="H2530" s="187"/>
      <c r="I2530" s="187"/>
      <c r="J2530" s="187"/>
      <c r="K2530" s="139"/>
      <c r="L2530" s="140"/>
      <c r="M2530" s="141"/>
      <c r="N2530" s="458">
        <f t="shared" si="155"/>
        <v>0</v>
      </c>
      <c r="O2530" s="147"/>
      <c r="P2530" s="460">
        <f t="shared" si="156"/>
        <v>0</v>
      </c>
      <c r="Q2530" s="451"/>
      <c r="R2530" s="144"/>
      <c r="S2530" s="143"/>
      <c r="T2530" s="144"/>
      <c r="U2530" s="145"/>
      <c r="W2530" s="365"/>
    </row>
    <row r="2531" spans="1:23">
      <c r="A2531" s="135"/>
      <c r="B2531" s="52"/>
      <c r="C2531" s="185" t="s">
        <v>92</v>
      </c>
      <c r="D2531" s="202"/>
      <c r="E2531" s="52"/>
      <c r="F2531" s="52"/>
      <c r="G2531" s="186"/>
      <c r="H2531" s="187"/>
      <c r="I2531" s="139"/>
      <c r="J2531" s="139"/>
      <c r="K2531" s="139"/>
      <c r="L2531" s="140"/>
      <c r="M2531" s="141"/>
      <c r="N2531" s="458">
        <f t="shared" si="155"/>
        <v>0</v>
      </c>
      <c r="O2531" s="147"/>
      <c r="P2531" s="460">
        <f t="shared" si="156"/>
        <v>0</v>
      </c>
      <c r="Q2531" s="451"/>
      <c r="R2531" s="144"/>
      <c r="S2531" s="143"/>
      <c r="T2531" s="144"/>
      <c r="U2531" s="145"/>
      <c r="W2531" s="365"/>
    </row>
    <row r="2532" spans="1:23">
      <c r="A2532" s="182"/>
      <c r="B2532" s="52"/>
      <c r="C2532" s="200"/>
      <c r="D2532" s="137"/>
      <c r="E2532" s="52"/>
      <c r="F2532" s="52"/>
      <c r="G2532" s="186"/>
      <c r="H2532" s="187"/>
      <c r="I2532" s="187"/>
      <c r="J2532" s="187"/>
      <c r="K2532" s="139"/>
      <c r="L2532" s="140"/>
      <c r="M2532" s="141"/>
      <c r="N2532" s="458">
        <f t="shared" si="155"/>
        <v>0</v>
      </c>
      <c r="O2532" s="147"/>
      <c r="P2532" s="460">
        <f t="shared" si="156"/>
        <v>0</v>
      </c>
      <c r="Q2532" s="451"/>
      <c r="R2532" s="144"/>
      <c r="S2532" s="143"/>
      <c r="T2532" s="144"/>
      <c r="U2532" s="145"/>
      <c r="W2532" s="365"/>
    </row>
    <row r="2533" spans="1:23" ht="26">
      <c r="A2533" s="135">
        <v>17</v>
      </c>
      <c r="B2533" s="52" t="s">
        <v>1</v>
      </c>
      <c r="C2533" s="136" t="s">
        <v>93</v>
      </c>
      <c r="D2533" s="202">
        <v>2.1</v>
      </c>
      <c r="E2533" s="52" t="s">
        <v>532</v>
      </c>
      <c r="F2533" s="52">
        <v>1</v>
      </c>
      <c r="G2533" s="112" t="s">
        <v>94</v>
      </c>
      <c r="H2533" s="138">
        <v>20</v>
      </c>
      <c r="I2533" s="139">
        <v>255</v>
      </c>
      <c r="J2533" s="139">
        <v>145</v>
      </c>
      <c r="K2533" s="139">
        <f>I2533+J2533</f>
        <v>400</v>
      </c>
      <c r="L2533" s="140">
        <f>K2533*D2533</f>
        <v>840</v>
      </c>
      <c r="M2533" s="141">
        <f t="shared" si="154"/>
        <v>840</v>
      </c>
      <c r="N2533" s="458">
        <f t="shared" si="155"/>
        <v>0</v>
      </c>
      <c r="O2533" s="147">
        <v>1</v>
      </c>
      <c r="P2533" s="460">
        <f t="shared" si="156"/>
        <v>0</v>
      </c>
      <c r="Q2533" s="451">
        <f>'Work progress Summary'!C22</f>
        <v>1</v>
      </c>
      <c r="R2533" s="144">
        <v>840</v>
      </c>
      <c r="S2533" s="143">
        <f t="shared" ref="S2533:S2589" si="157">T2533-R2533</f>
        <v>0</v>
      </c>
      <c r="T2533" s="144">
        <f>Q2533*M2533</f>
        <v>840</v>
      </c>
      <c r="U2533" s="145"/>
      <c r="W2533" s="365"/>
    </row>
    <row r="2534" spans="1:23">
      <c r="A2534" s="182"/>
      <c r="B2534" s="52"/>
      <c r="C2534" s="200"/>
      <c r="D2534" s="137"/>
      <c r="E2534" s="52"/>
      <c r="F2534" s="52"/>
      <c r="G2534" s="186"/>
      <c r="H2534" s="187"/>
      <c r="I2534" s="187"/>
      <c r="J2534" s="187"/>
      <c r="K2534" s="139"/>
      <c r="L2534" s="140"/>
      <c r="M2534" s="141"/>
      <c r="N2534" s="458">
        <f t="shared" si="155"/>
        <v>0</v>
      </c>
      <c r="O2534" s="147"/>
      <c r="P2534" s="460">
        <f t="shared" si="156"/>
        <v>0</v>
      </c>
      <c r="Q2534" s="451"/>
      <c r="R2534" s="144"/>
      <c r="S2534" s="143"/>
      <c r="T2534" s="144"/>
      <c r="U2534" s="145"/>
      <c r="W2534" s="365"/>
    </row>
    <row r="2535" spans="1:23" ht="14.5">
      <c r="A2535" s="135">
        <v>17</v>
      </c>
      <c r="B2535" s="52" t="s">
        <v>2</v>
      </c>
      <c r="C2535" s="185" t="s">
        <v>467</v>
      </c>
      <c r="D2535" s="202">
        <v>1</v>
      </c>
      <c r="E2535" s="52" t="s">
        <v>532</v>
      </c>
      <c r="F2535" s="52">
        <v>1</v>
      </c>
      <c r="G2535" s="112" t="s">
        <v>96</v>
      </c>
      <c r="H2535" s="138">
        <v>20</v>
      </c>
      <c r="I2535" s="139">
        <v>282</v>
      </c>
      <c r="J2535" s="139">
        <v>206</v>
      </c>
      <c r="K2535" s="139">
        <f>I2535+J2535</f>
        <v>488</v>
      </c>
      <c r="L2535" s="140">
        <f>K2535*D2535</f>
        <v>488</v>
      </c>
      <c r="M2535" s="141">
        <f t="shared" si="154"/>
        <v>488</v>
      </c>
      <c r="N2535" s="458">
        <f t="shared" si="155"/>
        <v>0</v>
      </c>
      <c r="O2535" s="147">
        <v>1</v>
      </c>
      <c r="P2535" s="460">
        <f t="shared" si="156"/>
        <v>0</v>
      </c>
      <c r="Q2535" s="451">
        <f>Q2533</f>
        <v>1</v>
      </c>
      <c r="R2535" s="144">
        <v>488</v>
      </c>
      <c r="S2535" s="143">
        <f t="shared" si="157"/>
        <v>0</v>
      </c>
      <c r="T2535" s="144">
        <f>Q2535*M2535</f>
        <v>488</v>
      </c>
      <c r="U2535" s="145"/>
      <c r="W2535" s="365"/>
    </row>
    <row r="2536" spans="1:23">
      <c r="A2536" s="182"/>
      <c r="B2536" s="52"/>
      <c r="C2536" s="200"/>
      <c r="D2536" s="137"/>
      <c r="E2536" s="52"/>
      <c r="F2536" s="52"/>
      <c r="G2536" s="186"/>
      <c r="H2536" s="187"/>
      <c r="I2536" s="187"/>
      <c r="J2536" s="187"/>
      <c r="K2536" s="139"/>
      <c r="L2536" s="140"/>
      <c r="M2536" s="141"/>
      <c r="N2536" s="458">
        <f t="shared" si="155"/>
        <v>0</v>
      </c>
      <c r="O2536" s="147"/>
      <c r="P2536" s="460">
        <f t="shared" si="156"/>
        <v>0</v>
      </c>
      <c r="Q2536" s="451"/>
      <c r="R2536" s="144"/>
      <c r="S2536" s="143"/>
      <c r="T2536" s="144"/>
      <c r="U2536" s="145"/>
      <c r="W2536" s="365"/>
    </row>
    <row r="2537" spans="1:23">
      <c r="A2537" s="135">
        <v>17</v>
      </c>
      <c r="B2537" s="52" t="s">
        <v>3</v>
      </c>
      <c r="C2537" s="185" t="s">
        <v>285</v>
      </c>
      <c r="D2537" s="202">
        <v>6.5</v>
      </c>
      <c r="E2537" s="52" t="s">
        <v>533</v>
      </c>
      <c r="F2537" s="52">
        <v>1</v>
      </c>
      <c r="G2537" s="112" t="s">
        <v>98</v>
      </c>
      <c r="H2537" s="138">
        <v>5</v>
      </c>
      <c r="I2537" s="139">
        <v>0</v>
      </c>
      <c r="J2537" s="139">
        <v>57</v>
      </c>
      <c r="K2537" s="139">
        <f>I2537+J2537</f>
        <v>57</v>
      </c>
      <c r="L2537" s="140">
        <f>K2537*D2537</f>
        <v>370.5</v>
      </c>
      <c r="M2537" s="141">
        <f t="shared" si="154"/>
        <v>370.5</v>
      </c>
      <c r="N2537" s="458"/>
      <c r="O2537" s="147"/>
      <c r="P2537" s="460">
        <f t="shared" si="156"/>
        <v>0</v>
      </c>
      <c r="Q2537" s="451"/>
      <c r="R2537" s="144">
        <v>0</v>
      </c>
      <c r="S2537" s="143">
        <f t="shared" si="157"/>
        <v>0</v>
      </c>
      <c r="T2537" s="144">
        <f>Q2537*M2537</f>
        <v>0</v>
      </c>
      <c r="U2537" s="145"/>
      <c r="W2537" s="365"/>
    </row>
    <row r="2538" spans="1:23">
      <c r="A2538" s="182"/>
      <c r="B2538" s="52"/>
      <c r="C2538" s="200"/>
      <c r="D2538" s="137"/>
      <c r="E2538" s="52"/>
      <c r="F2538" s="52"/>
      <c r="G2538" s="186"/>
      <c r="H2538" s="187"/>
      <c r="I2538" s="187"/>
      <c r="J2538" s="187"/>
      <c r="K2538" s="139"/>
      <c r="L2538" s="140"/>
      <c r="M2538" s="141"/>
      <c r="N2538" s="458">
        <f t="shared" si="155"/>
        <v>0</v>
      </c>
      <c r="O2538" s="147"/>
      <c r="P2538" s="460">
        <f t="shared" si="156"/>
        <v>0</v>
      </c>
      <c r="Q2538" s="451"/>
      <c r="R2538" s="144"/>
      <c r="S2538" s="143"/>
      <c r="T2538" s="144"/>
      <c r="U2538" s="145"/>
      <c r="W2538" s="365"/>
    </row>
    <row r="2539" spans="1:23" ht="26">
      <c r="A2539" s="135">
        <v>17</v>
      </c>
      <c r="B2539" s="52" t="s">
        <v>129</v>
      </c>
      <c r="C2539" s="136" t="s">
        <v>394</v>
      </c>
      <c r="D2539" s="137">
        <v>1</v>
      </c>
      <c r="E2539" s="52" t="s">
        <v>100</v>
      </c>
      <c r="F2539" s="52">
        <v>1</v>
      </c>
      <c r="G2539" s="112" t="s">
        <v>131</v>
      </c>
      <c r="H2539" s="138">
        <v>20</v>
      </c>
      <c r="I2539" s="139">
        <v>115</v>
      </c>
      <c r="J2539" s="139">
        <v>33</v>
      </c>
      <c r="K2539" s="139">
        <f>I2539+J2539</f>
        <v>148</v>
      </c>
      <c r="L2539" s="140">
        <f>K2539*D2539</f>
        <v>148</v>
      </c>
      <c r="M2539" s="141">
        <f t="shared" si="154"/>
        <v>148</v>
      </c>
      <c r="N2539" s="458">
        <f>P2539*D2539*F2539*0.16*1.1</f>
        <v>0</v>
      </c>
      <c r="O2539" s="147">
        <v>1</v>
      </c>
      <c r="P2539" s="460">
        <f t="shared" si="156"/>
        <v>0</v>
      </c>
      <c r="Q2539" s="451">
        <f>Q2533</f>
        <v>1</v>
      </c>
      <c r="R2539" s="144">
        <v>148</v>
      </c>
      <c r="S2539" s="143">
        <f t="shared" si="157"/>
        <v>0</v>
      </c>
      <c r="T2539" s="144">
        <f>Q2539*M2539</f>
        <v>148</v>
      </c>
      <c r="U2539" s="145"/>
      <c r="W2539" s="365"/>
    </row>
    <row r="2540" spans="1:23">
      <c r="A2540" s="182"/>
      <c r="B2540" s="52"/>
      <c r="C2540" s="200"/>
      <c r="D2540" s="137"/>
      <c r="E2540" s="52"/>
      <c r="F2540" s="52"/>
      <c r="G2540" s="186"/>
      <c r="H2540" s="187"/>
      <c r="I2540" s="187"/>
      <c r="J2540" s="187"/>
      <c r="K2540" s="139"/>
      <c r="L2540" s="140"/>
      <c r="M2540" s="141"/>
      <c r="N2540" s="458">
        <f t="shared" si="155"/>
        <v>0</v>
      </c>
      <c r="O2540" s="147"/>
      <c r="P2540" s="460">
        <f t="shared" si="156"/>
        <v>0</v>
      </c>
      <c r="Q2540" s="451"/>
      <c r="R2540" s="144"/>
      <c r="S2540" s="143"/>
      <c r="T2540" s="144"/>
      <c r="U2540" s="145"/>
      <c r="W2540" s="365"/>
    </row>
    <row r="2541" spans="1:23">
      <c r="A2541" s="135"/>
      <c r="B2541" s="52"/>
      <c r="C2541" s="185" t="s">
        <v>298</v>
      </c>
      <c r="D2541" s="202"/>
      <c r="E2541" s="52"/>
      <c r="F2541" s="52"/>
      <c r="G2541" s="186"/>
      <c r="H2541" s="187"/>
      <c r="I2541" s="139"/>
      <c r="J2541" s="139"/>
      <c r="K2541" s="139"/>
      <c r="L2541" s="140"/>
      <c r="M2541" s="141"/>
      <c r="N2541" s="458">
        <f t="shared" si="155"/>
        <v>0</v>
      </c>
      <c r="O2541" s="147"/>
      <c r="P2541" s="460">
        <f t="shared" si="156"/>
        <v>0</v>
      </c>
      <c r="Q2541" s="451"/>
      <c r="R2541" s="144"/>
      <c r="S2541" s="143"/>
      <c r="T2541" s="144"/>
      <c r="U2541" s="145"/>
      <c r="W2541" s="365"/>
    </row>
    <row r="2542" spans="1:23">
      <c r="A2542" s="182"/>
      <c r="B2542" s="52"/>
      <c r="C2542" s="200"/>
      <c r="D2542" s="137"/>
      <c r="E2542" s="52"/>
      <c r="F2542" s="52"/>
      <c r="G2542" s="186"/>
      <c r="H2542" s="187"/>
      <c r="I2542" s="187"/>
      <c r="J2542" s="187"/>
      <c r="K2542" s="139"/>
      <c r="L2542" s="140"/>
      <c r="M2542" s="141"/>
      <c r="N2542" s="458">
        <f t="shared" si="155"/>
        <v>0</v>
      </c>
      <c r="O2542" s="147"/>
      <c r="P2542" s="460">
        <f t="shared" si="156"/>
        <v>0</v>
      </c>
      <c r="Q2542" s="451"/>
      <c r="R2542" s="144"/>
      <c r="S2542" s="143"/>
      <c r="T2542" s="144"/>
      <c r="U2542" s="145"/>
      <c r="W2542" s="365"/>
    </row>
    <row r="2543" spans="1:23" ht="39">
      <c r="A2543" s="135">
        <v>17</v>
      </c>
      <c r="B2543" s="52" t="s">
        <v>4</v>
      </c>
      <c r="C2543" s="136" t="s">
        <v>102</v>
      </c>
      <c r="D2543" s="202">
        <v>25.5</v>
      </c>
      <c r="E2543" s="52" t="s">
        <v>532</v>
      </c>
      <c r="F2543" s="52">
        <v>1</v>
      </c>
      <c r="G2543" s="112" t="s">
        <v>94</v>
      </c>
      <c r="H2543" s="138">
        <v>20</v>
      </c>
      <c r="I2543" s="139">
        <v>255</v>
      </c>
      <c r="J2543" s="139">
        <v>145</v>
      </c>
      <c r="K2543" s="139">
        <f>I2543+J2543</f>
        <v>400</v>
      </c>
      <c r="L2543" s="140">
        <f>K2543*D2543</f>
        <v>10200</v>
      </c>
      <c r="M2543" s="141">
        <f t="shared" si="154"/>
        <v>10200</v>
      </c>
      <c r="N2543" s="458">
        <f t="shared" si="155"/>
        <v>0</v>
      </c>
      <c r="O2543" s="147">
        <v>1</v>
      </c>
      <c r="P2543" s="460">
        <f t="shared" si="156"/>
        <v>0</v>
      </c>
      <c r="Q2543" s="451">
        <f>'Work progress Summary'!D22</f>
        <v>1</v>
      </c>
      <c r="R2543" s="144">
        <v>10200</v>
      </c>
      <c r="S2543" s="143">
        <f t="shared" si="157"/>
        <v>0</v>
      </c>
      <c r="T2543" s="144">
        <f>Q2543*M2543</f>
        <v>10200</v>
      </c>
      <c r="U2543" s="145"/>
      <c r="W2543" s="365"/>
    </row>
    <row r="2544" spans="1:23">
      <c r="A2544" s="182"/>
      <c r="B2544" s="52"/>
      <c r="C2544" s="200"/>
      <c r="D2544" s="137"/>
      <c r="E2544" s="52"/>
      <c r="F2544" s="52"/>
      <c r="G2544" s="186"/>
      <c r="H2544" s="187"/>
      <c r="I2544" s="187"/>
      <c r="J2544" s="187"/>
      <c r="K2544" s="139"/>
      <c r="L2544" s="140"/>
      <c r="M2544" s="141"/>
      <c r="N2544" s="458">
        <f t="shared" si="155"/>
        <v>0</v>
      </c>
      <c r="O2544" s="147"/>
      <c r="P2544" s="460">
        <f t="shared" si="156"/>
        <v>0</v>
      </c>
      <c r="Q2544" s="451"/>
      <c r="R2544" s="144"/>
      <c r="S2544" s="143"/>
      <c r="T2544" s="144"/>
      <c r="U2544" s="145"/>
      <c r="W2544" s="365"/>
    </row>
    <row r="2545" spans="1:23" ht="14.5">
      <c r="A2545" s="135">
        <v>17</v>
      </c>
      <c r="B2545" s="52" t="s">
        <v>5</v>
      </c>
      <c r="C2545" s="185" t="s">
        <v>104</v>
      </c>
      <c r="D2545" s="137">
        <v>3.1</v>
      </c>
      <c r="E2545" s="52" t="s">
        <v>532</v>
      </c>
      <c r="F2545" s="52">
        <v>1</v>
      </c>
      <c r="G2545" s="112" t="s">
        <v>96</v>
      </c>
      <c r="H2545" s="138">
        <v>20</v>
      </c>
      <c r="I2545" s="139">
        <v>282</v>
      </c>
      <c r="J2545" s="139">
        <v>206</v>
      </c>
      <c r="K2545" s="139">
        <f>I2545+J2545</f>
        <v>488</v>
      </c>
      <c r="L2545" s="140">
        <f>K2545*D2545</f>
        <v>1512.8</v>
      </c>
      <c r="M2545" s="141">
        <f t="shared" si="154"/>
        <v>1512.8</v>
      </c>
      <c r="N2545" s="458">
        <f t="shared" si="155"/>
        <v>0</v>
      </c>
      <c r="O2545" s="147">
        <v>1</v>
      </c>
      <c r="P2545" s="460">
        <f t="shared" si="156"/>
        <v>0</v>
      </c>
      <c r="Q2545" s="451">
        <f>Q2543</f>
        <v>1</v>
      </c>
      <c r="R2545" s="144">
        <v>1512.8</v>
      </c>
      <c r="S2545" s="143">
        <f t="shared" si="157"/>
        <v>0</v>
      </c>
      <c r="T2545" s="144">
        <f>Q2545*M2545</f>
        <v>1512.8</v>
      </c>
      <c r="U2545" s="145"/>
      <c r="W2545" s="365"/>
    </row>
    <row r="2546" spans="1:23">
      <c r="A2546" s="182"/>
      <c r="B2546" s="52"/>
      <c r="C2546" s="200"/>
      <c r="D2546" s="137"/>
      <c r="E2546" s="52"/>
      <c r="F2546" s="52"/>
      <c r="G2546" s="186"/>
      <c r="H2546" s="187"/>
      <c r="I2546" s="187"/>
      <c r="J2546" s="187"/>
      <c r="K2546" s="139"/>
      <c r="L2546" s="140"/>
      <c r="M2546" s="141"/>
      <c r="N2546" s="458">
        <f t="shared" si="155"/>
        <v>0</v>
      </c>
      <c r="O2546" s="147"/>
      <c r="P2546" s="460">
        <f t="shared" si="156"/>
        <v>0</v>
      </c>
      <c r="Q2546" s="451"/>
      <c r="R2546" s="144"/>
      <c r="S2546" s="143"/>
      <c r="T2546" s="144"/>
      <c r="U2546" s="145"/>
      <c r="W2546" s="365"/>
    </row>
    <row r="2547" spans="1:23" ht="14.5">
      <c r="A2547" s="135">
        <v>17</v>
      </c>
      <c r="B2547" s="52" t="s">
        <v>103</v>
      </c>
      <c r="C2547" s="185" t="s">
        <v>468</v>
      </c>
      <c r="D2547" s="202">
        <v>3.65</v>
      </c>
      <c r="E2547" s="52" t="s">
        <v>532</v>
      </c>
      <c r="F2547" s="52">
        <v>1</v>
      </c>
      <c r="G2547" s="112" t="s">
        <v>96</v>
      </c>
      <c r="H2547" s="138">
        <v>20</v>
      </c>
      <c r="I2547" s="139">
        <v>282</v>
      </c>
      <c r="J2547" s="139">
        <v>206</v>
      </c>
      <c r="K2547" s="139">
        <f>I2547+J2547</f>
        <v>488</v>
      </c>
      <c r="L2547" s="140">
        <f>K2547*D2547</f>
        <v>1781.2</v>
      </c>
      <c r="M2547" s="141">
        <f t="shared" si="154"/>
        <v>1781.2</v>
      </c>
      <c r="N2547" s="458">
        <f t="shared" si="155"/>
        <v>0</v>
      </c>
      <c r="O2547" s="147">
        <v>1</v>
      </c>
      <c r="P2547" s="460">
        <f t="shared" si="156"/>
        <v>0</v>
      </c>
      <c r="Q2547" s="451">
        <f>Q2545</f>
        <v>1</v>
      </c>
      <c r="R2547" s="144">
        <v>1781.2</v>
      </c>
      <c r="S2547" s="143">
        <f t="shared" si="157"/>
        <v>0</v>
      </c>
      <c r="T2547" s="144">
        <f>Q2547*M2547</f>
        <v>1781.2</v>
      </c>
      <c r="U2547" s="145"/>
      <c r="W2547" s="365"/>
    </row>
    <row r="2548" spans="1:23">
      <c r="A2548" s="182"/>
      <c r="B2548" s="52"/>
      <c r="C2548" s="200"/>
      <c r="D2548" s="137"/>
      <c r="E2548" s="52"/>
      <c r="F2548" s="52"/>
      <c r="G2548" s="186"/>
      <c r="H2548" s="187"/>
      <c r="I2548" s="187"/>
      <c r="J2548" s="187"/>
      <c r="K2548" s="139"/>
      <c r="L2548" s="140"/>
      <c r="M2548" s="141"/>
      <c r="N2548" s="458">
        <f t="shared" si="155"/>
        <v>0</v>
      </c>
      <c r="O2548" s="147"/>
      <c r="P2548" s="460">
        <f t="shared" si="156"/>
        <v>0</v>
      </c>
      <c r="Q2548" s="451"/>
      <c r="R2548" s="144"/>
      <c r="S2548" s="143"/>
      <c r="T2548" s="144"/>
      <c r="U2548" s="145"/>
      <c r="W2548" s="365"/>
    </row>
    <row r="2549" spans="1:23">
      <c r="A2549" s="135">
        <v>17</v>
      </c>
      <c r="B2549" s="52" t="s">
        <v>105</v>
      </c>
      <c r="C2549" s="185" t="s">
        <v>285</v>
      </c>
      <c r="D2549" s="202">
        <v>22.6</v>
      </c>
      <c r="E2549" s="52" t="s">
        <v>533</v>
      </c>
      <c r="F2549" s="52">
        <v>1</v>
      </c>
      <c r="G2549" s="112" t="s">
        <v>98</v>
      </c>
      <c r="H2549" s="138">
        <v>5</v>
      </c>
      <c r="I2549" s="139">
        <v>0</v>
      </c>
      <c r="J2549" s="139">
        <v>57</v>
      </c>
      <c r="K2549" s="139">
        <f>I2549+J2549</f>
        <v>57</v>
      </c>
      <c r="L2549" s="140">
        <f>K2549*D2549</f>
        <v>1288.2</v>
      </c>
      <c r="M2549" s="141">
        <f t="shared" si="154"/>
        <v>1288.2</v>
      </c>
      <c r="N2549" s="458"/>
      <c r="O2549" s="147">
        <v>1</v>
      </c>
      <c r="P2549" s="460">
        <f t="shared" si="156"/>
        <v>0</v>
      </c>
      <c r="Q2549" s="451">
        <f>'Work progress Summary'!K22</f>
        <v>1</v>
      </c>
      <c r="R2549" s="144">
        <v>1288.2</v>
      </c>
      <c r="S2549" s="143">
        <f t="shared" si="157"/>
        <v>0</v>
      </c>
      <c r="T2549" s="144">
        <f>Q2549*M2549</f>
        <v>1288.2</v>
      </c>
      <c r="U2549" s="145"/>
      <c r="W2549" s="365"/>
    </row>
    <row r="2550" spans="1:23">
      <c r="A2550" s="182"/>
      <c r="B2550" s="52"/>
      <c r="C2550" s="200"/>
      <c r="D2550" s="137"/>
      <c r="E2550" s="52"/>
      <c r="F2550" s="52"/>
      <c r="G2550" s="186"/>
      <c r="H2550" s="187"/>
      <c r="I2550" s="187"/>
      <c r="J2550" s="187"/>
      <c r="K2550" s="139"/>
      <c r="L2550" s="140"/>
      <c r="M2550" s="141"/>
      <c r="N2550" s="458">
        <f t="shared" si="155"/>
        <v>0</v>
      </c>
      <c r="O2550" s="147"/>
      <c r="P2550" s="460">
        <f t="shared" si="156"/>
        <v>0</v>
      </c>
      <c r="Q2550" s="451"/>
      <c r="R2550" s="144"/>
      <c r="S2550" s="143"/>
      <c r="T2550" s="144"/>
      <c r="U2550" s="145"/>
      <c r="W2550" s="365"/>
    </row>
    <row r="2551" spans="1:23" ht="26">
      <c r="A2551" s="135">
        <v>17</v>
      </c>
      <c r="B2551" s="52" t="s">
        <v>107</v>
      </c>
      <c r="C2551" s="136" t="s">
        <v>266</v>
      </c>
      <c r="D2551" s="202">
        <v>1</v>
      </c>
      <c r="E2551" s="52" t="s">
        <v>100</v>
      </c>
      <c r="F2551" s="52">
        <v>1</v>
      </c>
      <c r="G2551" s="112" t="s">
        <v>96</v>
      </c>
      <c r="H2551" s="138">
        <v>20</v>
      </c>
      <c r="I2551" s="139">
        <v>231</v>
      </c>
      <c r="J2551" s="139">
        <v>97</v>
      </c>
      <c r="K2551" s="139">
        <f>I2551+J2551</f>
        <v>328</v>
      </c>
      <c r="L2551" s="140">
        <f>K2551*D2551</f>
        <v>328</v>
      </c>
      <c r="M2551" s="141">
        <f t="shared" si="154"/>
        <v>328</v>
      </c>
      <c r="N2551" s="458">
        <f>P2551*D2551*F2551*0.35*1.51</f>
        <v>0</v>
      </c>
      <c r="O2551" s="147">
        <v>1</v>
      </c>
      <c r="P2551" s="460">
        <f t="shared" si="156"/>
        <v>0</v>
      </c>
      <c r="Q2551" s="451">
        <f>Q2543</f>
        <v>1</v>
      </c>
      <c r="R2551" s="144">
        <v>328</v>
      </c>
      <c r="S2551" s="143">
        <f t="shared" si="157"/>
        <v>0</v>
      </c>
      <c r="T2551" s="144">
        <f>Q2551*M2551</f>
        <v>328</v>
      </c>
      <c r="U2551" s="145"/>
      <c r="W2551" s="365"/>
    </row>
    <row r="2552" spans="1:23">
      <c r="A2552" s="182"/>
      <c r="B2552" s="52"/>
      <c r="C2552" s="200"/>
      <c r="D2552" s="137"/>
      <c r="E2552" s="52"/>
      <c r="F2552" s="52"/>
      <c r="G2552" s="186"/>
      <c r="H2552" s="187"/>
      <c r="I2552" s="187"/>
      <c r="J2552" s="187"/>
      <c r="K2552" s="139"/>
      <c r="L2552" s="140"/>
      <c r="M2552" s="141"/>
      <c r="N2552" s="458">
        <f t="shared" si="155"/>
        <v>0</v>
      </c>
      <c r="O2552" s="147"/>
      <c r="P2552" s="460">
        <f t="shared" si="156"/>
        <v>0</v>
      </c>
      <c r="Q2552" s="451"/>
      <c r="R2552" s="144"/>
      <c r="S2552" s="143"/>
      <c r="T2552" s="144"/>
      <c r="U2552" s="145"/>
      <c r="W2552" s="365"/>
    </row>
    <row r="2553" spans="1:23">
      <c r="A2553" s="135"/>
      <c r="B2553" s="52"/>
      <c r="C2553" s="185" t="s">
        <v>300</v>
      </c>
      <c r="D2553" s="202"/>
      <c r="E2553" s="52"/>
      <c r="F2553" s="52"/>
      <c r="G2553" s="186"/>
      <c r="H2553" s="187"/>
      <c r="I2553" s="139"/>
      <c r="J2553" s="139"/>
      <c r="K2553" s="139"/>
      <c r="L2553" s="140"/>
      <c r="M2553" s="141"/>
      <c r="N2553" s="458">
        <f t="shared" si="155"/>
        <v>0</v>
      </c>
      <c r="O2553" s="147"/>
      <c r="P2553" s="460">
        <f t="shared" si="156"/>
        <v>0</v>
      </c>
      <c r="Q2553" s="451"/>
      <c r="R2553" s="144"/>
      <c r="S2553" s="143"/>
      <c r="T2553" s="144"/>
      <c r="U2553" s="145"/>
      <c r="W2553" s="365"/>
    </row>
    <row r="2554" spans="1:23">
      <c r="A2554" s="182"/>
      <c r="B2554" s="52"/>
      <c r="C2554" s="200"/>
      <c r="D2554" s="137"/>
      <c r="E2554" s="52"/>
      <c r="F2554" s="52"/>
      <c r="G2554" s="186"/>
      <c r="H2554" s="187"/>
      <c r="I2554" s="187"/>
      <c r="J2554" s="187"/>
      <c r="K2554" s="139"/>
      <c r="L2554" s="140"/>
      <c r="M2554" s="141"/>
      <c r="N2554" s="458">
        <f t="shared" si="155"/>
        <v>0</v>
      </c>
      <c r="O2554" s="147"/>
      <c r="P2554" s="460">
        <f t="shared" si="156"/>
        <v>0</v>
      </c>
      <c r="Q2554" s="451"/>
      <c r="R2554" s="144"/>
      <c r="S2554" s="143"/>
      <c r="T2554" s="144"/>
      <c r="U2554" s="145"/>
      <c r="W2554" s="365"/>
    </row>
    <row r="2555" spans="1:23" ht="26">
      <c r="A2555" s="135">
        <v>17</v>
      </c>
      <c r="B2555" s="52" t="s">
        <v>108</v>
      </c>
      <c r="C2555" s="136" t="s">
        <v>93</v>
      </c>
      <c r="D2555" s="137">
        <v>1.5</v>
      </c>
      <c r="E2555" s="52" t="s">
        <v>532</v>
      </c>
      <c r="F2555" s="52">
        <v>1</v>
      </c>
      <c r="G2555" s="112" t="s">
        <v>94</v>
      </c>
      <c r="H2555" s="138">
        <v>20</v>
      </c>
      <c r="I2555" s="139">
        <v>255</v>
      </c>
      <c r="J2555" s="139">
        <v>145</v>
      </c>
      <c r="K2555" s="139">
        <f>I2555+J2555</f>
        <v>400</v>
      </c>
      <c r="L2555" s="140">
        <f>K2555*D2555</f>
        <v>600</v>
      </c>
      <c r="M2555" s="141">
        <f t="shared" si="154"/>
        <v>600</v>
      </c>
      <c r="N2555" s="458">
        <f t="shared" si="155"/>
        <v>0</v>
      </c>
      <c r="O2555" s="147">
        <v>1</v>
      </c>
      <c r="P2555" s="460">
        <f t="shared" si="156"/>
        <v>0</v>
      </c>
      <c r="Q2555" s="451">
        <f>'Work progress Summary'!H22</f>
        <v>1</v>
      </c>
      <c r="R2555" s="144">
        <v>600</v>
      </c>
      <c r="S2555" s="143">
        <f t="shared" si="157"/>
        <v>0</v>
      </c>
      <c r="T2555" s="144">
        <f>Q2555*M2555</f>
        <v>600</v>
      </c>
      <c r="U2555" s="145"/>
      <c r="W2555" s="365"/>
    </row>
    <row r="2556" spans="1:23">
      <c r="A2556" s="182"/>
      <c r="B2556" s="52"/>
      <c r="C2556" s="200"/>
      <c r="D2556" s="137"/>
      <c r="E2556" s="52"/>
      <c r="F2556" s="52"/>
      <c r="G2556" s="186"/>
      <c r="H2556" s="187"/>
      <c r="I2556" s="187"/>
      <c r="J2556" s="187"/>
      <c r="K2556" s="139"/>
      <c r="L2556" s="140"/>
      <c r="M2556" s="141"/>
      <c r="N2556" s="458">
        <f t="shared" si="155"/>
        <v>0</v>
      </c>
      <c r="O2556" s="147"/>
      <c r="P2556" s="460">
        <f t="shared" si="156"/>
        <v>0</v>
      </c>
      <c r="Q2556" s="451"/>
      <c r="R2556" s="144"/>
      <c r="S2556" s="143"/>
      <c r="T2556" s="144"/>
      <c r="U2556" s="145"/>
      <c r="W2556" s="365"/>
    </row>
    <row r="2557" spans="1:23" ht="14.5">
      <c r="A2557" s="135">
        <v>17</v>
      </c>
      <c r="B2557" s="52" t="s">
        <v>109</v>
      </c>
      <c r="C2557" s="185" t="s">
        <v>469</v>
      </c>
      <c r="D2557" s="202">
        <v>0.65</v>
      </c>
      <c r="E2557" s="52" t="s">
        <v>532</v>
      </c>
      <c r="F2557" s="52">
        <v>1</v>
      </c>
      <c r="G2557" s="112" t="s">
        <v>96</v>
      </c>
      <c r="H2557" s="138">
        <v>20</v>
      </c>
      <c r="I2557" s="139">
        <v>282</v>
      </c>
      <c r="J2557" s="139">
        <v>206</v>
      </c>
      <c r="K2557" s="139">
        <f>I2557+J2557</f>
        <v>488</v>
      </c>
      <c r="L2557" s="140">
        <f>K2557*D2557</f>
        <v>317.2</v>
      </c>
      <c r="M2557" s="141">
        <f t="shared" si="154"/>
        <v>317.2</v>
      </c>
      <c r="N2557" s="458">
        <f t="shared" si="155"/>
        <v>0</v>
      </c>
      <c r="O2557" s="147">
        <v>1</v>
      </c>
      <c r="P2557" s="460">
        <f t="shared" si="156"/>
        <v>0</v>
      </c>
      <c r="Q2557" s="451">
        <f>Q2555</f>
        <v>1</v>
      </c>
      <c r="R2557" s="144">
        <v>317.2</v>
      </c>
      <c r="S2557" s="143">
        <f t="shared" si="157"/>
        <v>0</v>
      </c>
      <c r="T2557" s="144">
        <f>Q2557*M2557</f>
        <v>317.2</v>
      </c>
      <c r="U2557" s="145"/>
      <c r="W2557" s="365"/>
    </row>
    <row r="2558" spans="1:23">
      <c r="A2558" s="182"/>
      <c r="B2558" s="52"/>
      <c r="C2558" s="200"/>
      <c r="D2558" s="137"/>
      <c r="E2558" s="52"/>
      <c r="F2558" s="52"/>
      <c r="G2558" s="186"/>
      <c r="H2558" s="187"/>
      <c r="I2558" s="187"/>
      <c r="J2558" s="187"/>
      <c r="K2558" s="139"/>
      <c r="L2558" s="140"/>
      <c r="M2558" s="141"/>
      <c r="N2558" s="458">
        <f t="shared" si="155"/>
        <v>0</v>
      </c>
      <c r="O2558" s="147"/>
      <c r="P2558" s="460">
        <f t="shared" si="156"/>
        <v>0</v>
      </c>
      <c r="Q2558" s="451"/>
      <c r="R2558" s="144"/>
      <c r="S2558" s="143"/>
      <c r="T2558" s="144"/>
      <c r="U2558" s="145"/>
      <c r="W2558" s="365"/>
    </row>
    <row r="2559" spans="1:23">
      <c r="A2559" s="135">
        <v>17</v>
      </c>
      <c r="B2559" s="52" t="s">
        <v>112</v>
      </c>
      <c r="C2559" s="185" t="s">
        <v>285</v>
      </c>
      <c r="D2559" s="137">
        <v>4.9000000000000004</v>
      </c>
      <c r="E2559" s="52" t="s">
        <v>533</v>
      </c>
      <c r="F2559" s="52">
        <v>1</v>
      </c>
      <c r="G2559" s="112" t="s">
        <v>98</v>
      </c>
      <c r="H2559" s="138">
        <v>5</v>
      </c>
      <c r="I2559" s="139">
        <v>0</v>
      </c>
      <c r="J2559" s="139">
        <v>57</v>
      </c>
      <c r="K2559" s="139">
        <f>I2559+J2559</f>
        <v>57</v>
      </c>
      <c r="L2559" s="140">
        <f>K2559*D2559</f>
        <v>279.3</v>
      </c>
      <c r="M2559" s="141">
        <f t="shared" si="154"/>
        <v>279.3</v>
      </c>
      <c r="N2559" s="458"/>
      <c r="O2559" s="147">
        <v>1</v>
      </c>
      <c r="P2559" s="460">
        <f t="shared" si="156"/>
        <v>0</v>
      </c>
      <c r="Q2559" s="451">
        <f>'Work progress Summary'!N22</f>
        <v>1</v>
      </c>
      <c r="R2559" s="144">
        <v>279.3</v>
      </c>
      <c r="S2559" s="143">
        <f t="shared" si="157"/>
        <v>0</v>
      </c>
      <c r="T2559" s="144">
        <f>Q2559*M2559</f>
        <v>279.3</v>
      </c>
      <c r="U2559" s="145"/>
      <c r="W2559" s="365"/>
    </row>
    <row r="2560" spans="1:23">
      <c r="A2560" s="182"/>
      <c r="B2560" s="52"/>
      <c r="C2560" s="200"/>
      <c r="D2560" s="137"/>
      <c r="E2560" s="52"/>
      <c r="F2560" s="52"/>
      <c r="G2560" s="186"/>
      <c r="H2560" s="187"/>
      <c r="I2560" s="187"/>
      <c r="J2560" s="187"/>
      <c r="K2560" s="139"/>
      <c r="L2560" s="140"/>
      <c r="M2560" s="141"/>
      <c r="N2560" s="458">
        <f t="shared" si="155"/>
        <v>0</v>
      </c>
      <c r="O2560" s="147"/>
      <c r="P2560" s="460">
        <f t="shared" si="156"/>
        <v>0</v>
      </c>
      <c r="Q2560" s="451"/>
      <c r="R2560" s="144"/>
      <c r="S2560" s="143"/>
      <c r="T2560" s="144"/>
      <c r="U2560" s="145"/>
      <c r="W2560" s="365"/>
    </row>
    <row r="2561" spans="1:23" ht="26">
      <c r="A2561" s="135">
        <v>17</v>
      </c>
      <c r="B2561" s="52" t="s">
        <v>113</v>
      </c>
      <c r="C2561" s="136" t="s">
        <v>380</v>
      </c>
      <c r="D2561" s="137">
        <v>1</v>
      </c>
      <c r="E2561" s="52" t="s">
        <v>100</v>
      </c>
      <c r="F2561" s="52">
        <v>1</v>
      </c>
      <c r="G2561" s="112" t="s">
        <v>96</v>
      </c>
      <c r="H2561" s="138">
        <v>20</v>
      </c>
      <c r="I2561" s="139">
        <v>99</v>
      </c>
      <c r="J2561" s="139">
        <v>37</v>
      </c>
      <c r="K2561" s="139">
        <f>I2561+J2561</f>
        <v>136</v>
      </c>
      <c r="L2561" s="140">
        <f>K2561*D2561</f>
        <v>136</v>
      </c>
      <c r="M2561" s="141">
        <f t="shared" si="154"/>
        <v>136</v>
      </c>
      <c r="N2561" s="458">
        <f>P2561*D2561*F2561*0.235*0.86</f>
        <v>0</v>
      </c>
      <c r="O2561" s="147">
        <v>1</v>
      </c>
      <c r="P2561" s="460">
        <f t="shared" si="156"/>
        <v>0</v>
      </c>
      <c r="Q2561" s="451">
        <f>Q2555</f>
        <v>1</v>
      </c>
      <c r="R2561" s="144">
        <v>136</v>
      </c>
      <c r="S2561" s="143">
        <f t="shared" si="157"/>
        <v>0</v>
      </c>
      <c r="T2561" s="144">
        <f>Q2561*M2561</f>
        <v>136</v>
      </c>
      <c r="U2561" s="145"/>
      <c r="W2561" s="365"/>
    </row>
    <row r="2562" spans="1:23">
      <c r="A2562" s="182"/>
      <c r="B2562" s="52"/>
      <c r="C2562" s="200"/>
      <c r="D2562" s="137"/>
      <c r="E2562" s="52"/>
      <c r="F2562" s="52"/>
      <c r="G2562" s="186"/>
      <c r="H2562" s="187"/>
      <c r="I2562" s="187"/>
      <c r="J2562" s="187"/>
      <c r="K2562" s="139"/>
      <c r="L2562" s="140"/>
      <c r="M2562" s="141"/>
      <c r="N2562" s="458">
        <f t="shared" si="155"/>
        <v>0</v>
      </c>
      <c r="O2562" s="147"/>
      <c r="P2562" s="460">
        <f t="shared" si="156"/>
        <v>0</v>
      </c>
      <c r="Q2562" s="451"/>
      <c r="R2562" s="144"/>
      <c r="S2562" s="143"/>
      <c r="T2562" s="144"/>
      <c r="U2562" s="145"/>
      <c r="W2562" s="365"/>
    </row>
    <row r="2563" spans="1:23">
      <c r="A2563" s="135"/>
      <c r="B2563" s="52"/>
      <c r="C2563" s="185" t="s">
        <v>470</v>
      </c>
      <c r="D2563" s="202"/>
      <c r="E2563" s="52"/>
      <c r="F2563" s="52"/>
      <c r="G2563" s="186"/>
      <c r="H2563" s="187"/>
      <c r="I2563" s="139"/>
      <c r="J2563" s="139"/>
      <c r="K2563" s="139"/>
      <c r="L2563" s="140"/>
      <c r="M2563" s="141"/>
      <c r="N2563" s="458">
        <f t="shared" si="155"/>
        <v>0</v>
      </c>
      <c r="O2563" s="147"/>
      <c r="P2563" s="460">
        <f t="shared" si="156"/>
        <v>0</v>
      </c>
      <c r="Q2563" s="451"/>
      <c r="R2563" s="144"/>
      <c r="S2563" s="143"/>
      <c r="T2563" s="144"/>
      <c r="U2563" s="145"/>
      <c r="W2563" s="365"/>
    </row>
    <row r="2564" spans="1:23">
      <c r="A2564" s="182"/>
      <c r="B2564" s="52"/>
      <c r="C2564" s="200"/>
      <c r="D2564" s="137"/>
      <c r="E2564" s="52"/>
      <c r="F2564" s="52"/>
      <c r="G2564" s="186"/>
      <c r="H2564" s="187"/>
      <c r="I2564" s="187"/>
      <c r="J2564" s="187"/>
      <c r="K2564" s="139"/>
      <c r="L2564" s="140"/>
      <c r="M2564" s="141"/>
      <c r="N2564" s="458">
        <f t="shared" si="155"/>
        <v>0</v>
      </c>
      <c r="O2564" s="147"/>
      <c r="P2564" s="460">
        <f t="shared" si="156"/>
        <v>0</v>
      </c>
      <c r="Q2564" s="451"/>
      <c r="R2564" s="144"/>
      <c r="S2564" s="143"/>
      <c r="T2564" s="144"/>
      <c r="U2564" s="145"/>
      <c r="W2564" s="365"/>
    </row>
    <row r="2565" spans="1:23" ht="39">
      <c r="A2565" s="135">
        <v>17</v>
      </c>
      <c r="B2565" s="52" t="s">
        <v>115</v>
      </c>
      <c r="C2565" s="136" t="s">
        <v>102</v>
      </c>
      <c r="D2565" s="202">
        <v>16.899999999999999</v>
      </c>
      <c r="E2565" s="52" t="s">
        <v>532</v>
      </c>
      <c r="F2565" s="52">
        <v>1</v>
      </c>
      <c r="G2565" s="112" t="s">
        <v>94</v>
      </c>
      <c r="H2565" s="138">
        <v>20</v>
      </c>
      <c r="I2565" s="139">
        <v>255</v>
      </c>
      <c r="J2565" s="139">
        <v>145</v>
      </c>
      <c r="K2565" s="139">
        <f>I2565+J2565</f>
        <v>400</v>
      </c>
      <c r="L2565" s="140">
        <f>K2565*D2565</f>
        <v>6759.9999999999991</v>
      </c>
      <c r="M2565" s="141">
        <f t="shared" si="154"/>
        <v>6759.9999999999991</v>
      </c>
      <c r="N2565" s="458">
        <f t="shared" si="155"/>
        <v>0</v>
      </c>
      <c r="O2565" s="147">
        <v>1</v>
      </c>
      <c r="P2565" s="460">
        <f t="shared" si="156"/>
        <v>0</v>
      </c>
      <c r="Q2565" s="451">
        <f>'Work progress Summary'!E22</f>
        <v>1</v>
      </c>
      <c r="R2565" s="144">
        <v>6759.9999999999991</v>
      </c>
      <c r="S2565" s="143">
        <f t="shared" si="157"/>
        <v>0</v>
      </c>
      <c r="T2565" s="144">
        <f>Q2565*M2565</f>
        <v>6759.9999999999991</v>
      </c>
      <c r="U2565" s="145"/>
      <c r="W2565" s="365"/>
    </row>
    <row r="2566" spans="1:23">
      <c r="A2566" s="182"/>
      <c r="B2566" s="52"/>
      <c r="C2566" s="200"/>
      <c r="D2566" s="137"/>
      <c r="E2566" s="52"/>
      <c r="F2566" s="52"/>
      <c r="G2566" s="186"/>
      <c r="H2566" s="187"/>
      <c r="I2566" s="187"/>
      <c r="J2566" s="187"/>
      <c r="K2566" s="139"/>
      <c r="L2566" s="140"/>
      <c r="M2566" s="141"/>
      <c r="N2566" s="458">
        <f t="shared" si="155"/>
        <v>0</v>
      </c>
      <c r="O2566" s="147"/>
      <c r="P2566" s="460">
        <f t="shared" si="156"/>
        <v>0</v>
      </c>
      <c r="Q2566" s="451"/>
      <c r="R2566" s="144"/>
      <c r="S2566" s="143"/>
      <c r="T2566" s="144"/>
      <c r="U2566" s="145"/>
      <c r="W2566" s="365"/>
    </row>
    <row r="2567" spans="1:23" ht="14.5">
      <c r="A2567" s="135">
        <v>17</v>
      </c>
      <c r="B2567" s="52" t="s">
        <v>1</v>
      </c>
      <c r="C2567" s="185" t="s">
        <v>104</v>
      </c>
      <c r="D2567" s="137">
        <v>1.35</v>
      </c>
      <c r="E2567" s="52" t="s">
        <v>532</v>
      </c>
      <c r="F2567" s="52">
        <v>1</v>
      </c>
      <c r="G2567" s="112" t="s">
        <v>96</v>
      </c>
      <c r="H2567" s="138">
        <v>20</v>
      </c>
      <c r="I2567" s="139">
        <v>282</v>
      </c>
      <c r="J2567" s="139">
        <v>206</v>
      </c>
      <c r="K2567" s="139">
        <f>I2567+J2567</f>
        <v>488</v>
      </c>
      <c r="L2567" s="140">
        <f>K2567*D2567</f>
        <v>658.80000000000007</v>
      </c>
      <c r="M2567" s="141">
        <f t="shared" si="154"/>
        <v>658.80000000000007</v>
      </c>
      <c r="N2567" s="458">
        <f t="shared" si="155"/>
        <v>0</v>
      </c>
      <c r="O2567" s="147">
        <v>1</v>
      </c>
      <c r="P2567" s="460">
        <f t="shared" si="156"/>
        <v>0</v>
      </c>
      <c r="Q2567" s="451">
        <f>Q2565</f>
        <v>1</v>
      </c>
      <c r="R2567" s="144">
        <v>658.80000000000007</v>
      </c>
      <c r="S2567" s="143">
        <f t="shared" si="157"/>
        <v>0</v>
      </c>
      <c r="T2567" s="144">
        <f>Q2567*M2567</f>
        <v>658.80000000000007</v>
      </c>
      <c r="U2567" s="145"/>
      <c r="W2567" s="365"/>
    </row>
    <row r="2568" spans="1:23">
      <c r="A2568" s="182"/>
      <c r="B2568" s="52"/>
      <c r="C2568" s="200"/>
      <c r="D2568" s="137"/>
      <c r="E2568" s="52"/>
      <c r="F2568" s="52"/>
      <c r="G2568" s="186"/>
      <c r="H2568" s="187"/>
      <c r="I2568" s="187"/>
      <c r="J2568" s="187"/>
      <c r="K2568" s="139"/>
      <c r="L2568" s="140"/>
      <c r="M2568" s="141"/>
      <c r="N2568" s="458">
        <f t="shared" si="155"/>
        <v>0</v>
      </c>
      <c r="O2568" s="147"/>
      <c r="P2568" s="460">
        <f t="shared" si="156"/>
        <v>0</v>
      </c>
      <c r="Q2568" s="451"/>
      <c r="R2568" s="144"/>
      <c r="S2568" s="143"/>
      <c r="T2568" s="144"/>
      <c r="U2568" s="145"/>
      <c r="W2568" s="365"/>
    </row>
    <row r="2569" spans="1:23" ht="14.5">
      <c r="A2569" s="135">
        <v>17</v>
      </c>
      <c r="B2569" s="52" t="s">
        <v>2</v>
      </c>
      <c r="C2569" s="185" t="s">
        <v>471</v>
      </c>
      <c r="D2569" s="202">
        <v>2.6</v>
      </c>
      <c r="E2569" s="52" t="s">
        <v>532</v>
      </c>
      <c r="F2569" s="52">
        <v>1</v>
      </c>
      <c r="G2569" s="112" t="s">
        <v>96</v>
      </c>
      <c r="H2569" s="138">
        <v>20</v>
      </c>
      <c r="I2569" s="139">
        <v>282</v>
      </c>
      <c r="J2569" s="139">
        <v>206</v>
      </c>
      <c r="K2569" s="139">
        <f>I2569+J2569</f>
        <v>488</v>
      </c>
      <c r="L2569" s="140">
        <f>K2569*D2569</f>
        <v>1268.8</v>
      </c>
      <c r="M2569" s="141">
        <f t="shared" si="154"/>
        <v>1268.8</v>
      </c>
      <c r="N2569" s="458">
        <f t="shared" si="155"/>
        <v>0</v>
      </c>
      <c r="O2569" s="147">
        <v>1</v>
      </c>
      <c r="P2569" s="460">
        <f t="shared" si="156"/>
        <v>0</v>
      </c>
      <c r="Q2569" s="451">
        <f>Q2567</f>
        <v>1</v>
      </c>
      <c r="R2569" s="144">
        <v>1268.8</v>
      </c>
      <c r="S2569" s="143">
        <f t="shared" si="157"/>
        <v>0</v>
      </c>
      <c r="T2569" s="144">
        <f>Q2569*M2569</f>
        <v>1268.8</v>
      </c>
      <c r="U2569" s="145"/>
      <c r="W2569" s="365"/>
    </row>
    <row r="2570" spans="1:23">
      <c r="A2570" s="182"/>
      <c r="B2570" s="52"/>
      <c r="C2570" s="200"/>
      <c r="D2570" s="137"/>
      <c r="E2570" s="52"/>
      <c r="F2570" s="52"/>
      <c r="G2570" s="186"/>
      <c r="H2570" s="187"/>
      <c r="I2570" s="187"/>
      <c r="J2570" s="187"/>
      <c r="K2570" s="139"/>
      <c r="L2570" s="140"/>
      <c r="M2570" s="141"/>
      <c r="N2570" s="458">
        <f t="shared" si="155"/>
        <v>0</v>
      </c>
      <c r="O2570" s="147"/>
      <c r="P2570" s="460">
        <f t="shared" si="156"/>
        <v>0</v>
      </c>
      <c r="Q2570" s="451"/>
      <c r="R2570" s="144"/>
      <c r="S2570" s="143"/>
      <c r="T2570" s="144"/>
      <c r="U2570" s="145"/>
      <c r="W2570" s="365"/>
    </row>
    <row r="2571" spans="1:23">
      <c r="A2571" s="135">
        <v>17</v>
      </c>
      <c r="B2571" s="52" t="s">
        <v>3</v>
      </c>
      <c r="C2571" s="185" t="s">
        <v>285</v>
      </c>
      <c r="D2571" s="202">
        <v>16.600000000000001</v>
      </c>
      <c r="E2571" s="52" t="s">
        <v>533</v>
      </c>
      <c r="F2571" s="52">
        <v>1</v>
      </c>
      <c r="G2571" s="112" t="s">
        <v>98</v>
      </c>
      <c r="H2571" s="138">
        <v>5</v>
      </c>
      <c r="I2571" s="139">
        <v>0</v>
      </c>
      <c r="J2571" s="139">
        <v>57</v>
      </c>
      <c r="K2571" s="139">
        <f>I2571+J2571</f>
        <v>57</v>
      </c>
      <c r="L2571" s="140">
        <f>K2571*D2571</f>
        <v>946.2</v>
      </c>
      <c r="M2571" s="141">
        <f t="shared" si="154"/>
        <v>946.2</v>
      </c>
      <c r="N2571" s="458"/>
      <c r="O2571" s="147">
        <v>1</v>
      </c>
      <c r="P2571" s="460">
        <f t="shared" si="156"/>
        <v>0</v>
      </c>
      <c r="Q2571" s="451">
        <f>'Work progress Summary'!L22</f>
        <v>1</v>
      </c>
      <c r="R2571" s="144">
        <v>946.2</v>
      </c>
      <c r="S2571" s="143">
        <f t="shared" si="157"/>
        <v>0</v>
      </c>
      <c r="T2571" s="144">
        <f>Q2571*M2571</f>
        <v>946.2</v>
      </c>
      <c r="U2571" s="145"/>
      <c r="W2571" s="365"/>
    </row>
    <row r="2572" spans="1:23">
      <c r="A2572" s="182"/>
      <c r="B2572" s="52"/>
      <c r="C2572" s="200"/>
      <c r="D2572" s="137"/>
      <c r="E2572" s="52"/>
      <c r="F2572" s="52"/>
      <c r="G2572" s="186"/>
      <c r="H2572" s="187"/>
      <c r="I2572" s="187"/>
      <c r="J2572" s="187"/>
      <c r="K2572" s="139"/>
      <c r="L2572" s="140"/>
      <c r="M2572" s="141"/>
      <c r="N2572" s="458">
        <f t="shared" si="155"/>
        <v>0</v>
      </c>
      <c r="O2572" s="147"/>
      <c r="P2572" s="460">
        <f t="shared" si="156"/>
        <v>0</v>
      </c>
      <c r="Q2572" s="451"/>
      <c r="R2572" s="144"/>
      <c r="S2572" s="143"/>
      <c r="T2572" s="144"/>
      <c r="U2572" s="145"/>
      <c r="W2572" s="365"/>
    </row>
    <row r="2573" spans="1:23">
      <c r="A2573" s="135">
        <v>17</v>
      </c>
      <c r="B2573" s="52" t="s">
        <v>4</v>
      </c>
      <c r="C2573" s="185" t="s">
        <v>285</v>
      </c>
      <c r="D2573" s="137">
        <v>13.9</v>
      </c>
      <c r="E2573" s="52" t="s">
        <v>533</v>
      </c>
      <c r="F2573" s="52">
        <v>1</v>
      </c>
      <c r="G2573" s="112" t="s">
        <v>98</v>
      </c>
      <c r="H2573" s="138">
        <v>5</v>
      </c>
      <c r="I2573" s="139">
        <v>0</v>
      </c>
      <c r="J2573" s="139">
        <v>57</v>
      </c>
      <c r="K2573" s="139">
        <f>I2573+J2573</f>
        <v>57</v>
      </c>
      <c r="L2573" s="140">
        <f>K2573*D2573</f>
        <v>792.30000000000007</v>
      </c>
      <c r="M2573" s="141">
        <f t="shared" ref="M2573:M2635" si="158">D2573*K2573*F2573</f>
        <v>792.30000000000007</v>
      </c>
      <c r="N2573" s="458"/>
      <c r="O2573" s="147">
        <v>1</v>
      </c>
      <c r="P2573" s="460">
        <f t="shared" si="156"/>
        <v>0</v>
      </c>
      <c r="Q2573" s="451">
        <f>Q2571</f>
        <v>1</v>
      </c>
      <c r="R2573" s="144">
        <v>792.30000000000007</v>
      </c>
      <c r="S2573" s="143">
        <f t="shared" si="157"/>
        <v>0</v>
      </c>
      <c r="T2573" s="144">
        <f>Q2573*M2573</f>
        <v>792.30000000000007</v>
      </c>
      <c r="U2573" s="145"/>
      <c r="W2573" s="365"/>
    </row>
    <row r="2574" spans="1:23">
      <c r="A2574" s="182"/>
      <c r="B2574" s="52"/>
      <c r="C2574" s="200"/>
      <c r="D2574" s="137"/>
      <c r="E2574" s="52"/>
      <c r="F2574" s="52"/>
      <c r="G2574" s="186"/>
      <c r="H2574" s="187"/>
      <c r="I2574" s="187"/>
      <c r="J2574" s="187"/>
      <c r="K2574" s="139"/>
      <c r="L2574" s="140"/>
      <c r="M2574" s="141"/>
      <c r="N2574" s="458">
        <f t="shared" si="155"/>
        <v>0</v>
      </c>
      <c r="O2574" s="147"/>
      <c r="P2574" s="460">
        <f t="shared" si="156"/>
        <v>0</v>
      </c>
      <c r="Q2574" s="451"/>
      <c r="R2574" s="144"/>
      <c r="S2574" s="143"/>
      <c r="T2574" s="144"/>
      <c r="U2574" s="145"/>
      <c r="W2574" s="365"/>
    </row>
    <row r="2575" spans="1:23" ht="26">
      <c r="A2575" s="135">
        <v>17</v>
      </c>
      <c r="B2575" s="52" t="s">
        <v>5</v>
      </c>
      <c r="C2575" s="136" t="s">
        <v>382</v>
      </c>
      <c r="D2575" s="202">
        <v>3</v>
      </c>
      <c r="E2575" s="52" t="s">
        <v>100</v>
      </c>
      <c r="F2575" s="52">
        <v>1</v>
      </c>
      <c r="G2575" s="112" t="s">
        <v>96</v>
      </c>
      <c r="H2575" s="138">
        <v>20</v>
      </c>
      <c r="I2575" s="139">
        <v>125</v>
      </c>
      <c r="J2575" s="139">
        <v>51</v>
      </c>
      <c r="K2575" s="139">
        <f>I2575+J2575</f>
        <v>176</v>
      </c>
      <c r="L2575" s="140">
        <f>K2575*D2575</f>
        <v>528</v>
      </c>
      <c r="M2575" s="141">
        <f t="shared" si="158"/>
        <v>528</v>
      </c>
      <c r="N2575" s="458">
        <f>P2575*D2575*F2575*0.32*0.86</f>
        <v>0</v>
      </c>
      <c r="O2575" s="147">
        <v>1</v>
      </c>
      <c r="P2575" s="460">
        <f t="shared" si="156"/>
        <v>0</v>
      </c>
      <c r="Q2575" s="451">
        <f>Q2565</f>
        <v>1</v>
      </c>
      <c r="R2575" s="144">
        <v>528</v>
      </c>
      <c r="S2575" s="143">
        <f t="shared" si="157"/>
        <v>0</v>
      </c>
      <c r="T2575" s="144">
        <f>Q2575*M2575</f>
        <v>528</v>
      </c>
      <c r="U2575" s="145"/>
      <c r="W2575" s="365"/>
    </row>
    <row r="2576" spans="1:23">
      <c r="A2576" s="182"/>
      <c r="B2576" s="52"/>
      <c r="C2576" s="200"/>
      <c r="D2576" s="137"/>
      <c r="E2576" s="52"/>
      <c r="F2576" s="52"/>
      <c r="G2576" s="186"/>
      <c r="H2576" s="187"/>
      <c r="I2576" s="187"/>
      <c r="J2576" s="187"/>
      <c r="K2576" s="139"/>
      <c r="L2576" s="140"/>
      <c r="M2576" s="141"/>
      <c r="N2576" s="458">
        <f t="shared" si="155"/>
        <v>0</v>
      </c>
      <c r="O2576" s="147"/>
      <c r="P2576" s="460">
        <f t="shared" si="156"/>
        <v>0</v>
      </c>
      <c r="Q2576" s="451"/>
      <c r="R2576" s="144"/>
      <c r="S2576" s="143"/>
      <c r="T2576" s="144"/>
      <c r="U2576" s="145"/>
      <c r="W2576" s="365"/>
    </row>
    <row r="2577" spans="1:23" ht="26">
      <c r="A2577" s="135">
        <v>17</v>
      </c>
      <c r="B2577" s="52" t="s">
        <v>103</v>
      </c>
      <c r="C2577" s="136" t="s">
        <v>472</v>
      </c>
      <c r="D2577" s="202">
        <v>0.86</v>
      </c>
      <c r="E2577" s="52" t="s">
        <v>533</v>
      </c>
      <c r="F2577" s="52">
        <v>1</v>
      </c>
      <c r="G2577" s="112" t="s">
        <v>98</v>
      </c>
      <c r="H2577" s="138">
        <v>5</v>
      </c>
      <c r="I2577" s="139">
        <v>0</v>
      </c>
      <c r="J2577" s="139">
        <v>51</v>
      </c>
      <c r="K2577" s="139">
        <f>I2577+J2577</f>
        <v>51</v>
      </c>
      <c r="L2577" s="140">
        <f>K2577*D2577</f>
        <v>43.86</v>
      </c>
      <c r="M2577" s="141">
        <f t="shared" si="158"/>
        <v>43.86</v>
      </c>
      <c r="N2577" s="458"/>
      <c r="O2577" s="147">
        <v>1</v>
      </c>
      <c r="P2577" s="460">
        <f t="shared" si="156"/>
        <v>0</v>
      </c>
      <c r="Q2577" s="451">
        <f>Q2573</f>
        <v>1</v>
      </c>
      <c r="R2577" s="144">
        <v>43.86</v>
      </c>
      <c r="S2577" s="143">
        <f t="shared" si="157"/>
        <v>0</v>
      </c>
      <c r="T2577" s="144">
        <f>Q2577*M2577</f>
        <v>43.86</v>
      </c>
      <c r="U2577" s="145"/>
      <c r="W2577" s="365"/>
    </row>
    <row r="2578" spans="1:23">
      <c r="A2578" s="182"/>
      <c r="B2578" s="52"/>
      <c r="C2578" s="200"/>
      <c r="D2578" s="137"/>
      <c r="E2578" s="52"/>
      <c r="F2578" s="52"/>
      <c r="G2578" s="186"/>
      <c r="H2578" s="187"/>
      <c r="I2578" s="187"/>
      <c r="J2578" s="187"/>
      <c r="K2578" s="139"/>
      <c r="L2578" s="140"/>
      <c r="M2578" s="141"/>
      <c r="N2578" s="458">
        <f t="shared" si="155"/>
        <v>0</v>
      </c>
      <c r="O2578" s="147"/>
      <c r="P2578" s="460">
        <f t="shared" si="156"/>
        <v>0</v>
      </c>
      <c r="Q2578" s="451"/>
      <c r="R2578" s="144"/>
      <c r="S2578" s="143"/>
      <c r="T2578" s="144"/>
      <c r="U2578" s="145"/>
      <c r="W2578" s="365"/>
    </row>
    <row r="2579" spans="1:23">
      <c r="A2579" s="135"/>
      <c r="B2579" s="52"/>
      <c r="C2579" s="185" t="s">
        <v>111</v>
      </c>
      <c r="D2579" s="137"/>
      <c r="E2579" s="52"/>
      <c r="F2579" s="52"/>
      <c r="G2579" s="186"/>
      <c r="H2579" s="187"/>
      <c r="I2579" s="139"/>
      <c r="J2579" s="139"/>
      <c r="K2579" s="139"/>
      <c r="L2579" s="140"/>
      <c r="M2579" s="141"/>
      <c r="N2579" s="458">
        <f t="shared" si="155"/>
        <v>0</v>
      </c>
      <c r="O2579" s="147"/>
      <c r="P2579" s="460">
        <f t="shared" si="156"/>
        <v>0</v>
      </c>
      <c r="Q2579" s="451"/>
      <c r="R2579" s="144"/>
      <c r="S2579" s="143"/>
      <c r="T2579" s="144"/>
      <c r="U2579" s="145"/>
      <c r="W2579" s="365"/>
    </row>
    <row r="2580" spans="1:23">
      <c r="A2580" s="182"/>
      <c r="B2580" s="52"/>
      <c r="C2580" s="200"/>
      <c r="D2580" s="137"/>
      <c r="E2580" s="52"/>
      <c r="F2580" s="52"/>
      <c r="G2580" s="186"/>
      <c r="H2580" s="187"/>
      <c r="I2580" s="187"/>
      <c r="J2580" s="187"/>
      <c r="K2580" s="139"/>
      <c r="L2580" s="140"/>
      <c r="M2580" s="141"/>
      <c r="N2580" s="458">
        <f t="shared" si="155"/>
        <v>0</v>
      </c>
      <c r="O2580" s="147"/>
      <c r="P2580" s="460">
        <f t="shared" si="156"/>
        <v>0</v>
      </c>
      <c r="Q2580" s="451"/>
      <c r="R2580" s="144"/>
      <c r="S2580" s="143"/>
      <c r="T2580" s="144"/>
      <c r="U2580" s="145"/>
      <c r="W2580" s="365"/>
    </row>
    <row r="2581" spans="1:23" ht="26">
      <c r="A2581" s="135">
        <v>17</v>
      </c>
      <c r="B2581" s="52" t="s">
        <v>105</v>
      </c>
      <c r="C2581" s="136" t="s">
        <v>93</v>
      </c>
      <c r="D2581" s="202">
        <v>3.5</v>
      </c>
      <c r="E2581" s="52" t="s">
        <v>532</v>
      </c>
      <c r="F2581" s="52">
        <v>1</v>
      </c>
      <c r="G2581" s="112" t="s">
        <v>94</v>
      </c>
      <c r="H2581" s="138">
        <v>20</v>
      </c>
      <c r="I2581" s="139">
        <v>255</v>
      </c>
      <c r="J2581" s="139">
        <v>145</v>
      </c>
      <c r="K2581" s="139">
        <f>I2581+J2581</f>
        <v>400</v>
      </c>
      <c r="L2581" s="140">
        <f>K2581*D2581</f>
        <v>1400</v>
      </c>
      <c r="M2581" s="141">
        <f t="shared" si="158"/>
        <v>1400</v>
      </c>
      <c r="N2581" s="458">
        <f t="shared" si="155"/>
        <v>0</v>
      </c>
      <c r="O2581" s="147">
        <v>1</v>
      </c>
      <c r="P2581" s="460">
        <f t="shared" si="156"/>
        <v>0</v>
      </c>
      <c r="Q2581" s="451">
        <f>'Work progress Summary'!F22</f>
        <v>1</v>
      </c>
      <c r="R2581" s="144">
        <v>1400</v>
      </c>
      <c r="S2581" s="143">
        <f t="shared" si="157"/>
        <v>0</v>
      </c>
      <c r="T2581" s="144">
        <f>Q2581*M2581</f>
        <v>1400</v>
      </c>
      <c r="U2581" s="145"/>
      <c r="W2581" s="365"/>
    </row>
    <row r="2582" spans="1:23">
      <c r="A2582" s="182"/>
      <c r="B2582" s="52"/>
      <c r="C2582" s="200"/>
      <c r="D2582" s="137"/>
      <c r="E2582" s="52"/>
      <c r="F2582" s="52"/>
      <c r="G2582" s="186"/>
      <c r="H2582" s="187"/>
      <c r="I2582" s="187"/>
      <c r="J2582" s="187"/>
      <c r="K2582" s="139"/>
      <c r="L2582" s="140"/>
      <c r="M2582" s="141"/>
      <c r="N2582" s="458">
        <f t="shared" si="155"/>
        <v>0</v>
      </c>
      <c r="O2582" s="147"/>
      <c r="P2582" s="460">
        <f t="shared" si="156"/>
        <v>0</v>
      </c>
      <c r="Q2582" s="451"/>
      <c r="R2582" s="144"/>
      <c r="S2582" s="143"/>
      <c r="T2582" s="144"/>
      <c r="U2582" s="145"/>
      <c r="W2582" s="365"/>
    </row>
    <row r="2583" spans="1:23" ht="14.5">
      <c r="A2583" s="135">
        <v>17</v>
      </c>
      <c r="B2583" s="52" t="s">
        <v>107</v>
      </c>
      <c r="C2583" s="185" t="s">
        <v>473</v>
      </c>
      <c r="D2583" s="202">
        <v>4.5</v>
      </c>
      <c r="E2583" s="52" t="s">
        <v>532</v>
      </c>
      <c r="F2583" s="52">
        <v>1</v>
      </c>
      <c r="G2583" s="112" t="s">
        <v>96</v>
      </c>
      <c r="H2583" s="138">
        <v>20</v>
      </c>
      <c r="I2583" s="139">
        <v>282</v>
      </c>
      <c r="J2583" s="139">
        <v>206</v>
      </c>
      <c r="K2583" s="139">
        <f>I2583+J2583</f>
        <v>488</v>
      </c>
      <c r="L2583" s="140">
        <f>K2583*D2583</f>
        <v>2196</v>
      </c>
      <c r="M2583" s="141">
        <f t="shared" si="158"/>
        <v>2196</v>
      </c>
      <c r="N2583" s="458">
        <f t="shared" si="155"/>
        <v>0</v>
      </c>
      <c r="O2583" s="147">
        <v>1</v>
      </c>
      <c r="P2583" s="460">
        <f t="shared" si="156"/>
        <v>0</v>
      </c>
      <c r="Q2583" s="451">
        <f>Q2581</f>
        <v>1</v>
      </c>
      <c r="R2583" s="144">
        <v>2196</v>
      </c>
      <c r="S2583" s="143">
        <f t="shared" si="157"/>
        <v>0</v>
      </c>
      <c r="T2583" s="144">
        <f>Q2583*M2583</f>
        <v>2196</v>
      </c>
      <c r="U2583" s="145"/>
      <c r="W2583" s="365"/>
    </row>
    <row r="2584" spans="1:23">
      <c r="A2584" s="182"/>
      <c r="B2584" s="52"/>
      <c r="C2584" s="200"/>
      <c r="D2584" s="137"/>
      <c r="E2584" s="52"/>
      <c r="F2584" s="52"/>
      <c r="G2584" s="186"/>
      <c r="H2584" s="187"/>
      <c r="I2584" s="187"/>
      <c r="J2584" s="187"/>
      <c r="K2584" s="139"/>
      <c r="L2584" s="140"/>
      <c r="M2584" s="141"/>
      <c r="N2584" s="458">
        <f t="shared" si="155"/>
        <v>0</v>
      </c>
      <c r="O2584" s="147"/>
      <c r="P2584" s="460">
        <f t="shared" si="156"/>
        <v>0</v>
      </c>
      <c r="Q2584" s="451"/>
      <c r="R2584" s="144"/>
      <c r="S2584" s="143"/>
      <c r="T2584" s="144"/>
      <c r="U2584" s="145"/>
      <c r="W2584" s="365"/>
    </row>
    <row r="2585" spans="1:23">
      <c r="A2585" s="135">
        <v>17</v>
      </c>
      <c r="B2585" s="52" t="s">
        <v>108</v>
      </c>
      <c r="C2585" s="185" t="s">
        <v>285</v>
      </c>
      <c r="D2585" s="202">
        <v>10.9</v>
      </c>
      <c r="E2585" s="52" t="s">
        <v>533</v>
      </c>
      <c r="F2585" s="52">
        <v>1</v>
      </c>
      <c r="G2585" s="112" t="s">
        <v>98</v>
      </c>
      <c r="H2585" s="138">
        <v>5</v>
      </c>
      <c r="I2585" s="139">
        <v>0</v>
      </c>
      <c r="J2585" s="139">
        <v>57</v>
      </c>
      <c r="K2585" s="139">
        <f>I2585+J2585</f>
        <v>57</v>
      </c>
      <c r="L2585" s="140">
        <f>K2585*D2585</f>
        <v>621.30000000000007</v>
      </c>
      <c r="M2585" s="141">
        <f t="shared" si="158"/>
        <v>621.30000000000007</v>
      </c>
      <c r="N2585" s="458"/>
      <c r="O2585" s="147">
        <v>1</v>
      </c>
      <c r="P2585" s="460">
        <f t="shared" si="156"/>
        <v>0</v>
      </c>
      <c r="Q2585" s="451">
        <f>'Work progress Summary'!M22</f>
        <v>1</v>
      </c>
      <c r="R2585" s="144">
        <v>621.30000000000007</v>
      </c>
      <c r="S2585" s="143">
        <f t="shared" si="157"/>
        <v>0</v>
      </c>
      <c r="T2585" s="144">
        <f>Q2585*M2585</f>
        <v>621.30000000000007</v>
      </c>
      <c r="U2585" s="145"/>
      <c r="W2585" s="365"/>
    </row>
    <row r="2586" spans="1:23">
      <c r="A2586" s="182"/>
      <c r="B2586" s="52"/>
      <c r="C2586" s="200"/>
      <c r="D2586" s="137"/>
      <c r="E2586" s="52"/>
      <c r="F2586" s="52"/>
      <c r="G2586" s="186"/>
      <c r="H2586" s="187"/>
      <c r="I2586" s="187"/>
      <c r="J2586" s="187"/>
      <c r="K2586" s="139"/>
      <c r="L2586" s="140"/>
      <c r="M2586" s="141"/>
      <c r="N2586" s="458">
        <f t="shared" si="155"/>
        <v>0</v>
      </c>
      <c r="O2586" s="147"/>
      <c r="P2586" s="460">
        <f t="shared" si="156"/>
        <v>0</v>
      </c>
      <c r="Q2586" s="451"/>
      <c r="R2586" s="144"/>
      <c r="S2586" s="143"/>
      <c r="T2586" s="144"/>
      <c r="U2586" s="145"/>
      <c r="W2586" s="365"/>
    </row>
    <row r="2587" spans="1:23" ht="26">
      <c r="A2587" s="135">
        <v>17</v>
      </c>
      <c r="B2587" s="52" t="s">
        <v>129</v>
      </c>
      <c r="C2587" s="136" t="s">
        <v>474</v>
      </c>
      <c r="D2587" s="202">
        <v>1</v>
      </c>
      <c r="E2587" s="52" t="s">
        <v>100</v>
      </c>
      <c r="F2587" s="52">
        <v>1</v>
      </c>
      <c r="G2587" s="112" t="s">
        <v>96</v>
      </c>
      <c r="H2587" s="138">
        <v>20</v>
      </c>
      <c r="I2587" s="139">
        <v>197</v>
      </c>
      <c r="J2587" s="139">
        <v>86</v>
      </c>
      <c r="K2587" s="139">
        <f>I2587+J2587</f>
        <v>283</v>
      </c>
      <c r="L2587" s="140">
        <f>K2587*D2587</f>
        <v>283</v>
      </c>
      <c r="M2587" s="141">
        <f t="shared" si="158"/>
        <v>283</v>
      </c>
      <c r="N2587" s="458">
        <f>P2587*D2587*F2587*0.42*1.13</f>
        <v>0</v>
      </c>
      <c r="O2587" s="147">
        <v>1</v>
      </c>
      <c r="P2587" s="460">
        <f t="shared" si="156"/>
        <v>0</v>
      </c>
      <c r="Q2587" s="451">
        <f>Q2581</f>
        <v>1</v>
      </c>
      <c r="R2587" s="144">
        <v>283</v>
      </c>
      <c r="S2587" s="143">
        <f t="shared" si="157"/>
        <v>0</v>
      </c>
      <c r="T2587" s="144">
        <f>Q2587*M2587</f>
        <v>283</v>
      </c>
      <c r="U2587" s="145"/>
      <c r="W2587" s="365"/>
    </row>
    <row r="2588" spans="1:23">
      <c r="A2588" s="182"/>
      <c r="B2588" s="52"/>
      <c r="C2588" s="200"/>
      <c r="D2588" s="137"/>
      <c r="E2588" s="52"/>
      <c r="F2588" s="52"/>
      <c r="G2588" s="186"/>
      <c r="H2588" s="187"/>
      <c r="I2588" s="187"/>
      <c r="J2588" s="187"/>
      <c r="K2588" s="139"/>
      <c r="L2588" s="140"/>
      <c r="M2588" s="141"/>
      <c r="N2588" s="458">
        <f t="shared" si="155"/>
        <v>0</v>
      </c>
      <c r="O2588" s="147"/>
      <c r="P2588" s="460">
        <f t="shared" si="156"/>
        <v>0</v>
      </c>
      <c r="Q2588" s="451"/>
      <c r="R2588" s="144"/>
      <c r="S2588" s="143"/>
      <c r="T2588" s="144"/>
      <c r="U2588" s="145"/>
      <c r="W2588" s="365"/>
    </row>
    <row r="2589" spans="1:23" ht="26">
      <c r="A2589" s="135">
        <v>17</v>
      </c>
      <c r="B2589" s="52" t="s">
        <v>129</v>
      </c>
      <c r="C2589" s="136" t="s">
        <v>402</v>
      </c>
      <c r="D2589" s="202">
        <v>10.9</v>
      </c>
      <c r="E2589" s="52" t="s">
        <v>533</v>
      </c>
      <c r="F2589" s="52">
        <v>1</v>
      </c>
      <c r="G2589" s="112" t="s">
        <v>131</v>
      </c>
      <c r="H2589" s="138">
        <v>20</v>
      </c>
      <c r="I2589" s="139">
        <v>91</v>
      </c>
      <c r="J2589" s="139">
        <v>43</v>
      </c>
      <c r="K2589" s="139">
        <f>I2589+J2589</f>
        <v>134</v>
      </c>
      <c r="L2589" s="140">
        <f>K2589*D2589</f>
        <v>1460.6000000000001</v>
      </c>
      <c r="M2589" s="141">
        <f t="shared" si="158"/>
        <v>1460.6000000000001</v>
      </c>
      <c r="N2589" s="458">
        <f>P2589*D2589*F2589*0.18</f>
        <v>0</v>
      </c>
      <c r="O2589" s="147">
        <v>1</v>
      </c>
      <c r="P2589" s="460">
        <f t="shared" si="156"/>
        <v>0</v>
      </c>
      <c r="Q2589" s="451">
        <f>'Work progress Summary'!R22</f>
        <v>1</v>
      </c>
      <c r="R2589" s="144">
        <v>1460.6000000000001</v>
      </c>
      <c r="S2589" s="143">
        <f t="shared" si="157"/>
        <v>0</v>
      </c>
      <c r="T2589" s="144">
        <f>Q2589*M2589</f>
        <v>1460.6000000000001</v>
      </c>
      <c r="U2589" s="145"/>
      <c r="W2589" s="365"/>
    </row>
    <row r="2590" spans="1:23">
      <c r="A2590" s="182"/>
      <c r="B2590" s="52"/>
      <c r="C2590" s="200"/>
      <c r="D2590" s="137"/>
      <c r="E2590" s="52"/>
      <c r="F2590" s="52"/>
      <c r="G2590" s="186"/>
      <c r="H2590" s="187"/>
      <c r="I2590" s="187"/>
      <c r="J2590" s="187"/>
      <c r="K2590" s="139"/>
      <c r="L2590" s="140"/>
      <c r="M2590" s="141"/>
      <c r="N2590" s="458">
        <f t="shared" ref="N2590:N2653" si="159">P2590*D2590*F2590</f>
        <v>0</v>
      </c>
      <c r="O2590" s="147"/>
      <c r="P2590" s="460">
        <f t="shared" ref="P2590:P2653" si="160">Q2590-O2590</f>
        <v>0</v>
      </c>
      <c r="Q2590" s="451"/>
      <c r="R2590" s="144"/>
      <c r="S2590" s="143"/>
      <c r="T2590" s="144"/>
      <c r="U2590" s="145"/>
      <c r="W2590" s="365"/>
    </row>
    <row r="2591" spans="1:23">
      <c r="A2591" s="135"/>
      <c r="B2591" s="52"/>
      <c r="C2591" s="185" t="s">
        <v>118</v>
      </c>
      <c r="D2591" s="137"/>
      <c r="E2591" s="52"/>
      <c r="F2591" s="52"/>
      <c r="G2591" s="186"/>
      <c r="H2591" s="187"/>
      <c r="I2591" s="187"/>
      <c r="J2591" s="187"/>
      <c r="K2591" s="139"/>
      <c r="L2591" s="140"/>
      <c r="M2591" s="141"/>
      <c r="N2591" s="458">
        <f t="shared" si="159"/>
        <v>0</v>
      </c>
      <c r="O2591" s="147"/>
      <c r="P2591" s="460">
        <f t="shared" si="160"/>
        <v>0</v>
      </c>
      <c r="Q2591" s="451"/>
      <c r="R2591" s="144"/>
      <c r="S2591" s="143"/>
      <c r="T2591" s="144"/>
      <c r="U2591" s="145"/>
      <c r="W2591" s="365"/>
    </row>
    <row r="2592" spans="1:23">
      <c r="A2592" s="182"/>
      <c r="B2592" s="52"/>
      <c r="C2592" s="200"/>
      <c r="D2592" s="137"/>
      <c r="E2592" s="52"/>
      <c r="F2592" s="52"/>
      <c r="G2592" s="186"/>
      <c r="H2592" s="187"/>
      <c r="I2592" s="187"/>
      <c r="J2592" s="187"/>
      <c r="K2592" s="139"/>
      <c r="L2592" s="140"/>
      <c r="M2592" s="141"/>
      <c r="N2592" s="458">
        <f t="shared" si="159"/>
        <v>0</v>
      </c>
      <c r="O2592" s="147"/>
      <c r="P2592" s="460">
        <f t="shared" si="160"/>
        <v>0</v>
      </c>
      <c r="Q2592" s="451"/>
      <c r="R2592" s="144"/>
      <c r="S2592" s="143"/>
      <c r="T2592" s="144"/>
      <c r="U2592" s="145"/>
      <c r="W2592" s="365"/>
    </row>
    <row r="2593" spans="1:23" ht="26">
      <c r="A2593" s="135">
        <v>17</v>
      </c>
      <c r="B2593" s="52" t="s">
        <v>109</v>
      </c>
      <c r="C2593" s="136" t="s">
        <v>93</v>
      </c>
      <c r="D2593" s="202">
        <v>2.2000000000000002</v>
      </c>
      <c r="E2593" s="52" t="s">
        <v>532</v>
      </c>
      <c r="F2593" s="52">
        <v>1</v>
      </c>
      <c r="G2593" s="112" t="s">
        <v>94</v>
      </c>
      <c r="H2593" s="138">
        <v>20</v>
      </c>
      <c r="I2593" s="139">
        <v>255</v>
      </c>
      <c r="J2593" s="139">
        <v>145</v>
      </c>
      <c r="K2593" s="139">
        <f>I2593+J2593</f>
        <v>400</v>
      </c>
      <c r="L2593" s="140">
        <f>K2593*D2593</f>
        <v>880.00000000000011</v>
      </c>
      <c r="M2593" s="141">
        <f t="shared" si="158"/>
        <v>880.00000000000011</v>
      </c>
      <c r="N2593" s="458">
        <f t="shared" si="159"/>
        <v>0</v>
      </c>
      <c r="O2593" s="147">
        <v>1</v>
      </c>
      <c r="P2593" s="460">
        <f t="shared" si="160"/>
        <v>0</v>
      </c>
      <c r="Q2593" s="451">
        <f>'Work progress Summary'!G22</f>
        <v>1</v>
      </c>
      <c r="R2593" s="144">
        <v>880.00000000000011</v>
      </c>
      <c r="S2593" s="143">
        <f t="shared" ref="S2593:S2651" si="161">T2593-R2593</f>
        <v>0</v>
      </c>
      <c r="T2593" s="144">
        <f>Q2593*M2593</f>
        <v>880.00000000000011</v>
      </c>
      <c r="U2593" s="145"/>
      <c r="W2593" s="365"/>
    </row>
    <row r="2594" spans="1:23">
      <c r="A2594" s="182"/>
      <c r="B2594" s="52"/>
      <c r="C2594" s="200"/>
      <c r="D2594" s="137"/>
      <c r="E2594" s="52"/>
      <c r="F2594" s="52"/>
      <c r="G2594" s="186"/>
      <c r="H2594" s="187"/>
      <c r="I2594" s="187"/>
      <c r="J2594" s="187"/>
      <c r="K2594" s="139"/>
      <c r="L2594" s="140"/>
      <c r="M2594" s="141"/>
      <c r="N2594" s="458">
        <f t="shared" si="159"/>
        <v>0</v>
      </c>
      <c r="O2594" s="147"/>
      <c r="P2594" s="460">
        <f t="shared" si="160"/>
        <v>0</v>
      </c>
      <c r="Q2594" s="451"/>
      <c r="R2594" s="144"/>
      <c r="S2594" s="143"/>
      <c r="T2594" s="144"/>
      <c r="U2594" s="145"/>
      <c r="W2594" s="365"/>
    </row>
    <row r="2595" spans="1:23" ht="26">
      <c r="A2595" s="135">
        <v>17</v>
      </c>
      <c r="B2595" s="52" t="s">
        <v>113</v>
      </c>
      <c r="C2595" s="136" t="s">
        <v>120</v>
      </c>
      <c r="D2595" s="137">
        <v>1</v>
      </c>
      <c r="E2595" s="52" t="s">
        <v>100</v>
      </c>
      <c r="F2595" s="52">
        <v>1</v>
      </c>
      <c r="G2595" s="112" t="s">
        <v>96</v>
      </c>
      <c r="H2595" s="138">
        <v>20</v>
      </c>
      <c r="I2595" s="139">
        <v>99</v>
      </c>
      <c r="J2595" s="139">
        <v>37</v>
      </c>
      <c r="K2595" s="139">
        <f>I2595+J2595</f>
        <v>136</v>
      </c>
      <c r="L2595" s="140">
        <f>K2595*D2595</f>
        <v>136</v>
      </c>
      <c r="M2595" s="141">
        <f t="shared" si="158"/>
        <v>136</v>
      </c>
      <c r="N2595" s="458">
        <f>P2595*D2595*F2595*0.235*0.86</f>
        <v>0</v>
      </c>
      <c r="O2595" s="147">
        <v>1</v>
      </c>
      <c r="P2595" s="460">
        <f t="shared" si="160"/>
        <v>0</v>
      </c>
      <c r="Q2595" s="451">
        <f>Q2593</f>
        <v>1</v>
      </c>
      <c r="R2595" s="144">
        <v>136</v>
      </c>
      <c r="S2595" s="143">
        <f t="shared" si="161"/>
        <v>0</v>
      </c>
      <c r="T2595" s="144">
        <f>Q2595*M2595</f>
        <v>136</v>
      </c>
      <c r="U2595" s="145"/>
      <c r="W2595" s="365"/>
    </row>
    <row r="2596" spans="1:23">
      <c r="A2596" s="182"/>
      <c r="B2596" s="52"/>
      <c r="C2596" s="200"/>
      <c r="D2596" s="137"/>
      <c r="E2596" s="52"/>
      <c r="F2596" s="52"/>
      <c r="G2596" s="186"/>
      <c r="H2596" s="187"/>
      <c r="I2596" s="187"/>
      <c r="J2596" s="187"/>
      <c r="K2596" s="139"/>
      <c r="L2596" s="140"/>
      <c r="M2596" s="141"/>
      <c r="N2596" s="458">
        <f t="shared" si="159"/>
        <v>0</v>
      </c>
      <c r="O2596" s="147"/>
      <c r="P2596" s="460">
        <f t="shared" si="160"/>
        <v>0</v>
      </c>
      <c r="Q2596" s="451"/>
      <c r="R2596" s="144"/>
      <c r="S2596" s="143"/>
      <c r="T2596" s="144"/>
      <c r="U2596" s="145"/>
      <c r="W2596" s="365"/>
    </row>
    <row r="2597" spans="1:23">
      <c r="A2597" s="135"/>
      <c r="B2597" s="52"/>
      <c r="C2597" s="185" t="s">
        <v>121</v>
      </c>
      <c r="D2597" s="202"/>
      <c r="E2597" s="52"/>
      <c r="F2597" s="52"/>
      <c r="G2597" s="186"/>
      <c r="H2597" s="187"/>
      <c r="I2597" s="139"/>
      <c r="J2597" s="139"/>
      <c r="K2597" s="139"/>
      <c r="L2597" s="140"/>
      <c r="M2597" s="141"/>
      <c r="N2597" s="458">
        <f t="shared" si="159"/>
        <v>0</v>
      </c>
      <c r="O2597" s="147"/>
      <c r="P2597" s="460">
        <f t="shared" si="160"/>
        <v>0</v>
      </c>
      <c r="Q2597" s="451"/>
      <c r="R2597" s="144"/>
      <c r="S2597" s="143"/>
      <c r="T2597" s="144"/>
      <c r="U2597" s="145"/>
      <c r="W2597" s="365"/>
    </row>
    <row r="2598" spans="1:23">
      <c r="A2598" s="182"/>
      <c r="B2598" s="52"/>
      <c r="C2598" s="200"/>
      <c r="D2598" s="137"/>
      <c r="E2598" s="52"/>
      <c r="F2598" s="52"/>
      <c r="G2598" s="186"/>
      <c r="H2598" s="187"/>
      <c r="I2598" s="187"/>
      <c r="J2598" s="187"/>
      <c r="K2598" s="139"/>
      <c r="L2598" s="140"/>
      <c r="M2598" s="141"/>
      <c r="N2598" s="458">
        <f t="shared" si="159"/>
        <v>0</v>
      </c>
      <c r="O2598" s="147"/>
      <c r="P2598" s="460">
        <f t="shared" si="160"/>
        <v>0</v>
      </c>
      <c r="Q2598" s="451"/>
      <c r="R2598" s="144"/>
      <c r="S2598" s="143"/>
      <c r="T2598" s="144"/>
      <c r="U2598" s="145"/>
      <c r="W2598" s="365"/>
    </row>
    <row r="2599" spans="1:23" ht="26">
      <c r="A2599" s="135">
        <v>17</v>
      </c>
      <c r="B2599" s="52" t="s">
        <v>115</v>
      </c>
      <c r="C2599" s="136" t="s">
        <v>93</v>
      </c>
      <c r="D2599" s="137">
        <v>0.75</v>
      </c>
      <c r="E2599" s="52" t="s">
        <v>532</v>
      </c>
      <c r="F2599" s="52">
        <v>1</v>
      </c>
      <c r="G2599" s="112" t="s">
        <v>94</v>
      </c>
      <c r="H2599" s="138">
        <v>20</v>
      </c>
      <c r="I2599" s="139">
        <v>255</v>
      </c>
      <c r="J2599" s="139">
        <v>145</v>
      </c>
      <c r="K2599" s="139">
        <f>I2599+J2599</f>
        <v>400</v>
      </c>
      <c r="L2599" s="140">
        <f>K2599*D2599</f>
        <v>300</v>
      </c>
      <c r="M2599" s="141">
        <f t="shared" si="158"/>
        <v>300</v>
      </c>
      <c r="N2599" s="458">
        <f t="shared" si="159"/>
        <v>0</v>
      </c>
      <c r="O2599" s="147">
        <v>1</v>
      </c>
      <c r="P2599" s="460">
        <f t="shared" si="160"/>
        <v>0</v>
      </c>
      <c r="Q2599" s="451">
        <f>'Work progress Summary'!H22</f>
        <v>1</v>
      </c>
      <c r="R2599" s="144">
        <v>300</v>
      </c>
      <c r="S2599" s="143">
        <f t="shared" si="161"/>
        <v>0</v>
      </c>
      <c r="T2599" s="144">
        <f>Q2599*M2599</f>
        <v>300</v>
      </c>
      <c r="U2599" s="145"/>
      <c r="W2599" s="365"/>
    </row>
    <row r="2600" spans="1:23">
      <c r="A2600" s="182"/>
      <c r="B2600" s="52"/>
      <c r="C2600" s="200"/>
      <c r="D2600" s="137"/>
      <c r="E2600" s="52"/>
      <c r="F2600" s="52"/>
      <c r="G2600" s="186"/>
      <c r="H2600" s="187"/>
      <c r="I2600" s="187"/>
      <c r="J2600" s="187"/>
      <c r="K2600" s="139"/>
      <c r="L2600" s="140"/>
      <c r="M2600" s="141"/>
      <c r="N2600" s="458">
        <f t="shared" si="159"/>
        <v>0</v>
      </c>
      <c r="O2600" s="147"/>
      <c r="P2600" s="460">
        <f t="shared" si="160"/>
        <v>0</v>
      </c>
      <c r="Q2600" s="451"/>
      <c r="R2600" s="144"/>
      <c r="S2600" s="143"/>
      <c r="T2600" s="144"/>
      <c r="U2600" s="145"/>
      <c r="W2600" s="365"/>
    </row>
    <row r="2601" spans="1:23" ht="14.5">
      <c r="A2601" s="135">
        <v>17</v>
      </c>
      <c r="B2601" s="52" t="s">
        <v>116</v>
      </c>
      <c r="C2601" s="185" t="s">
        <v>385</v>
      </c>
      <c r="D2601" s="202">
        <v>0.45</v>
      </c>
      <c r="E2601" s="52" t="s">
        <v>532</v>
      </c>
      <c r="F2601" s="52">
        <v>1</v>
      </c>
      <c r="G2601" s="112" t="s">
        <v>96</v>
      </c>
      <c r="H2601" s="138">
        <v>20</v>
      </c>
      <c r="I2601" s="139">
        <v>282</v>
      </c>
      <c r="J2601" s="139">
        <v>206</v>
      </c>
      <c r="K2601" s="139">
        <f>I2601+J2601</f>
        <v>488</v>
      </c>
      <c r="L2601" s="140">
        <f>K2601*D2601</f>
        <v>219.6</v>
      </c>
      <c r="M2601" s="141">
        <f t="shared" si="158"/>
        <v>219.6</v>
      </c>
      <c r="N2601" s="458">
        <f t="shared" si="159"/>
        <v>0</v>
      </c>
      <c r="O2601" s="147">
        <v>1</v>
      </c>
      <c r="P2601" s="460">
        <f t="shared" si="160"/>
        <v>0</v>
      </c>
      <c r="Q2601" s="451">
        <f>Q2599</f>
        <v>1</v>
      </c>
      <c r="R2601" s="144">
        <v>219.6</v>
      </c>
      <c r="S2601" s="143">
        <f t="shared" si="161"/>
        <v>0</v>
      </c>
      <c r="T2601" s="144">
        <f>Q2601*M2601</f>
        <v>219.6</v>
      </c>
      <c r="U2601" s="145"/>
      <c r="W2601" s="365"/>
    </row>
    <row r="2602" spans="1:23">
      <c r="A2602" s="182"/>
      <c r="B2602" s="52"/>
      <c r="C2602" s="200"/>
      <c r="D2602" s="137"/>
      <c r="E2602" s="52"/>
      <c r="F2602" s="52"/>
      <c r="G2602" s="186"/>
      <c r="H2602" s="187"/>
      <c r="I2602" s="187"/>
      <c r="J2602" s="187"/>
      <c r="K2602" s="139"/>
      <c r="L2602" s="140"/>
      <c r="M2602" s="141"/>
      <c r="N2602" s="458">
        <f t="shared" si="159"/>
        <v>0</v>
      </c>
      <c r="O2602" s="147"/>
      <c r="P2602" s="460">
        <f t="shared" si="160"/>
        <v>0</v>
      </c>
      <c r="Q2602" s="451"/>
      <c r="R2602" s="144"/>
      <c r="S2602" s="143"/>
      <c r="T2602" s="144"/>
      <c r="U2602" s="145"/>
      <c r="W2602" s="365"/>
    </row>
    <row r="2603" spans="1:23">
      <c r="A2603" s="135">
        <v>17</v>
      </c>
      <c r="B2603" s="52" t="s">
        <v>158</v>
      </c>
      <c r="C2603" s="185" t="s">
        <v>285</v>
      </c>
      <c r="D2603" s="137">
        <v>3.4</v>
      </c>
      <c r="E2603" s="52" t="s">
        <v>533</v>
      </c>
      <c r="F2603" s="52">
        <v>1</v>
      </c>
      <c r="G2603" s="112" t="s">
        <v>98</v>
      </c>
      <c r="H2603" s="138">
        <v>5</v>
      </c>
      <c r="I2603" s="139">
        <v>0</v>
      </c>
      <c r="J2603" s="139">
        <v>57</v>
      </c>
      <c r="K2603" s="139">
        <f>I2603+J2603</f>
        <v>57</v>
      </c>
      <c r="L2603" s="140">
        <f>K2603*D2603</f>
        <v>193.79999999999998</v>
      </c>
      <c r="M2603" s="141">
        <f t="shared" si="158"/>
        <v>193.79999999999998</v>
      </c>
      <c r="N2603" s="458"/>
      <c r="O2603" s="147">
        <v>1</v>
      </c>
      <c r="P2603" s="460">
        <f t="shared" si="160"/>
        <v>0</v>
      </c>
      <c r="Q2603" s="451">
        <f>'Work progress Summary'!N22</f>
        <v>1</v>
      </c>
      <c r="R2603" s="144">
        <v>193.79999999999998</v>
      </c>
      <c r="S2603" s="143">
        <f t="shared" si="161"/>
        <v>0</v>
      </c>
      <c r="T2603" s="144">
        <f>Q2603*M2603</f>
        <v>193.79999999999998</v>
      </c>
      <c r="U2603" s="145"/>
      <c r="W2603" s="365"/>
    </row>
    <row r="2604" spans="1:23">
      <c r="A2604" s="182"/>
      <c r="B2604" s="52"/>
      <c r="C2604" s="200"/>
      <c r="D2604" s="137"/>
      <c r="E2604" s="52"/>
      <c r="F2604" s="52"/>
      <c r="G2604" s="186"/>
      <c r="H2604" s="187"/>
      <c r="I2604" s="187"/>
      <c r="J2604" s="187"/>
      <c r="K2604" s="139"/>
      <c r="L2604" s="140"/>
      <c r="M2604" s="141"/>
      <c r="N2604" s="458">
        <f t="shared" si="159"/>
        <v>0</v>
      </c>
      <c r="O2604" s="147"/>
      <c r="P2604" s="460">
        <f t="shared" si="160"/>
        <v>0</v>
      </c>
      <c r="Q2604" s="451"/>
      <c r="R2604" s="144"/>
      <c r="S2604" s="143"/>
      <c r="T2604" s="144"/>
      <c r="U2604" s="145"/>
      <c r="W2604" s="365"/>
    </row>
    <row r="2605" spans="1:23" ht="26">
      <c r="A2605" s="135">
        <v>17</v>
      </c>
      <c r="B2605" s="52" t="s">
        <v>309</v>
      </c>
      <c r="C2605" s="136" t="s">
        <v>475</v>
      </c>
      <c r="D2605" s="202">
        <v>1</v>
      </c>
      <c r="E2605" s="52" t="s">
        <v>100</v>
      </c>
      <c r="F2605" s="52">
        <v>1</v>
      </c>
      <c r="G2605" s="112" t="s">
        <v>96</v>
      </c>
      <c r="H2605" s="138">
        <v>20</v>
      </c>
      <c r="I2605" s="139">
        <v>99</v>
      </c>
      <c r="J2605" s="139">
        <v>37</v>
      </c>
      <c r="K2605" s="139">
        <f>I2605+J2605</f>
        <v>136</v>
      </c>
      <c r="L2605" s="140">
        <f>K2605*D2605</f>
        <v>136</v>
      </c>
      <c r="M2605" s="141">
        <f t="shared" si="158"/>
        <v>136</v>
      </c>
      <c r="N2605" s="458">
        <f>P2605*D2605*F2605*0.235*0.86</f>
        <v>0</v>
      </c>
      <c r="O2605" s="147">
        <v>1</v>
      </c>
      <c r="P2605" s="460">
        <f t="shared" si="160"/>
        <v>0</v>
      </c>
      <c r="Q2605" s="451">
        <f>Q2599</f>
        <v>1</v>
      </c>
      <c r="R2605" s="144">
        <v>136</v>
      </c>
      <c r="S2605" s="143">
        <f t="shared" si="161"/>
        <v>0</v>
      </c>
      <c r="T2605" s="144">
        <f>Q2605*M2605</f>
        <v>136</v>
      </c>
      <c r="U2605" s="145"/>
      <c r="W2605" s="365"/>
    </row>
    <row r="2606" spans="1:23">
      <c r="A2606" s="182"/>
      <c r="B2606" s="52"/>
      <c r="C2606" s="200"/>
      <c r="D2606" s="137"/>
      <c r="E2606" s="52"/>
      <c r="F2606" s="52"/>
      <c r="G2606" s="186"/>
      <c r="H2606" s="187"/>
      <c r="I2606" s="187"/>
      <c r="J2606" s="187"/>
      <c r="K2606" s="139"/>
      <c r="L2606" s="140"/>
      <c r="M2606" s="141"/>
      <c r="N2606" s="458">
        <f t="shared" si="159"/>
        <v>0</v>
      </c>
      <c r="O2606" s="147"/>
      <c r="P2606" s="460">
        <f t="shared" si="160"/>
        <v>0</v>
      </c>
      <c r="Q2606" s="451"/>
      <c r="R2606" s="144"/>
      <c r="S2606" s="143"/>
      <c r="T2606" s="144"/>
      <c r="U2606" s="145"/>
      <c r="W2606" s="365"/>
    </row>
    <row r="2607" spans="1:23">
      <c r="A2607" s="135"/>
      <c r="B2607" s="52"/>
      <c r="C2607" s="185" t="s">
        <v>124</v>
      </c>
      <c r="D2607" s="137"/>
      <c r="E2607" s="52"/>
      <c r="F2607" s="52"/>
      <c r="G2607" s="186"/>
      <c r="H2607" s="187"/>
      <c r="I2607" s="139"/>
      <c r="J2607" s="139"/>
      <c r="K2607" s="139"/>
      <c r="L2607" s="140"/>
      <c r="M2607" s="141"/>
      <c r="N2607" s="458">
        <f t="shared" si="159"/>
        <v>0</v>
      </c>
      <c r="O2607" s="147"/>
      <c r="P2607" s="460">
        <f t="shared" si="160"/>
        <v>0</v>
      </c>
      <c r="Q2607" s="451"/>
      <c r="R2607" s="144"/>
      <c r="S2607" s="143"/>
      <c r="T2607" s="144"/>
      <c r="U2607" s="145"/>
      <c r="W2607" s="365"/>
    </row>
    <row r="2608" spans="1:23">
      <c r="A2608" s="182"/>
      <c r="B2608" s="52"/>
      <c r="C2608" s="200"/>
      <c r="D2608" s="137"/>
      <c r="E2608" s="52"/>
      <c r="F2608" s="52"/>
      <c r="G2608" s="186"/>
      <c r="H2608" s="187"/>
      <c r="I2608" s="187"/>
      <c r="J2608" s="187"/>
      <c r="K2608" s="139"/>
      <c r="L2608" s="140"/>
      <c r="M2608" s="141"/>
      <c r="N2608" s="458">
        <f t="shared" si="159"/>
        <v>0</v>
      </c>
      <c r="O2608" s="147"/>
      <c r="P2608" s="460">
        <f t="shared" si="160"/>
        <v>0</v>
      </c>
      <c r="Q2608" s="451"/>
      <c r="R2608" s="144"/>
      <c r="S2608" s="143"/>
      <c r="T2608" s="144"/>
      <c r="U2608" s="145"/>
      <c r="W2608" s="365"/>
    </row>
    <row r="2609" spans="1:23" ht="26">
      <c r="A2609" s="135">
        <v>17</v>
      </c>
      <c r="B2609" s="52" t="s">
        <v>1</v>
      </c>
      <c r="C2609" s="136" t="s">
        <v>125</v>
      </c>
      <c r="D2609" s="202">
        <v>10</v>
      </c>
      <c r="E2609" s="52" t="s">
        <v>532</v>
      </c>
      <c r="F2609" s="52">
        <v>1</v>
      </c>
      <c r="G2609" s="112" t="s">
        <v>126</v>
      </c>
      <c r="H2609" s="138">
        <v>20</v>
      </c>
      <c r="I2609" s="139">
        <v>50</v>
      </c>
      <c r="J2609" s="139">
        <v>100</v>
      </c>
      <c r="K2609" s="139">
        <f>I2609+J2609</f>
        <v>150</v>
      </c>
      <c r="L2609" s="140">
        <f>K2609*D2609</f>
        <v>1500</v>
      </c>
      <c r="M2609" s="141">
        <f t="shared" si="158"/>
        <v>1500</v>
      </c>
      <c r="N2609" s="458">
        <f t="shared" si="159"/>
        <v>0</v>
      </c>
      <c r="O2609" s="147">
        <v>1</v>
      </c>
      <c r="P2609" s="460">
        <f t="shared" si="160"/>
        <v>0</v>
      </c>
      <c r="Q2609" s="451">
        <f>'Work progress Summary'!I22</f>
        <v>1</v>
      </c>
      <c r="R2609" s="144">
        <v>1500</v>
      </c>
      <c r="S2609" s="143">
        <f t="shared" si="161"/>
        <v>0</v>
      </c>
      <c r="T2609" s="144">
        <f>Q2609*M2609</f>
        <v>1500</v>
      </c>
      <c r="U2609" s="145"/>
      <c r="W2609" s="365"/>
    </row>
    <row r="2610" spans="1:23">
      <c r="A2610" s="182"/>
      <c r="B2610" s="52"/>
      <c r="C2610" s="200"/>
      <c r="D2610" s="137"/>
      <c r="E2610" s="52"/>
      <c r="F2610" s="52"/>
      <c r="G2610" s="186"/>
      <c r="H2610" s="187"/>
      <c r="I2610" s="187"/>
      <c r="J2610" s="187"/>
      <c r="K2610" s="139"/>
      <c r="L2610" s="140"/>
      <c r="M2610" s="141"/>
      <c r="N2610" s="458">
        <f t="shared" si="159"/>
        <v>0</v>
      </c>
      <c r="O2610" s="147"/>
      <c r="P2610" s="460">
        <f t="shared" si="160"/>
        <v>0</v>
      </c>
      <c r="Q2610" s="451"/>
      <c r="R2610" s="144"/>
      <c r="S2610" s="143"/>
      <c r="T2610" s="144"/>
      <c r="U2610" s="145"/>
      <c r="W2610" s="365"/>
    </row>
    <row r="2611" spans="1:23">
      <c r="A2611" s="135"/>
      <c r="B2611" s="183" t="s">
        <v>83</v>
      </c>
      <c r="C2611" s="200" t="s">
        <v>127</v>
      </c>
      <c r="D2611" s="202"/>
      <c r="E2611" s="52"/>
      <c r="F2611" s="52"/>
      <c r="G2611" s="186"/>
      <c r="H2611" s="187"/>
      <c r="I2611" s="139"/>
      <c r="J2611" s="139"/>
      <c r="K2611" s="139"/>
      <c r="L2611" s="140"/>
      <c r="M2611" s="141"/>
      <c r="N2611" s="458">
        <f t="shared" si="159"/>
        <v>0</v>
      </c>
      <c r="O2611" s="147"/>
      <c r="P2611" s="460">
        <f t="shared" si="160"/>
        <v>0</v>
      </c>
      <c r="Q2611" s="451"/>
      <c r="R2611" s="144"/>
      <c r="S2611" s="143"/>
      <c r="T2611" s="144"/>
      <c r="U2611" s="145"/>
      <c r="W2611" s="365"/>
    </row>
    <row r="2612" spans="1:23">
      <c r="A2612" s="182"/>
      <c r="B2612" s="52"/>
      <c r="C2612" s="200"/>
      <c r="D2612" s="137"/>
      <c r="E2612" s="52"/>
      <c r="F2612" s="52"/>
      <c r="G2612" s="186"/>
      <c r="H2612" s="187"/>
      <c r="I2612" s="187"/>
      <c r="J2612" s="187"/>
      <c r="K2612" s="139"/>
      <c r="L2612" s="140"/>
      <c r="M2612" s="141"/>
      <c r="N2612" s="458">
        <f t="shared" si="159"/>
        <v>0</v>
      </c>
      <c r="O2612" s="147"/>
      <c r="P2612" s="460">
        <f t="shared" si="160"/>
        <v>0</v>
      </c>
      <c r="Q2612" s="451"/>
      <c r="R2612" s="144"/>
      <c r="S2612" s="143"/>
      <c r="T2612" s="144"/>
      <c r="U2612" s="145"/>
      <c r="W2612" s="365"/>
    </row>
    <row r="2613" spans="1:23">
      <c r="A2613" s="135"/>
      <c r="B2613" s="183" t="s">
        <v>83</v>
      </c>
      <c r="C2613" s="200" t="s">
        <v>111</v>
      </c>
      <c r="D2613" s="202"/>
      <c r="E2613" s="52"/>
      <c r="F2613" s="52"/>
      <c r="G2613" s="186"/>
      <c r="H2613" s="187"/>
      <c r="I2613" s="139"/>
      <c r="J2613" s="139"/>
      <c r="K2613" s="139"/>
      <c r="L2613" s="140"/>
      <c r="M2613" s="141"/>
      <c r="N2613" s="458">
        <f t="shared" si="159"/>
        <v>0</v>
      </c>
      <c r="O2613" s="147"/>
      <c r="P2613" s="460">
        <f t="shared" si="160"/>
        <v>0</v>
      </c>
      <c r="Q2613" s="451"/>
      <c r="R2613" s="144"/>
      <c r="S2613" s="143"/>
      <c r="T2613" s="144"/>
      <c r="U2613" s="145"/>
      <c r="W2613" s="365"/>
    </row>
    <row r="2614" spans="1:23">
      <c r="A2614" s="182"/>
      <c r="B2614" s="52"/>
      <c r="C2614" s="200"/>
      <c r="D2614" s="137"/>
      <c r="E2614" s="52"/>
      <c r="F2614" s="52"/>
      <c r="G2614" s="186"/>
      <c r="H2614" s="187"/>
      <c r="I2614" s="187"/>
      <c r="J2614" s="187"/>
      <c r="K2614" s="139"/>
      <c r="L2614" s="140"/>
      <c r="M2614" s="141"/>
      <c r="N2614" s="458">
        <f t="shared" si="159"/>
        <v>0</v>
      </c>
      <c r="O2614" s="147"/>
      <c r="P2614" s="460">
        <f t="shared" si="160"/>
        <v>0</v>
      </c>
      <c r="Q2614" s="451"/>
      <c r="R2614" s="144"/>
      <c r="S2614" s="143"/>
      <c r="T2614" s="144"/>
      <c r="U2614" s="145"/>
      <c r="W2614" s="365"/>
    </row>
    <row r="2615" spans="1:23" ht="26">
      <c r="A2615" s="135">
        <v>17</v>
      </c>
      <c r="B2615" s="52" t="s">
        <v>2</v>
      </c>
      <c r="C2615" s="136" t="s">
        <v>476</v>
      </c>
      <c r="D2615" s="202">
        <v>4.55</v>
      </c>
      <c r="E2615" s="52" t="s">
        <v>533</v>
      </c>
      <c r="F2615" s="52">
        <v>1</v>
      </c>
      <c r="G2615" s="112" t="s">
        <v>96</v>
      </c>
      <c r="H2615" s="138">
        <v>20</v>
      </c>
      <c r="I2615" s="139">
        <v>79</v>
      </c>
      <c r="J2615" s="139">
        <v>43</v>
      </c>
      <c r="K2615" s="139">
        <f>I2615+J2615</f>
        <v>122</v>
      </c>
      <c r="L2615" s="140">
        <f>K2615*D2615</f>
        <v>555.1</v>
      </c>
      <c r="M2615" s="141">
        <f t="shared" si="158"/>
        <v>555.1</v>
      </c>
      <c r="N2615" s="458">
        <f>P2615*D2615*F2615*0.2</f>
        <v>0</v>
      </c>
      <c r="O2615" s="147">
        <v>1</v>
      </c>
      <c r="P2615" s="460">
        <f t="shared" si="160"/>
        <v>0</v>
      </c>
      <c r="Q2615" s="451">
        <f>'Work progress Summary'!O22</f>
        <v>1</v>
      </c>
      <c r="R2615" s="144">
        <v>555.1</v>
      </c>
      <c r="S2615" s="143">
        <f t="shared" si="161"/>
        <v>0</v>
      </c>
      <c r="T2615" s="144">
        <f>Q2615*M2615</f>
        <v>555.1</v>
      </c>
      <c r="U2615" s="145"/>
      <c r="W2615" s="365"/>
    </row>
    <row r="2616" spans="1:23">
      <c r="A2616" s="182"/>
      <c r="B2616" s="52"/>
      <c r="C2616" s="200"/>
      <c r="D2616" s="137"/>
      <c r="E2616" s="52"/>
      <c r="F2616" s="52"/>
      <c r="G2616" s="186"/>
      <c r="H2616" s="187"/>
      <c r="I2616" s="187"/>
      <c r="J2616" s="187"/>
      <c r="K2616" s="139"/>
      <c r="L2616" s="140"/>
      <c r="M2616" s="141"/>
      <c r="N2616" s="458">
        <f t="shared" si="159"/>
        <v>0</v>
      </c>
      <c r="O2616" s="147"/>
      <c r="P2616" s="460">
        <f t="shared" si="160"/>
        <v>0</v>
      </c>
      <c r="Q2616" s="451"/>
      <c r="R2616" s="144"/>
      <c r="S2616" s="143"/>
      <c r="T2616" s="144"/>
      <c r="U2616" s="145"/>
      <c r="W2616" s="365"/>
    </row>
    <row r="2617" spans="1:23" ht="26">
      <c r="A2617" s="135">
        <v>17</v>
      </c>
      <c r="B2617" s="52" t="s">
        <v>129</v>
      </c>
      <c r="C2617" s="136" t="s">
        <v>310</v>
      </c>
      <c r="D2617" s="137">
        <v>6.35</v>
      </c>
      <c r="E2617" s="52" t="s">
        <v>532</v>
      </c>
      <c r="F2617" s="52">
        <v>1</v>
      </c>
      <c r="G2617" s="112" t="s">
        <v>131</v>
      </c>
      <c r="H2617" s="138">
        <v>20</v>
      </c>
      <c r="I2617" s="139">
        <v>406</v>
      </c>
      <c r="J2617" s="139">
        <v>222</v>
      </c>
      <c r="K2617" s="139">
        <f>I2617+J2617</f>
        <v>628</v>
      </c>
      <c r="L2617" s="140">
        <f>K2617*D2617</f>
        <v>3987.7999999999997</v>
      </c>
      <c r="M2617" s="141">
        <f t="shared" si="158"/>
        <v>3987.7999999999997</v>
      </c>
      <c r="N2617" s="458">
        <f t="shared" si="159"/>
        <v>0</v>
      </c>
      <c r="O2617" s="147">
        <v>1</v>
      </c>
      <c r="P2617" s="460">
        <f t="shared" si="160"/>
        <v>0</v>
      </c>
      <c r="Q2617" s="451">
        <f>Q2615</f>
        <v>1</v>
      </c>
      <c r="R2617" s="144">
        <v>3987.7999999999997</v>
      </c>
      <c r="S2617" s="143">
        <f t="shared" si="161"/>
        <v>0</v>
      </c>
      <c r="T2617" s="144">
        <f>Q2617*M2617</f>
        <v>3987.7999999999997</v>
      </c>
      <c r="U2617" s="145"/>
      <c r="W2617" s="365"/>
    </row>
    <row r="2618" spans="1:23">
      <c r="A2618" s="182"/>
      <c r="B2618" s="52"/>
      <c r="C2618" s="200"/>
      <c r="D2618" s="137"/>
      <c r="E2618" s="52"/>
      <c r="F2618" s="52"/>
      <c r="G2618" s="186"/>
      <c r="H2618" s="187"/>
      <c r="I2618" s="187"/>
      <c r="J2618" s="187"/>
      <c r="K2618" s="139"/>
      <c r="L2618" s="140"/>
      <c r="M2618" s="141"/>
      <c r="N2618" s="458">
        <f t="shared" si="159"/>
        <v>0</v>
      </c>
      <c r="O2618" s="147"/>
      <c r="P2618" s="460">
        <f t="shared" si="160"/>
        <v>0</v>
      </c>
      <c r="Q2618" s="451"/>
      <c r="R2618" s="144"/>
      <c r="S2618" s="143"/>
      <c r="T2618" s="144"/>
      <c r="U2618" s="145"/>
      <c r="W2618" s="365"/>
    </row>
    <row r="2619" spans="1:23">
      <c r="A2619" s="135"/>
      <c r="B2619" s="183" t="s">
        <v>83</v>
      </c>
      <c r="C2619" s="200" t="s">
        <v>118</v>
      </c>
      <c r="D2619" s="202"/>
      <c r="E2619" s="52"/>
      <c r="F2619" s="52"/>
      <c r="G2619" s="186"/>
      <c r="H2619" s="187"/>
      <c r="I2619" s="139"/>
      <c r="J2619" s="139"/>
      <c r="K2619" s="139"/>
      <c r="L2619" s="140"/>
      <c r="M2619" s="141"/>
      <c r="N2619" s="458">
        <f t="shared" si="159"/>
        <v>0</v>
      </c>
      <c r="O2619" s="147"/>
      <c r="P2619" s="460">
        <f t="shared" si="160"/>
        <v>0</v>
      </c>
      <c r="Q2619" s="451"/>
      <c r="R2619" s="144"/>
      <c r="S2619" s="143"/>
      <c r="T2619" s="144"/>
      <c r="U2619" s="145"/>
      <c r="W2619" s="365"/>
    </row>
    <row r="2620" spans="1:23">
      <c r="A2620" s="182"/>
      <c r="B2620" s="52"/>
      <c r="C2620" s="200"/>
      <c r="D2620" s="137"/>
      <c r="E2620" s="52"/>
      <c r="F2620" s="52"/>
      <c r="G2620" s="186"/>
      <c r="H2620" s="187"/>
      <c r="I2620" s="187"/>
      <c r="J2620" s="187"/>
      <c r="K2620" s="139"/>
      <c r="L2620" s="140"/>
      <c r="M2620" s="141"/>
      <c r="N2620" s="458">
        <f t="shared" si="159"/>
        <v>0</v>
      </c>
      <c r="O2620" s="147"/>
      <c r="P2620" s="460">
        <f t="shared" si="160"/>
        <v>0</v>
      </c>
      <c r="Q2620" s="451"/>
      <c r="R2620" s="144"/>
      <c r="S2620" s="143"/>
      <c r="T2620" s="144"/>
      <c r="U2620" s="145"/>
      <c r="W2620" s="365"/>
    </row>
    <row r="2621" spans="1:23" ht="39">
      <c r="A2621" s="135">
        <v>17</v>
      </c>
      <c r="B2621" s="52" t="s">
        <v>3</v>
      </c>
      <c r="C2621" s="136" t="s">
        <v>206</v>
      </c>
      <c r="D2621" s="202">
        <v>13.6</v>
      </c>
      <c r="E2621" s="52" t="s">
        <v>532</v>
      </c>
      <c r="F2621" s="52">
        <v>1</v>
      </c>
      <c r="G2621" s="112" t="s">
        <v>131</v>
      </c>
      <c r="H2621" s="138">
        <v>20</v>
      </c>
      <c r="I2621" s="139">
        <v>406</v>
      </c>
      <c r="J2621" s="139">
        <v>222</v>
      </c>
      <c r="K2621" s="139">
        <f>I2621+J2621</f>
        <v>628</v>
      </c>
      <c r="L2621" s="140">
        <f>K2621*D2621</f>
        <v>8540.7999999999993</v>
      </c>
      <c r="M2621" s="141">
        <f t="shared" si="158"/>
        <v>8540.7999999999993</v>
      </c>
      <c r="N2621" s="458">
        <f t="shared" si="159"/>
        <v>0</v>
      </c>
      <c r="O2621" s="147">
        <v>1</v>
      </c>
      <c r="P2621" s="460">
        <f t="shared" si="160"/>
        <v>0</v>
      </c>
      <c r="Q2621" s="451">
        <f>'Work progress Summary'!P22</f>
        <v>1</v>
      </c>
      <c r="R2621" s="144">
        <v>8540.7999999999993</v>
      </c>
      <c r="S2621" s="143">
        <f t="shared" si="161"/>
        <v>0</v>
      </c>
      <c r="T2621" s="144">
        <f>Q2621*M2621</f>
        <v>8540.7999999999993</v>
      </c>
      <c r="U2621" s="145"/>
      <c r="W2621" s="365"/>
    </row>
    <row r="2622" spans="1:23">
      <c r="A2622" s="182"/>
      <c r="B2622" s="52"/>
      <c r="C2622" s="200"/>
      <c r="D2622" s="137"/>
      <c r="E2622" s="52"/>
      <c r="F2622" s="52"/>
      <c r="G2622" s="186"/>
      <c r="H2622" s="187"/>
      <c r="I2622" s="187"/>
      <c r="J2622" s="187"/>
      <c r="K2622" s="139"/>
      <c r="L2622" s="140"/>
      <c r="M2622" s="141"/>
      <c r="N2622" s="458">
        <f t="shared" si="159"/>
        <v>0</v>
      </c>
      <c r="O2622" s="147"/>
      <c r="P2622" s="460">
        <f t="shared" si="160"/>
        <v>0</v>
      </c>
      <c r="Q2622" s="451"/>
      <c r="R2622" s="144"/>
      <c r="S2622" s="143"/>
      <c r="T2622" s="144"/>
      <c r="U2622" s="145"/>
      <c r="W2622" s="365"/>
    </row>
    <row r="2623" spans="1:23" ht="26">
      <c r="A2623" s="135">
        <v>17</v>
      </c>
      <c r="B2623" s="52" t="s">
        <v>4</v>
      </c>
      <c r="C2623" s="136" t="s">
        <v>477</v>
      </c>
      <c r="D2623" s="137">
        <v>5.3</v>
      </c>
      <c r="E2623" s="52" t="s">
        <v>533</v>
      </c>
      <c r="F2623" s="52">
        <v>1</v>
      </c>
      <c r="G2623" s="112" t="s">
        <v>96</v>
      </c>
      <c r="H2623" s="138">
        <v>20</v>
      </c>
      <c r="I2623" s="139">
        <v>94</v>
      </c>
      <c r="J2623" s="139">
        <v>56</v>
      </c>
      <c r="K2623" s="139">
        <f>I2623+J2623</f>
        <v>150</v>
      </c>
      <c r="L2623" s="140">
        <f>K2623*D2623</f>
        <v>795</v>
      </c>
      <c r="M2623" s="141">
        <f t="shared" si="158"/>
        <v>795</v>
      </c>
      <c r="N2623" s="458">
        <f>P2623*D2623*F2623*0.23</f>
        <v>0</v>
      </c>
      <c r="O2623" s="147">
        <v>1</v>
      </c>
      <c r="P2623" s="460">
        <f t="shared" si="160"/>
        <v>0</v>
      </c>
      <c r="Q2623" s="451">
        <f>Q2621</f>
        <v>1</v>
      </c>
      <c r="R2623" s="144">
        <v>795</v>
      </c>
      <c r="S2623" s="143">
        <f t="shared" si="161"/>
        <v>0</v>
      </c>
      <c r="T2623" s="144">
        <f>Q2623*M2623</f>
        <v>795</v>
      </c>
      <c r="U2623" s="145"/>
      <c r="W2623" s="365"/>
    </row>
    <row r="2624" spans="1:23">
      <c r="A2624" s="182"/>
      <c r="B2624" s="52"/>
      <c r="C2624" s="200"/>
      <c r="D2624" s="137"/>
      <c r="E2624" s="52"/>
      <c r="F2624" s="52"/>
      <c r="G2624" s="186"/>
      <c r="H2624" s="187"/>
      <c r="I2624" s="187"/>
      <c r="J2624" s="187"/>
      <c r="K2624" s="139"/>
      <c r="L2624" s="140"/>
      <c r="M2624" s="141"/>
      <c r="N2624" s="458">
        <f t="shared" si="159"/>
        <v>0</v>
      </c>
      <c r="O2624" s="147"/>
      <c r="P2624" s="460">
        <f t="shared" si="160"/>
        <v>0</v>
      </c>
      <c r="Q2624" s="451"/>
      <c r="R2624" s="144"/>
      <c r="S2624" s="143"/>
      <c r="T2624" s="144"/>
      <c r="U2624" s="145"/>
      <c r="W2624" s="365"/>
    </row>
    <row r="2625" spans="1:23">
      <c r="A2625" s="135"/>
      <c r="B2625" s="183" t="s">
        <v>83</v>
      </c>
      <c r="C2625" s="200" t="s">
        <v>121</v>
      </c>
      <c r="D2625" s="202"/>
      <c r="E2625" s="52"/>
      <c r="F2625" s="52"/>
      <c r="G2625" s="186"/>
      <c r="H2625" s="187"/>
      <c r="I2625" s="139"/>
      <c r="J2625" s="139"/>
      <c r="K2625" s="139"/>
      <c r="L2625" s="140"/>
      <c r="M2625" s="141"/>
      <c r="N2625" s="458">
        <f t="shared" si="159"/>
        <v>0</v>
      </c>
      <c r="O2625" s="147"/>
      <c r="P2625" s="460">
        <f t="shared" si="160"/>
        <v>0</v>
      </c>
      <c r="Q2625" s="451"/>
      <c r="R2625" s="144"/>
      <c r="S2625" s="143"/>
      <c r="T2625" s="144"/>
      <c r="U2625" s="145"/>
      <c r="W2625" s="365"/>
    </row>
    <row r="2626" spans="1:23">
      <c r="A2626" s="182"/>
      <c r="B2626" s="52"/>
      <c r="C2626" s="200"/>
      <c r="D2626" s="137"/>
      <c r="E2626" s="52"/>
      <c r="F2626" s="52"/>
      <c r="G2626" s="186"/>
      <c r="H2626" s="187"/>
      <c r="I2626" s="187"/>
      <c r="J2626" s="187"/>
      <c r="K2626" s="139"/>
      <c r="L2626" s="140"/>
      <c r="M2626" s="141"/>
      <c r="N2626" s="458">
        <f t="shared" si="159"/>
        <v>0</v>
      </c>
      <c r="O2626" s="147"/>
      <c r="P2626" s="460">
        <f t="shared" si="160"/>
        <v>0</v>
      </c>
      <c r="Q2626" s="451"/>
      <c r="R2626" s="144"/>
      <c r="S2626" s="143"/>
      <c r="T2626" s="144"/>
      <c r="U2626" s="145"/>
      <c r="W2626" s="365"/>
    </row>
    <row r="2627" spans="1:23" ht="52">
      <c r="A2627" s="135">
        <v>17</v>
      </c>
      <c r="B2627" s="52" t="s">
        <v>5</v>
      </c>
      <c r="C2627" s="136" t="s">
        <v>207</v>
      </c>
      <c r="D2627" s="202">
        <v>3.9</v>
      </c>
      <c r="E2627" s="52" t="s">
        <v>532</v>
      </c>
      <c r="F2627" s="52">
        <v>1</v>
      </c>
      <c r="G2627" s="112" t="s">
        <v>131</v>
      </c>
      <c r="H2627" s="138">
        <v>20</v>
      </c>
      <c r="I2627" s="139">
        <v>406</v>
      </c>
      <c r="J2627" s="139">
        <v>222</v>
      </c>
      <c r="K2627" s="139">
        <f>I2627+J2627</f>
        <v>628</v>
      </c>
      <c r="L2627" s="140">
        <f>K2627*D2627</f>
        <v>2449.1999999999998</v>
      </c>
      <c r="M2627" s="141">
        <f t="shared" si="158"/>
        <v>2449.1999999999998</v>
      </c>
      <c r="N2627" s="458">
        <f t="shared" si="159"/>
        <v>0</v>
      </c>
      <c r="O2627" s="147">
        <v>1</v>
      </c>
      <c r="P2627" s="460">
        <f t="shared" si="160"/>
        <v>0</v>
      </c>
      <c r="Q2627" s="451">
        <f>'Work progress Summary'!Q22</f>
        <v>1</v>
      </c>
      <c r="R2627" s="144">
        <v>2449.1999999999998</v>
      </c>
      <c r="S2627" s="143">
        <f t="shared" si="161"/>
        <v>0</v>
      </c>
      <c r="T2627" s="144">
        <f>Q2627*M2627</f>
        <v>2449.1999999999998</v>
      </c>
      <c r="U2627" s="145"/>
      <c r="W2627" s="365"/>
    </row>
    <row r="2628" spans="1:23">
      <c r="A2628" s="182"/>
      <c r="B2628" s="52"/>
      <c r="C2628" s="200"/>
      <c r="D2628" s="137"/>
      <c r="E2628" s="52"/>
      <c r="F2628" s="52"/>
      <c r="G2628" s="186"/>
      <c r="H2628" s="187"/>
      <c r="I2628" s="187"/>
      <c r="J2628" s="187"/>
      <c r="K2628" s="139"/>
      <c r="L2628" s="140"/>
      <c r="M2628" s="141"/>
      <c r="N2628" s="458">
        <f t="shared" si="159"/>
        <v>0</v>
      </c>
      <c r="O2628" s="147"/>
      <c r="P2628" s="460">
        <f t="shared" si="160"/>
        <v>0</v>
      </c>
      <c r="Q2628" s="451"/>
      <c r="R2628" s="144"/>
      <c r="S2628" s="143"/>
      <c r="T2628" s="144"/>
      <c r="U2628" s="145"/>
      <c r="W2628" s="365"/>
    </row>
    <row r="2629" spans="1:23" ht="26">
      <c r="A2629" s="135">
        <v>17</v>
      </c>
      <c r="B2629" s="52" t="s">
        <v>103</v>
      </c>
      <c r="C2629" s="136" t="s">
        <v>478</v>
      </c>
      <c r="D2629" s="137">
        <v>3.55</v>
      </c>
      <c r="E2629" s="52" t="s">
        <v>533</v>
      </c>
      <c r="F2629" s="52">
        <v>1</v>
      </c>
      <c r="G2629" s="112" t="s">
        <v>96</v>
      </c>
      <c r="H2629" s="138">
        <v>20</v>
      </c>
      <c r="I2629" s="139">
        <v>79</v>
      </c>
      <c r="J2629" s="139">
        <v>43</v>
      </c>
      <c r="K2629" s="139">
        <f>I2629+J2629</f>
        <v>122</v>
      </c>
      <c r="L2629" s="140">
        <f>K2629*D2629</f>
        <v>433.09999999999997</v>
      </c>
      <c r="M2629" s="141">
        <f t="shared" si="158"/>
        <v>433.09999999999997</v>
      </c>
      <c r="N2629" s="458">
        <f>P2629*D2629*F2629*0.18</f>
        <v>0</v>
      </c>
      <c r="O2629" s="147">
        <v>1</v>
      </c>
      <c r="P2629" s="460">
        <f t="shared" si="160"/>
        <v>0</v>
      </c>
      <c r="Q2629" s="451">
        <f>Q2627</f>
        <v>1</v>
      </c>
      <c r="R2629" s="144">
        <v>433.09999999999997</v>
      </c>
      <c r="S2629" s="143">
        <f t="shared" si="161"/>
        <v>0</v>
      </c>
      <c r="T2629" s="144">
        <f>Q2629*M2629</f>
        <v>433.09999999999997</v>
      </c>
      <c r="U2629" s="145"/>
      <c r="W2629" s="365"/>
    </row>
    <row r="2630" spans="1:23">
      <c r="A2630" s="182"/>
      <c r="B2630" s="52"/>
      <c r="C2630" s="200"/>
      <c r="D2630" s="137"/>
      <c r="E2630" s="52"/>
      <c r="F2630" s="52"/>
      <c r="G2630" s="186"/>
      <c r="H2630" s="187"/>
      <c r="I2630" s="187"/>
      <c r="J2630" s="187"/>
      <c r="K2630" s="139"/>
      <c r="L2630" s="140"/>
      <c r="M2630" s="141"/>
      <c r="N2630" s="458">
        <f t="shared" si="159"/>
        <v>0</v>
      </c>
      <c r="O2630" s="147"/>
      <c r="P2630" s="460">
        <f t="shared" si="160"/>
        <v>0</v>
      </c>
      <c r="Q2630" s="451"/>
      <c r="R2630" s="144"/>
      <c r="S2630" s="143"/>
      <c r="T2630" s="144"/>
      <c r="U2630" s="145"/>
      <c r="W2630" s="365"/>
    </row>
    <row r="2631" spans="1:23">
      <c r="A2631" s="135"/>
      <c r="B2631" s="183" t="s">
        <v>83</v>
      </c>
      <c r="C2631" s="200" t="s">
        <v>300</v>
      </c>
      <c r="D2631" s="137"/>
      <c r="E2631" s="52"/>
      <c r="F2631" s="52"/>
      <c r="G2631" s="186"/>
      <c r="H2631" s="187"/>
      <c r="I2631" s="139"/>
      <c r="J2631" s="139"/>
      <c r="K2631" s="139"/>
      <c r="L2631" s="140"/>
      <c r="M2631" s="141"/>
      <c r="N2631" s="458">
        <f t="shared" si="159"/>
        <v>0</v>
      </c>
      <c r="O2631" s="147"/>
      <c r="P2631" s="460">
        <f t="shared" si="160"/>
        <v>0</v>
      </c>
      <c r="Q2631" s="451"/>
      <c r="R2631" s="144"/>
      <c r="S2631" s="143"/>
      <c r="T2631" s="144"/>
      <c r="U2631" s="145"/>
      <c r="W2631" s="365"/>
    </row>
    <row r="2632" spans="1:23">
      <c r="A2632" s="182"/>
      <c r="B2632" s="52"/>
      <c r="C2632" s="200"/>
      <c r="D2632" s="137"/>
      <c r="E2632" s="52"/>
      <c r="F2632" s="52"/>
      <c r="G2632" s="186"/>
      <c r="H2632" s="187"/>
      <c r="I2632" s="187"/>
      <c r="J2632" s="187"/>
      <c r="K2632" s="139"/>
      <c r="L2632" s="140"/>
      <c r="M2632" s="141"/>
      <c r="N2632" s="458">
        <f t="shared" si="159"/>
        <v>0</v>
      </c>
      <c r="O2632" s="147"/>
      <c r="P2632" s="460">
        <f t="shared" si="160"/>
        <v>0</v>
      </c>
      <c r="Q2632" s="451"/>
      <c r="R2632" s="144"/>
      <c r="S2632" s="143"/>
      <c r="T2632" s="144"/>
      <c r="U2632" s="145"/>
      <c r="W2632" s="365"/>
    </row>
    <row r="2633" spans="1:23" ht="52">
      <c r="A2633" s="135">
        <v>17</v>
      </c>
      <c r="B2633" s="52" t="s">
        <v>105</v>
      </c>
      <c r="C2633" s="136" t="s">
        <v>207</v>
      </c>
      <c r="D2633" s="137">
        <v>5.5</v>
      </c>
      <c r="E2633" s="52" t="s">
        <v>532</v>
      </c>
      <c r="F2633" s="52">
        <v>1</v>
      </c>
      <c r="G2633" s="112" t="s">
        <v>131</v>
      </c>
      <c r="H2633" s="138">
        <v>20</v>
      </c>
      <c r="I2633" s="139">
        <v>406</v>
      </c>
      <c r="J2633" s="139">
        <v>222</v>
      </c>
      <c r="K2633" s="139">
        <f>I2633+J2633</f>
        <v>628</v>
      </c>
      <c r="L2633" s="140">
        <f>K2633*D2633</f>
        <v>3454</v>
      </c>
      <c r="M2633" s="141">
        <f t="shared" si="158"/>
        <v>3454</v>
      </c>
      <c r="N2633" s="458">
        <f t="shared" si="159"/>
        <v>0</v>
      </c>
      <c r="O2633" s="147">
        <v>1</v>
      </c>
      <c r="P2633" s="460">
        <f t="shared" si="160"/>
        <v>0</v>
      </c>
      <c r="Q2633" s="451">
        <f>'Work progress Summary'!Q22</f>
        <v>1</v>
      </c>
      <c r="R2633" s="144">
        <v>3454</v>
      </c>
      <c r="S2633" s="143">
        <f t="shared" si="161"/>
        <v>0</v>
      </c>
      <c r="T2633" s="144">
        <f>Q2633*M2633</f>
        <v>3454</v>
      </c>
      <c r="U2633" s="145"/>
      <c r="W2633" s="365"/>
    </row>
    <row r="2634" spans="1:23">
      <c r="A2634" s="182"/>
      <c r="B2634" s="52"/>
      <c r="C2634" s="200"/>
      <c r="D2634" s="137"/>
      <c r="E2634" s="52"/>
      <c r="F2634" s="52"/>
      <c r="G2634" s="186"/>
      <c r="H2634" s="187"/>
      <c r="I2634" s="187"/>
      <c r="J2634" s="187"/>
      <c r="K2634" s="139"/>
      <c r="L2634" s="140"/>
      <c r="M2634" s="141"/>
      <c r="N2634" s="458">
        <f t="shared" si="159"/>
        <v>0</v>
      </c>
      <c r="O2634" s="147"/>
      <c r="P2634" s="460">
        <f t="shared" si="160"/>
        <v>0</v>
      </c>
      <c r="Q2634" s="451"/>
      <c r="R2634" s="144"/>
      <c r="S2634" s="143"/>
      <c r="T2634" s="144"/>
      <c r="U2634" s="145"/>
      <c r="W2634" s="365"/>
    </row>
    <row r="2635" spans="1:23" ht="26">
      <c r="A2635" s="135">
        <v>17</v>
      </c>
      <c r="B2635" s="52" t="s">
        <v>107</v>
      </c>
      <c r="C2635" s="136" t="s">
        <v>133</v>
      </c>
      <c r="D2635" s="137">
        <v>5.05</v>
      </c>
      <c r="E2635" s="52" t="s">
        <v>533</v>
      </c>
      <c r="F2635" s="52">
        <v>1</v>
      </c>
      <c r="G2635" s="112" t="s">
        <v>96</v>
      </c>
      <c r="H2635" s="138">
        <v>20</v>
      </c>
      <c r="I2635" s="139">
        <v>79</v>
      </c>
      <c r="J2635" s="139">
        <v>43</v>
      </c>
      <c r="K2635" s="139">
        <f>I2635+J2635</f>
        <v>122</v>
      </c>
      <c r="L2635" s="140">
        <f>K2635*D2635</f>
        <v>616.1</v>
      </c>
      <c r="M2635" s="141">
        <f t="shared" si="158"/>
        <v>616.1</v>
      </c>
      <c r="N2635" s="458">
        <f>P2635*D2635*F2635*0.18</f>
        <v>0</v>
      </c>
      <c r="O2635" s="147">
        <v>1</v>
      </c>
      <c r="P2635" s="460">
        <f t="shared" si="160"/>
        <v>0</v>
      </c>
      <c r="Q2635" s="451">
        <f>Q2633</f>
        <v>1</v>
      </c>
      <c r="R2635" s="144">
        <v>616.1</v>
      </c>
      <c r="S2635" s="143">
        <f t="shared" si="161"/>
        <v>0</v>
      </c>
      <c r="T2635" s="144">
        <f>Q2635*M2635</f>
        <v>616.1</v>
      </c>
      <c r="U2635" s="145"/>
      <c r="W2635" s="365"/>
    </row>
    <row r="2636" spans="1:23">
      <c r="A2636" s="182"/>
      <c r="B2636" s="52"/>
      <c r="C2636" s="200"/>
      <c r="D2636" s="137"/>
      <c r="E2636" s="52"/>
      <c r="F2636" s="52"/>
      <c r="G2636" s="186"/>
      <c r="H2636" s="187"/>
      <c r="I2636" s="187"/>
      <c r="J2636" s="187"/>
      <c r="K2636" s="139"/>
      <c r="L2636" s="140"/>
      <c r="M2636" s="141"/>
      <c r="N2636" s="458">
        <f t="shared" si="159"/>
        <v>0</v>
      </c>
      <c r="O2636" s="147"/>
      <c r="P2636" s="460">
        <f t="shared" si="160"/>
        <v>0</v>
      </c>
      <c r="Q2636" s="451"/>
      <c r="R2636" s="144"/>
      <c r="S2636" s="143"/>
      <c r="T2636" s="144"/>
      <c r="U2636" s="145"/>
      <c r="W2636" s="365"/>
    </row>
    <row r="2637" spans="1:23">
      <c r="A2637" s="135"/>
      <c r="B2637" s="183" t="s">
        <v>83</v>
      </c>
      <c r="C2637" s="200" t="s">
        <v>134</v>
      </c>
      <c r="D2637" s="202"/>
      <c r="E2637" s="52"/>
      <c r="F2637" s="52"/>
      <c r="G2637" s="186"/>
      <c r="H2637" s="187"/>
      <c r="I2637" s="139"/>
      <c r="J2637" s="139"/>
      <c r="K2637" s="139"/>
      <c r="L2637" s="140"/>
      <c r="M2637" s="141"/>
      <c r="N2637" s="458">
        <f t="shared" si="159"/>
        <v>0</v>
      </c>
      <c r="O2637" s="147"/>
      <c r="P2637" s="460">
        <f t="shared" si="160"/>
        <v>0</v>
      </c>
      <c r="Q2637" s="451"/>
      <c r="R2637" s="144"/>
      <c r="S2637" s="143"/>
      <c r="T2637" s="144"/>
      <c r="U2637" s="145"/>
      <c r="W2637" s="365"/>
    </row>
    <row r="2638" spans="1:23">
      <c r="A2638" s="182"/>
      <c r="B2638" s="52"/>
      <c r="C2638" s="200"/>
      <c r="D2638" s="137"/>
      <c r="E2638" s="52"/>
      <c r="F2638" s="52"/>
      <c r="G2638" s="186"/>
      <c r="H2638" s="187"/>
      <c r="I2638" s="187"/>
      <c r="J2638" s="187"/>
      <c r="K2638" s="139"/>
      <c r="L2638" s="140"/>
      <c r="M2638" s="141"/>
      <c r="N2638" s="458">
        <f t="shared" si="159"/>
        <v>0</v>
      </c>
      <c r="O2638" s="147"/>
      <c r="P2638" s="460">
        <f t="shared" si="160"/>
        <v>0</v>
      </c>
      <c r="Q2638" s="451"/>
      <c r="R2638" s="144"/>
      <c r="S2638" s="143"/>
      <c r="T2638" s="144"/>
      <c r="U2638" s="145"/>
      <c r="W2638" s="365"/>
    </row>
    <row r="2639" spans="1:23" ht="26">
      <c r="A2639" s="135"/>
      <c r="B2639" s="52"/>
      <c r="C2639" s="136" t="s">
        <v>135</v>
      </c>
      <c r="D2639" s="202"/>
      <c r="E2639" s="52"/>
      <c r="F2639" s="52"/>
      <c r="G2639" s="186"/>
      <c r="H2639" s="187"/>
      <c r="I2639" s="139"/>
      <c r="J2639" s="139"/>
      <c r="K2639" s="139"/>
      <c r="L2639" s="140"/>
      <c r="M2639" s="141"/>
      <c r="N2639" s="458">
        <f t="shared" si="159"/>
        <v>0</v>
      </c>
      <c r="O2639" s="147"/>
      <c r="P2639" s="460">
        <f t="shared" si="160"/>
        <v>0</v>
      </c>
      <c r="Q2639" s="451"/>
      <c r="R2639" s="144"/>
      <c r="S2639" s="143"/>
      <c r="T2639" s="144"/>
      <c r="U2639" s="145"/>
      <c r="W2639" s="365"/>
    </row>
    <row r="2640" spans="1:23">
      <c r="A2640" s="182"/>
      <c r="B2640" s="52"/>
      <c r="C2640" s="200"/>
      <c r="D2640" s="137"/>
      <c r="E2640" s="52"/>
      <c r="F2640" s="52"/>
      <c r="G2640" s="186"/>
      <c r="H2640" s="187"/>
      <c r="I2640" s="187"/>
      <c r="J2640" s="187"/>
      <c r="K2640" s="139"/>
      <c r="L2640" s="140"/>
      <c r="M2640" s="141"/>
      <c r="N2640" s="458">
        <f t="shared" si="159"/>
        <v>0</v>
      </c>
      <c r="O2640" s="147"/>
      <c r="P2640" s="460">
        <f t="shared" si="160"/>
        <v>0</v>
      </c>
      <c r="Q2640" s="451"/>
      <c r="R2640" s="144"/>
      <c r="S2640" s="143"/>
      <c r="T2640" s="144"/>
      <c r="U2640" s="145"/>
      <c r="W2640" s="365"/>
    </row>
    <row r="2641" spans="1:23">
      <c r="A2641" s="135">
        <v>17</v>
      </c>
      <c r="B2641" s="52" t="s">
        <v>1</v>
      </c>
      <c r="C2641" s="185" t="s">
        <v>386</v>
      </c>
      <c r="D2641" s="202">
        <v>1</v>
      </c>
      <c r="E2641" s="52" t="s">
        <v>100</v>
      </c>
      <c r="F2641" s="52">
        <v>1</v>
      </c>
      <c r="G2641" s="112" t="s">
        <v>96</v>
      </c>
      <c r="H2641" s="138">
        <v>20</v>
      </c>
      <c r="I2641" s="139">
        <v>972</v>
      </c>
      <c r="J2641" s="139">
        <v>506</v>
      </c>
      <c r="K2641" s="139">
        <f>I2641+J2641</f>
        <v>1478</v>
      </c>
      <c r="L2641" s="140">
        <f>K2641*D2641</f>
        <v>1478</v>
      </c>
      <c r="M2641" s="141">
        <f t="shared" ref="M2641:M2695" si="162">D2641*K2641*F2641</f>
        <v>1478</v>
      </c>
      <c r="N2641" s="458">
        <f t="shared" si="159"/>
        <v>0</v>
      </c>
      <c r="O2641" s="147">
        <v>1</v>
      </c>
      <c r="P2641" s="460">
        <f t="shared" si="160"/>
        <v>0</v>
      </c>
      <c r="Q2641" s="451">
        <f>'Work progress Summary'!U22</f>
        <v>1</v>
      </c>
      <c r="R2641" s="144">
        <v>1478</v>
      </c>
      <c r="S2641" s="143">
        <f t="shared" si="161"/>
        <v>0</v>
      </c>
      <c r="T2641" s="144">
        <f>Q2641*M2641</f>
        <v>1478</v>
      </c>
      <c r="U2641" s="145"/>
      <c r="W2641" s="365"/>
    </row>
    <row r="2642" spans="1:23">
      <c r="A2642" s="182"/>
      <c r="B2642" s="52"/>
      <c r="C2642" s="200"/>
      <c r="D2642" s="137"/>
      <c r="E2642" s="52"/>
      <c r="F2642" s="52"/>
      <c r="G2642" s="186"/>
      <c r="H2642" s="187"/>
      <c r="I2642" s="187"/>
      <c r="J2642" s="187"/>
      <c r="K2642" s="139"/>
      <c r="L2642" s="140"/>
      <c r="M2642" s="141"/>
      <c r="N2642" s="458">
        <f t="shared" si="159"/>
        <v>0</v>
      </c>
      <c r="O2642" s="147"/>
      <c r="P2642" s="460">
        <f t="shared" si="160"/>
        <v>0</v>
      </c>
      <c r="Q2642" s="451"/>
      <c r="R2642" s="144"/>
      <c r="S2642" s="143"/>
      <c r="T2642" s="144"/>
      <c r="U2642" s="145"/>
      <c r="W2642" s="365"/>
    </row>
    <row r="2643" spans="1:23">
      <c r="A2643" s="135">
        <v>17</v>
      </c>
      <c r="B2643" s="52" t="s">
        <v>2</v>
      </c>
      <c r="C2643" s="185" t="s">
        <v>479</v>
      </c>
      <c r="D2643" s="202">
        <v>1</v>
      </c>
      <c r="E2643" s="52" t="s">
        <v>100</v>
      </c>
      <c r="F2643" s="52">
        <v>1</v>
      </c>
      <c r="G2643" s="112" t="s">
        <v>96</v>
      </c>
      <c r="H2643" s="138">
        <v>20</v>
      </c>
      <c r="I2643" s="139">
        <v>728</v>
      </c>
      <c r="J2643" s="139">
        <v>351</v>
      </c>
      <c r="K2643" s="139">
        <f>I2643+J2643</f>
        <v>1079</v>
      </c>
      <c r="L2643" s="140">
        <f>K2643*D2643</f>
        <v>1079</v>
      </c>
      <c r="M2643" s="141">
        <f t="shared" si="162"/>
        <v>1079</v>
      </c>
      <c r="N2643" s="458">
        <f t="shared" si="159"/>
        <v>0</v>
      </c>
      <c r="O2643" s="147">
        <v>1</v>
      </c>
      <c r="P2643" s="460">
        <f t="shared" si="160"/>
        <v>0</v>
      </c>
      <c r="Q2643" s="451">
        <f>'Work progress Summary'!V22</f>
        <v>1</v>
      </c>
      <c r="R2643" s="144">
        <v>1079</v>
      </c>
      <c r="S2643" s="143">
        <f t="shared" si="161"/>
        <v>0</v>
      </c>
      <c r="T2643" s="144">
        <f>Q2643*M2643</f>
        <v>1079</v>
      </c>
      <c r="U2643" s="145"/>
      <c r="W2643" s="365"/>
    </row>
    <row r="2644" spans="1:23">
      <c r="A2644" s="182"/>
      <c r="B2644" s="52"/>
      <c r="C2644" s="200"/>
      <c r="D2644" s="137"/>
      <c r="E2644" s="52"/>
      <c r="F2644" s="52"/>
      <c r="G2644" s="186"/>
      <c r="H2644" s="187"/>
      <c r="I2644" s="187"/>
      <c r="J2644" s="187"/>
      <c r="K2644" s="139"/>
      <c r="L2644" s="140"/>
      <c r="M2644" s="141"/>
      <c r="N2644" s="458">
        <f t="shared" si="159"/>
        <v>0</v>
      </c>
      <c r="O2644" s="147"/>
      <c r="P2644" s="460">
        <f t="shared" si="160"/>
        <v>0</v>
      </c>
      <c r="Q2644" s="451"/>
      <c r="R2644" s="144"/>
      <c r="S2644" s="143"/>
      <c r="T2644" s="144"/>
      <c r="U2644" s="145"/>
      <c r="W2644" s="365"/>
    </row>
    <row r="2645" spans="1:23">
      <c r="A2645" s="135">
        <v>17</v>
      </c>
      <c r="B2645" s="52" t="s">
        <v>3</v>
      </c>
      <c r="C2645" s="185" t="s">
        <v>369</v>
      </c>
      <c r="D2645" s="137">
        <v>2</v>
      </c>
      <c r="E2645" s="52" t="s">
        <v>100</v>
      </c>
      <c r="F2645" s="52">
        <v>1</v>
      </c>
      <c r="G2645" s="112" t="s">
        <v>96</v>
      </c>
      <c r="H2645" s="138">
        <v>20</v>
      </c>
      <c r="I2645" s="139">
        <v>660</v>
      </c>
      <c r="J2645" s="139">
        <v>304</v>
      </c>
      <c r="K2645" s="139">
        <f>I2645+J2645</f>
        <v>964</v>
      </c>
      <c r="L2645" s="140">
        <f>K2645*D2645</f>
        <v>1928</v>
      </c>
      <c r="M2645" s="141">
        <f t="shared" si="162"/>
        <v>1928</v>
      </c>
      <c r="N2645" s="458">
        <f t="shared" si="159"/>
        <v>0</v>
      </c>
      <c r="O2645" s="147">
        <v>1</v>
      </c>
      <c r="P2645" s="460">
        <f t="shared" si="160"/>
        <v>0</v>
      </c>
      <c r="Q2645" s="451">
        <f>'Work progress Summary'!Y22</f>
        <v>1</v>
      </c>
      <c r="R2645" s="144">
        <v>1928</v>
      </c>
      <c r="S2645" s="143">
        <f t="shared" si="161"/>
        <v>0</v>
      </c>
      <c r="T2645" s="144">
        <f>Q2645*M2645</f>
        <v>1928</v>
      </c>
      <c r="U2645" s="145"/>
      <c r="W2645" s="365"/>
    </row>
    <row r="2646" spans="1:23">
      <c r="A2646" s="182"/>
      <c r="B2646" s="52"/>
      <c r="C2646" s="200"/>
      <c r="D2646" s="137"/>
      <c r="E2646" s="52"/>
      <c r="F2646" s="52"/>
      <c r="G2646" s="186"/>
      <c r="H2646" s="187"/>
      <c r="I2646" s="187"/>
      <c r="J2646" s="187"/>
      <c r="K2646" s="139"/>
      <c r="L2646" s="140"/>
      <c r="M2646" s="141"/>
      <c r="N2646" s="458">
        <f t="shared" si="159"/>
        <v>0</v>
      </c>
      <c r="O2646" s="147"/>
      <c r="P2646" s="460">
        <f t="shared" si="160"/>
        <v>0</v>
      </c>
      <c r="Q2646" s="451"/>
      <c r="R2646" s="144"/>
      <c r="S2646" s="143"/>
      <c r="T2646" s="144"/>
      <c r="U2646" s="145"/>
      <c r="W2646" s="365"/>
    </row>
    <row r="2647" spans="1:23">
      <c r="A2647" s="135">
        <v>17</v>
      </c>
      <c r="B2647" s="52" t="s">
        <v>4</v>
      </c>
      <c r="C2647" s="185" t="s">
        <v>480</v>
      </c>
      <c r="D2647" s="202">
        <v>1</v>
      </c>
      <c r="E2647" s="52" t="s">
        <v>100</v>
      </c>
      <c r="F2647" s="52">
        <v>1</v>
      </c>
      <c r="G2647" s="112" t="s">
        <v>96</v>
      </c>
      <c r="H2647" s="138">
        <v>20</v>
      </c>
      <c r="I2647" s="139">
        <v>728</v>
      </c>
      <c r="J2647" s="139">
        <v>351</v>
      </c>
      <c r="K2647" s="139">
        <f>I2647+J2647</f>
        <v>1079</v>
      </c>
      <c r="L2647" s="140">
        <f>K2647*D2647</f>
        <v>1079</v>
      </c>
      <c r="M2647" s="141">
        <f t="shared" si="162"/>
        <v>1079</v>
      </c>
      <c r="N2647" s="458">
        <f t="shared" si="159"/>
        <v>0</v>
      </c>
      <c r="O2647" s="147">
        <v>1</v>
      </c>
      <c r="P2647" s="460">
        <f t="shared" si="160"/>
        <v>0</v>
      </c>
      <c r="Q2647" s="451">
        <f>'Work progress Summary'!V22</f>
        <v>1</v>
      </c>
      <c r="R2647" s="144">
        <v>1079</v>
      </c>
      <c r="S2647" s="143">
        <f t="shared" si="161"/>
        <v>0</v>
      </c>
      <c r="T2647" s="144">
        <f>Q2647*M2647</f>
        <v>1079</v>
      </c>
      <c r="U2647" s="145"/>
      <c r="W2647" s="365"/>
    </row>
    <row r="2648" spans="1:23">
      <c r="A2648" s="182"/>
      <c r="B2648" s="52"/>
      <c r="C2648" s="200"/>
      <c r="D2648" s="137"/>
      <c r="E2648" s="52"/>
      <c r="F2648" s="52"/>
      <c r="G2648" s="186"/>
      <c r="H2648" s="187"/>
      <c r="I2648" s="187"/>
      <c r="J2648" s="187"/>
      <c r="K2648" s="139"/>
      <c r="L2648" s="140"/>
      <c r="M2648" s="141"/>
      <c r="N2648" s="458">
        <f t="shared" si="159"/>
        <v>0</v>
      </c>
      <c r="O2648" s="147"/>
      <c r="P2648" s="460">
        <f t="shared" si="160"/>
        <v>0</v>
      </c>
      <c r="Q2648" s="451"/>
      <c r="R2648" s="144"/>
      <c r="S2648" s="143"/>
      <c r="T2648" s="144"/>
      <c r="U2648" s="145"/>
      <c r="W2648" s="365"/>
    </row>
    <row r="2649" spans="1:23">
      <c r="A2649" s="135">
        <v>17</v>
      </c>
      <c r="B2649" s="52" t="s">
        <v>5</v>
      </c>
      <c r="C2649" s="185" t="s">
        <v>314</v>
      </c>
      <c r="D2649" s="202">
        <v>1</v>
      </c>
      <c r="E2649" s="52" t="s">
        <v>100</v>
      </c>
      <c r="F2649" s="52">
        <v>1</v>
      </c>
      <c r="G2649" s="112" t="s">
        <v>96</v>
      </c>
      <c r="H2649" s="138">
        <v>20</v>
      </c>
      <c r="I2649" s="139">
        <v>724</v>
      </c>
      <c r="J2649" s="139">
        <v>350</v>
      </c>
      <c r="K2649" s="139">
        <f>I2649+J2649</f>
        <v>1074</v>
      </c>
      <c r="L2649" s="140">
        <f>K2649*D2649</f>
        <v>1074</v>
      </c>
      <c r="M2649" s="141">
        <f t="shared" si="162"/>
        <v>1074</v>
      </c>
      <c r="N2649" s="458">
        <f t="shared" si="159"/>
        <v>0</v>
      </c>
      <c r="O2649" s="147">
        <v>1</v>
      </c>
      <c r="P2649" s="460">
        <f t="shared" si="160"/>
        <v>0</v>
      </c>
      <c r="Q2649" s="451">
        <f>'Work progress Summary'!W22</f>
        <v>1</v>
      </c>
      <c r="R2649" s="144">
        <v>1074</v>
      </c>
      <c r="S2649" s="143">
        <f t="shared" si="161"/>
        <v>0</v>
      </c>
      <c r="T2649" s="144">
        <f>Q2649*M2649</f>
        <v>1074</v>
      </c>
      <c r="U2649" s="145"/>
      <c r="W2649" s="365"/>
    </row>
    <row r="2650" spans="1:23">
      <c r="A2650" s="182"/>
      <c r="B2650" s="52"/>
      <c r="C2650" s="200"/>
      <c r="D2650" s="137"/>
      <c r="E2650" s="52"/>
      <c r="F2650" s="52"/>
      <c r="G2650" s="186"/>
      <c r="H2650" s="187"/>
      <c r="I2650" s="187"/>
      <c r="J2650" s="187"/>
      <c r="K2650" s="139"/>
      <c r="L2650" s="140"/>
      <c r="M2650" s="141"/>
      <c r="N2650" s="458">
        <f t="shared" si="159"/>
        <v>0</v>
      </c>
      <c r="O2650" s="147"/>
      <c r="P2650" s="460">
        <f t="shared" si="160"/>
        <v>0</v>
      </c>
      <c r="Q2650" s="451"/>
      <c r="R2650" s="144"/>
      <c r="S2650" s="143"/>
      <c r="T2650" s="144"/>
      <c r="U2650" s="145"/>
      <c r="W2650" s="365"/>
    </row>
    <row r="2651" spans="1:23">
      <c r="A2651" s="135">
        <v>17</v>
      </c>
      <c r="B2651" s="52" t="s">
        <v>103</v>
      </c>
      <c r="C2651" s="185" t="s">
        <v>138</v>
      </c>
      <c r="D2651" s="202">
        <v>2</v>
      </c>
      <c r="E2651" s="52" t="s">
        <v>100</v>
      </c>
      <c r="F2651" s="52">
        <v>1</v>
      </c>
      <c r="G2651" s="112" t="s">
        <v>96</v>
      </c>
      <c r="H2651" s="138">
        <v>20</v>
      </c>
      <c r="I2651" s="139">
        <v>660</v>
      </c>
      <c r="J2651" s="139">
        <v>304</v>
      </c>
      <c r="K2651" s="139">
        <f>I2651+J2651</f>
        <v>964</v>
      </c>
      <c r="L2651" s="140">
        <f>K2651*D2651</f>
        <v>1928</v>
      </c>
      <c r="M2651" s="141">
        <f t="shared" si="162"/>
        <v>1928</v>
      </c>
      <c r="N2651" s="458">
        <f t="shared" si="159"/>
        <v>0</v>
      </c>
      <c r="O2651" s="147">
        <v>1</v>
      </c>
      <c r="P2651" s="460">
        <f t="shared" si="160"/>
        <v>0</v>
      </c>
      <c r="Q2651" s="451">
        <f>'Work progress Summary'!X22</f>
        <v>1</v>
      </c>
      <c r="R2651" s="144">
        <v>1928</v>
      </c>
      <c r="S2651" s="143">
        <f t="shared" si="161"/>
        <v>0</v>
      </c>
      <c r="T2651" s="144">
        <f>Q2651*M2651</f>
        <v>1928</v>
      </c>
      <c r="U2651" s="145"/>
      <c r="W2651" s="365"/>
    </row>
    <row r="2652" spans="1:23">
      <c r="A2652" s="182"/>
      <c r="B2652" s="52"/>
      <c r="C2652" s="200"/>
      <c r="D2652" s="137"/>
      <c r="E2652" s="52"/>
      <c r="F2652" s="52"/>
      <c r="G2652" s="186"/>
      <c r="H2652" s="187"/>
      <c r="I2652" s="187"/>
      <c r="J2652" s="187"/>
      <c r="K2652" s="139"/>
      <c r="L2652" s="140"/>
      <c r="M2652" s="141"/>
      <c r="N2652" s="458">
        <f t="shared" si="159"/>
        <v>0</v>
      </c>
      <c r="O2652" s="147"/>
      <c r="P2652" s="460">
        <f t="shared" si="160"/>
        <v>0</v>
      </c>
      <c r="Q2652" s="451"/>
      <c r="R2652" s="144"/>
      <c r="S2652" s="143"/>
      <c r="T2652" s="144"/>
      <c r="U2652" s="145"/>
      <c r="W2652" s="365"/>
    </row>
    <row r="2653" spans="1:23">
      <c r="A2653" s="135"/>
      <c r="B2653" s="183" t="s">
        <v>83</v>
      </c>
      <c r="C2653" s="200" t="s">
        <v>139</v>
      </c>
      <c r="D2653" s="202"/>
      <c r="E2653" s="52"/>
      <c r="F2653" s="52"/>
      <c r="G2653" s="186"/>
      <c r="H2653" s="187"/>
      <c r="I2653" s="139"/>
      <c r="J2653" s="139"/>
      <c r="K2653" s="139"/>
      <c r="L2653" s="140"/>
      <c r="M2653" s="141"/>
      <c r="N2653" s="458">
        <f t="shared" si="159"/>
        <v>0</v>
      </c>
      <c r="O2653" s="147"/>
      <c r="P2653" s="460">
        <f t="shared" si="160"/>
        <v>0</v>
      </c>
      <c r="Q2653" s="451"/>
      <c r="R2653" s="144"/>
      <c r="S2653" s="143"/>
      <c r="T2653" s="144"/>
      <c r="U2653" s="145"/>
      <c r="W2653" s="365"/>
    </row>
    <row r="2654" spans="1:23">
      <c r="A2654" s="182"/>
      <c r="B2654" s="52"/>
      <c r="C2654" s="200"/>
      <c r="D2654" s="137"/>
      <c r="E2654" s="52"/>
      <c r="F2654" s="52"/>
      <c r="G2654" s="186"/>
      <c r="H2654" s="187"/>
      <c r="I2654" s="187"/>
      <c r="J2654" s="187"/>
      <c r="K2654" s="139"/>
      <c r="L2654" s="140"/>
      <c r="M2654" s="141"/>
      <c r="N2654" s="458">
        <f t="shared" ref="N2654:N2717" si="163">P2654*D2654*F2654</f>
        <v>0</v>
      </c>
      <c r="O2654" s="147"/>
      <c r="P2654" s="460">
        <f t="shared" ref="P2654:P2717" si="164">Q2654-O2654</f>
        <v>0</v>
      </c>
      <c r="Q2654" s="451"/>
      <c r="R2654" s="144"/>
      <c r="S2654" s="143"/>
      <c r="T2654" s="144"/>
      <c r="U2654" s="145"/>
      <c r="W2654" s="365"/>
    </row>
    <row r="2655" spans="1:23">
      <c r="A2655" s="135"/>
      <c r="B2655" s="183" t="s">
        <v>83</v>
      </c>
      <c r="C2655" s="200" t="s">
        <v>213</v>
      </c>
      <c r="D2655" s="202"/>
      <c r="E2655" s="52"/>
      <c r="F2655" s="52"/>
      <c r="G2655" s="186"/>
      <c r="H2655" s="187"/>
      <c r="I2655" s="139"/>
      <c r="J2655" s="139"/>
      <c r="K2655" s="139"/>
      <c r="L2655" s="140"/>
      <c r="M2655" s="141"/>
      <c r="N2655" s="458">
        <f t="shared" si="163"/>
        <v>0</v>
      </c>
      <c r="O2655" s="147"/>
      <c r="P2655" s="460">
        <f t="shared" si="164"/>
        <v>0</v>
      </c>
      <c r="Q2655" s="451"/>
      <c r="R2655" s="144"/>
      <c r="S2655" s="143"/>
      <c r="T2655" s="144"/>
      <c r="U2655" s="145"/>
      <c r="W2655" s="365"/>
    </row>
    <row r="2656" spans="1:23">
      <c r="A2656" s="182"/>
      <c r="B2656" s="52"/>
      <c r="C2656" s="200"/>
      <c r="D2656" s="137"/>
      <c r="E2656" s="52"/>
      <c r="F2656" s="52"/>
      <c r="G2656" s="186"/>
      <c r="H2656" s="187"/>
      <c r="I2656" s="187"/>
      <c r="J2656" s="187"/>
      <c r="K2656" s="139"/>
      <c r="L2656" s="140"/>
      <c r="M2656" s="141"/>
      <c r="N2656" s="458">
        <f t="shared" si="163"/>
        <v>0</v>
      </c>
      <c r="O2656" s="147"/>
      <c r="P2656" s="460">
        <f t="shared" si="164"/>
        <v>0</v>
      </c>
      <c r="Q2656" s="451"/>
      <c r="R2656" s="144"/>
      <c r="S2656" s="143"/>
      <c r="T2656" s="144"/>
      <c r="U2656" s="145"/>
      <c r="W2656" s="365"/>
    </row>
    <row r="2657" spans="1:23" ht="52">
      <c r="A2657" s="135">
        <v>17</v>
      </c>
      <c r="B2657" s="52" t="s">
        <v>105</v>
      </c>
      <c r="C2657" s="136" t="s">
        <v>481</v>
      </c>
      <c r="D2657" s="202">
        <v>1</v>
      </c>
      <c r="E2657" s="52" t="s">
        <v>100</v>
      </c>
      <c r="F2657" s="52">
        <v>1</v>
      </c>
      <c r="G2657" s="112" t="s">
        <v>131</v>
      </c>
      <c r="H2657" s="138">
        <v>20</v>
      </c>
      <c r="I2657" s="139">
        <v>270</v>
      </c>
      <c r="J2657" s="139">
        <v>148</v>
      </c>
      <c r="K2657" s="139">
        <f>I2657+J2657</f>
        <v>418</v>
      </c>
      <c r="L2657" s="140">
        <f>K2657*D2657</f>
        <v>418</v>
      </c>
      <c r="M2657" s="141">
        <f t="shared" si="162"/>
        <v>418</v>
      </c>
      <c r="N2657" s="458">
        <f t="shared" si="163"/>
        <v>0</v>
      </c>
      <c r="O2657" s="147">
        <v>0</v>
      </c>
      <c r="P2657" s="460">
        <f t="shared" si="164"/>
        <v>0</v>
      </c>
      <c r="Q2657" s="451">
        <f>'Work progress Summary'!Z22</f>
        <v>0</v>
      </c>
      <c r="R2657" s="144">
        <v>0</v>
      </c>
      <c r="S2657" s="143">
        <f t="shared" ref="S2657:S2717" si="165">T2657-R2657</f>
        <v>0</v>
      </c>
      <c r="T2657" s="144">
        <f>Q2657*M2657</f>
        <v>0</v>
      </c>
      <c r="U2657" s="145"/>
      <c r="W2657" s="365"/>
    </row>
    <row r="2658" spans="1:23">
      <c r="A2658" s="182"/>
      <c r="B2658" s="52"/>
      <c r="C2658" s="200"/>
      <c r="D2658" s="137"/>
      <c r="E2658" s="52"/>
      <c r="F2658" s="52"/>
      <c r="G2658" s="186"/>
      <c r="H2658" s="187"/>
      <c r="I2658" s="187"/>
      <c r="J2658" s="187"/>
      <c r="K2658" s="139"/>
      <c r="L2658" s="140"/>
      <c r="M2658" s="141"/>
      <c r="N2658" s="458">
        <f t="shared" si="163"/>
        <v>0</v>
      </c>
      <c r="O2658" s="147"/>
      <c r="P2658" s="460">
        <f t="shared" si="164"/>
        <v>0</v>
      </c>
      <c r="Q2658" s="451"/>
      <c r="R2658" s="144"/>
      <c r="S2658" s="143"/>
      <c r="T2658" s="144"/>
      <c r="U2658" s="145"/>
      <c r="W2658" s="365"/>
    </row>
    <row r="2659" spans="1:23">
      <c r="A2659" s="135"/>
      <c r="B2659" s="183" t="s">
        <v>83</v>
      </c>
      <c r="C2659" s="200" t="s">
        <v>111</v>
      </c>
      <c r="D2659" s="137"/>
      <c r="E2659" s="52"/>
      <c r="F2659" s="52"/>
      <c r="G2659" s="186"/>
      <c r="H2659" s="187"/>
      <c r="I2659" s="187"/>
      <c r="J2659" s="187"/>
      <c r="K2659" s="139"/>
      <c r="L2659" s="140"/>
      <c r="M2659" s="141"/>
      <c r="N2659" s="458">
        <f t="shared" si="163"/>
        <v>0</v>
      </c>
      <c r="O2659" s="147"/>
      <c r="P2659" s="460">
        <f t="shared" si="164"/>
        <v>0</v>
      </c>
      <c r="Q2659" s="451"/>
      <c r="R2659" s="144"/>
      <c r="S2659" s="143"/>
      <c r="T2659" s="144"/>
      <c r="U2659" s="145"/>
      <c r="W2659" s="365"/>
    </row>
    <row r="2660" spans="1:23">
      <c r="A2660" s="182"/>
      <c r="B2660" s="52"/>
      <c r="C2660" s="200"/>
      <c r="D2660" s="137"/>
      <c r="E2660" s="52"/>
      <c r="F2660" s="52"/>
      <c r="G2660" s="186"/>
      <c r="H2660" s="187"/>
      <c r="I2660" s="187"/>
      <c r="J2660" s="187"/>
      <c r="K2660" s="139"/>
      <c r="L2660" s="140"/>
      <c r="M2660" s="141"/>
      <c r="N2660" s="458">
        <f t="shared" si="163"/>
        <v>0</v>
      </c>
      <c r="O2660" s="147"/>
      <c r="P2660" s="460">
        <f t="shared" si="164"/>
        <v>0</v>
      </c>
      <c r="Q2660" s="451"/>
      <c r="R2660" s="144"/>
      <c r="S2660" s="143"/>
      <c r="T2660" s="144"/>
      <c r="U2660" s="145"/>
      <c r="W2660" s="365"/>
    </row>
    <row r="2661" spans="1:23" ht="39">
      <c r="A2661" s="135">
        <v>17</v>
      </c>
      <c r="B2661" s="52" t="s">
        <v>107</v>
      </c>
      <c r="C2661" s="136" t="s">
        <v>439</v>
      </c>
      <c r="D2661" s="202">
        <v>1</v>
      </c>
      <c r="E2661" s="52" t="s">
        <v>100</v>
      </c>
      <c r="F2661" s="52">
        <v>1</v>
      </c>
      <c r="G2661" s="112" t="s">
        <v>131</v>
      </c>
      <c r="H2661" s="138">
        <v>20</v>
      </c>
      <c r="I2661" s="139">
        <v>1018</v>
      </c>
      <c r="J2661" s="139">
        <v>530</v>
      </c>
      <c r="K2661" s="139">
        <f>I2661+J2661</f>
        <v>1548</v>
      </c>
      <c r="L2661" s="140">
        <f>K2661*D2661</f>
        <v>1548</v>
      </c>
      <c r="M2661" s="141">
        <f t="shared" si="162"/>
        <v>1548</v>
      </c>
      <c r="N2661" s="458">
        <f t="shared" si="163"/>
        <v>0</v>
      </c>
      <c r="O2661" s="147">
        <v>1</v>
      </c>
      <c r="P2661" s="460">
        <f t="shared" si="164"/>
        <v>0</v>
      </c>
      <c r="Q2661" s="451">
        <f>'Work progress Summary'!AC22</f>
        <v>1</v>
      </c>
      <c r="R2661" s="144">
        <v>1548</v>
      </c>
      <c r="S2661" s="143">
        <f t="shared" si="165"/>
        <v>0</v>
      </c>
      <c r="T2661" s="144">
        <f>Q2661*M2661</f>
        <v>1548</v>
      </c>
      <c r="U2661" s="145"/>
      <c r="W2661" s="365"/>
    </row>
    <row r="2662" spans="1:23">
      <c r="A2662" s="182"/>
      <c r="B2662" s="52"/>
      <c r="C2662" s="200"/>
      <c r="D2662" s="137"/>
      <c r="E2662" s="52"/>
      <c r="F2662" s="52"/>
      <c r="G2662" s="186"/>
      <c r="H2662" s="187"/>
      <c r="I2662" s="187"/>
      <c r="J2662" s="187"/>
      <c r="K2662" s="139"/>
      <c r="L2662" s="140"/>
      <c r="M2662" s="141"/>
      <c r="N2662" s="458">
        <f t="shared" si="163"/>
        <v>0</v>
      </c>
      <c r="O2662" s="147"/>
      <c r="P2662" s="460">
        <f t="shared" si="164"/>
        <v>0</v>
      </c>
      <c r="Q2662" s="451"/>
      <c r="R2662" s="144"/>
      <c r="S2662" s="143"/>
      <c r="T2662" s="144"/>
      <c r="U2662" s="145"/>
      <c r="W2662" s="365"/>
    </row>
    <row r="2663" spans="1:23" ht="78">
      <c r="A2663" s="135">
        <v>17</v>
      </c>
      <c r="B2663" s="52" t="s">
        <v>108</v>
      </c>
      <c r="C2663" s="136" t="s">
        <v>141</v>
      </c>
      <c r="D2663" s="202">
        <v>1</v>
      </c>
      <c r="E2663" s="52" t="s">
        <v>100</v>
      </c>
      <c r="F2663" s="52">
        <v>1</v>
      </c>
      <c r="G2663" s="112" t="s">
        <v>131</v>
      </c>
      <c r="H2663" s="138">
        <v>20</v>
      </c>
      <c r="I2663" s="139">
        <v>1437</v>
      </c>
      <c r="J2663" s="139">
        <v>642</v>
      </c>
      <c r="K2663" s="139">
        <f>I2663+J2663</f>
        <v>2079</v>
      </c>
      <c r="L2663" s="140">
        <f>K2663*D2663</f>
        <v>2079</v>
      </c>
      <c r="M2663" s="141">
        <f t="shared" si="162"/>
        <v>2079</v>
      </c>
      <c r="N2663" s="458">
        <f t="shared" si="163"/>
        <v>0</v>
      </c>
      <c r="O2663" s="147">
        <v>1</v>
      </c>
      <c r="P2663" s="460">
        <f t="shared" si="164"/>
        <v>0</v>
      </c>
      <c r="Q2663" s="451">
        <f>'Work progress Summary'!AB22</f>
        <v>1</v>
      </c>
      <c r="R2663" s="144">
        <v>2079</v>
      </c>
      <c r="S2663" s="143">
        <f t="shared" si="165"/>
        <v>0</v>
      </c>
      <c r="T2663" s="144">
        <f>Q2663*M2663</f>
        <v>2079</v>
      </c>
      <c r="U2663" s="145"/>
      <c r="W2663" s="365"/>
    </row>
    <row r="2664" spans="1:23">
      <c r="A2664" s="182"/>
      <c r="B2664" s="52"/>
      <c r="C2664" s="200"/>
      <c r="D2664" s="137"/>
      <c r="E2664" s="52"/>
      <c r="F2664" s="52"/>
      <c r="G2664" s="186"/>
      <c r="H2664" s="187"/>
      <c r="I2664" s="187"/>
      <c r="J2664" s="187"/>
      <c r="K2664" s="139"/>
      <c r="L2664" s="140"/>
      <c r="M2664" s="141"/>
      <c r="N2664" s="458">
        <f t="shared" si="163"/>
        <v>0</v>
      </c>
      <c r="O2664" s="147"/>
      <c r="P2664" s="460">
        <f t="shared" si="164"/>
        <v>0</v>
      </c>
      <c r="Q2664" s="451"/>
      <c r="R2664" s="144"/>
      <c r="S2664" s="143"/>
      <c r="T2664" s="144"/>
      <c r="U2664" s="145"/>
      <c r="W2664" s="365"/>
    </row>
    <row r="2665" spans="1:23">
      <c r="A2665" s="135"/>
      <c r="B2665" s="183" t="s">
        <v>83</v>
      </c>
      <c r="C2665" s="200" t="s">
        <v>257</v>
      </c>
      <c r="D2665" s="202"/>
      <c r="E2665" s="52"/>
      <c r="F2665" s="52"/>
      <c r="G2665" s="186"/>
      <c r="H2665" s="187"/>
      <c r="I2665" s="139"/>
      <c r="J2665" s="139"/>
      <c r="K2665" s="139"/>
      <c r="L2665" s="140"/>
      <c r="M2665" s="141"/>
      <c r="N2665" s="458">
        <f t="shared" si="163"/>
        <v>0</v>
      </c>
      <c r="O2665" s="147"/>
      <c r="P2665" s="460">
        <f t="shared" si="164"/>
        <v>0</v>
      </c>
      <c r="Q2665" s="451"/>
      <c r="R2665" s="144"/>
      <c r="S2665" s="143"/>
      <c r="T2665" s="144"/>
      <c r="U2665" s="145"/>
      <c r="W2665" s="365"/>
    </row>
    <row r="2666" spans="1:23">
      <c r="A2666" s="182"/>
      <c r="B2666" s="52"/>
      <c r="C2666" s="200"/>
      <c r="D2666" s="137"/>
      <c r="E2666" s="52"/>
      <c r="F2666" s="52"/>
      <c r="G2666" s="186"/>
      <c r="H2666" s="187"/>
      <c r="I2666" s="187"/>
      <c r="J2666" s="187"/>
      <c r="K2666" s="139"/>
      <c r="L2666" s="140"/>
      <c r="M2666" s="141"/>
      <c r="N2666" s="458">
        <f t="shared" si="163"/>
        <v>0</v>
      </c>
      <c r="O2666" s="147"/>
      <c r="P2666" s="460">
        <f t="shared" si="164"/>
        <v>0</v>
      </c>
      <c r="Q2666" s="451"/>
      <c r="R2666" s="144"/>
      <c r="S2666" s="143"/>
      <c r="T2666" s="144"/>
      <c r="U2666" s="145"/>
      <c r="W2666" s="365"/>
    </row>
    <row r="2667" spans="1:23" ht="39">
      <c r="A2667" s="135">
        <v>17</v>
      </c>
      <c r="B2667" s="52" t="s">
        <v>109</v>
      </c>
      <c r="C2667" s="136" t="s">
        <v>220</v>
      </c>
      <c r="D2667" s="202">
        <v>1</v>
      </c>
      <c r="E2667" s="52" t="s">
        <v>100</v>
      </c>
      <c r="F2667" s="52">
        <v>1</v>
      </c>
      <c r="G2667" s="112" t="s">
        <v>94</v>
      </c>
      <c r="H2667" s="138">
        <v>20</v>
      </c>
      <c r="I2667" s="139">
        <v>730</v>
      </c>
      <c r="J2667" s="139">
        <v>214</v>
      </c>
      <c r="K2667" s="139">
        <f>I2667+J2667</f>
        <v>944</v>
      </c>
      <c r="L2667" s="140">
        <f>K2667*D2667</f>
        <v>944</v>
      </c>
      <c r="M2667" s="141">
        <f t="shared" si="162"/>
        <v>944</v>
      </c>
      <c r="N2667" s="458">
        <f t="shared" si="163"/>
        <v>0</v>
      </c>
      <c r="O2667" s="147">
        <v>1</v>
      </c>
      <c r="P2667" s="460">
        <f t="shared" si="164"/>
        <v>0</v>
      </c>
      <c r="Q2667" s="451">
        <f>'Work progress Summary'!AE22</f>
        <v>1</v>
      </c>
      <c r="R2667" s="144">
        <v>0</v>
      </c>
      <c r="S2667" s="143">
        <f t="shared" si="165"/>
        <v>944</v>
      </c>
      <c r="T2667" s="144">
        <f>Q2667*M2667</f>
        <v>944</v>
      </c>
      <c r="U2667" s="145"/>
      <c r="W2667" s="365"/>
    </row>
    <row r="2668" spans="1:23">
      <c r="A2668" s="182"/>
      <c r="B2668" s="52"/>
      <c r="C2668" s="200"/>
      <c r="D2668" s="137"/>
      <c r="E2668" s="52"/>
      <c r="F2668" s="52"/>
      <c r="G2668" s="186"/>
      <c r="H2668" s="187"/>
      <c r="I2668" s="187"/>
      <c r="J2668" s="187"/>
      <c r="K2668" s="139"/>
      <c r="L2668" s="140"/>
      <c r="M2668" s="141"/>
      <c r="N2668" s="458">
        <f t="shared" si="163"/>
        <v>0</v>
      </c>
      <c r="O2668" s="147"/>
      <c r="P2668" s="460">
        <f t="shared" si="164"/>
        <v>0</v>
      </c>
      <c r="Q2668" s="451"/>
      <c r="R2668" s="144"/>
      <c r="S2668" s="143"/>
      <c r="T2668" s="144"/>
      <c r="U2668" s="145"/>
      <c r="W2668" s="365"/>
    </row>
    <row r="2669" spans="1:23">
      <c r="A2669" s="135"/>
      <c r="B2669" s="183" t="s">
        <v>83</v>
      </c>
      <c r="C2669" s="200" t="s">
        <v>118</v>
      </c>
      <c r="D2669" s="137"/>
      <c r="E2669" s="52"/>
      <c r="F2669" s="52"/>
      <c r="G2669" s="186"/>
      <c r="H2669" s="187"/>
      <c r="I2669" s="139"/>
      <c r="J2669" s="139"/>
      <c r="K2669" s="139"/>
      <c r="L2669" s="140"/>
      <c r="M2669" s="141"/>
      <c r="N2669" s="458">
        <f t="shared" si="163"/>
        <v>0</v>
      </c>
      <c r="O2669" s="147"/>
      <c r="P2669" s="460">
        <f t="shared" si="164"/>
        <v>0</v>
      </c>
      <c r="Q2669" s="451"/>
      <c r="R2669" s="144"/>
      <c r="S2669" s="143"/>
      <c r="T2669" s="144"/>
      <c r="U2669" s="145"/>
      <c r="W2669" s="365"/>
    </row>
    <row r="2670" spans="1:23">
      <c r="A2670" s="182"/>
      <c r="B2670" s="52"/>
      <c r="C2670" s="200"/>
      <c r="D2670" s="137"/>
      <c r="E2670" s="52"/>
      <c r="F2670" s="52"/>
      <c r="G2670" s="186"/>
      <c r="H2670" s="187"/>
      <c r="I2670" s="187"/>
      <c r="J2670" s="187"/>
      <c r="K2670" s="139"/>
      <c r="L2670" s="140"/>
      <c r="M2670" s="141"/>
      <c r="N2670" s="458">
        <f t="shared" si="163"/>
        <v>0</v>
      </c>
      <c r="O2670" s="147"/>
      <c r="P2670" s="460">
        <f t="shared" si="164"/>
        <v>0</v>
      </c>
      <c r="Q2670" s="451"/>
      <c r="R2670" s="144"/>
      <c r="S2670" s="143"/>
      <c r="T2670" s="144"/>
      <c r="U2670" s="145"/>
      <c r="W2670" s="365"/>
    </row>
    <row r="2671" spans="1:23" ht="52">
      <c r="A2671" s="135">
        <v>17</v>
      </c>
      <c r="B2671" s="52" t="s">
        <v>1</v>
      </c>
      <c r="C2671" s="136" t="s">
        <v>258</v>
      </c>
      <c r="D2671" s="202">
        <v>1</v>
      </c>
      <c r="E2671" s="52" t="s">
        <v>100</v>
      </c>
      <c r="F2671" s="52">
        <v>1</v>
      </c>
      <c r="G2671" s="112" t="s">
        <v>131</v>
      </c>
      <c r="H2671" s="138">
        <v>20</v>
      </c>
      <c r="I2671" s="139">
        <v>492</v>
      </c>
      <c r="J2671" s="139">
        <v>240</v>
      </c>
      <c r="K2671" s="139">
        <f>I2671+J2671</f>
        <v>732</v>
      </c>
      <c r="L2671" s="140">
        <f>K2671*D2671</f>
        <v>732</v>
      </c>
      <c r="M2671" s="141">
        <f t="shared" si="162"/>
        <v>732</v>
      </c>
      <c r="N2671" s="458">
        <f t="shared" si="163"/>
        <v>0</v>
      </c>
      <c r="O2671" s="147">
        <v>1</v>
      </c>
      <c r="P2671" s="460">
        <f t="shared" si="164"/>
        <v>0</v>
      </c>
      <c r="Q2671" s="451">
        <f>'Work progress Summary'!AC22</f>
        <v>1</v>
      </c>
      <c r="R2671" s="144">
        <v>732</v>
      </c>
      <c r="S2671" s="143">
        <f t="shared" si="165"/>
        <v>0</v>
      </c>
      <c r="T2671" s="144">
        <f>Q2671*M2671</f>
        <v>732</v>
      </c>
      <c r="U2671" s="145"/>
      <c r="W2671" s="365"/>
    </row>
    <row r="2672" spans="1:23">
      <c r="A2672" s="182"/>
      <c r="B2672" s="52"/>
      <c r="C2672" s="200"/>
      <c r="D2672" s="137"/>
      <c r="E2672" s="52"/>
      <c r="F2672" s="52"/>
      <c r="G2672" s="186"/>
      <c r="H2672" s="187"/>
      <c r="I2672" s="187"/>
      <c r="J2672" s="187"/>
      <c r="K2672" s="139"/>
      <c r="L2672" s="140"/>
      <c r="M2672" s="141"/>
      <c r="N2672" s="458">
        <f t="shared" si="163"/>
        <v>0</v>
      </c>
      <c r="O2672" s="147"/>
      <c r="P2672" s="460">
        <f t="shared" si="164"/>
        <v>0</v>
      </c>
      <c r="Q2672" s="451"/>
      <c r="R2672" s="144"/>
      <c r="S2672" s="143"/>
      <c r="T2672" s="144"/>
      <c r="U2672" s="145"/>
      <c r="W2672" s="365"/>
    </row>
    <row r="2673" spans="1:23" ht="39">
      <c r="A2673" s="135">
        <v>17</v>
      </c>
      <c r="B2673" s="52" t="s">
        <v>2</v>
      </c>
      <c r="C2673" s="136" t="s">
        <v>482</v>
      </c>
      <c r="D2673" s="202">
        <v>1</v>
      </c>
      <c r="E2673" s="52" t="s">
        <v>100</v>
      </c>
      <c r="F2673" s="52">
        <v>1</v>
      </c>
      <c r="G2673" s="112" t="s">
        <v>131</v>
      </c>
      <c r="H2673" s="138">
        <v>20</v>
      </c>
      <c r="I2673" s="139">
        <v>308</v>
      </c>
      <c r="J2673" s="139">
        <v>131</v>
      </c>
      <c r="K2673" s="139">
        <f>I2673+J2673</f>
        <v>439</v>
      </c>
      <c r="L2673" s="140">
        <f>K2673*D2673</f>
        <v>439</v>
      </c>
      <c r="M2673" s="141">
        <f t="shared" si="162"/>
        <v>439</v>
      </c>
      <c r="N2673" s="458">
        <f t="shared" si="163"/>
        <v>0</v>
      </c>
      <c r="O2673" s="147">
        <v>1</v>
      </c>
      <c r="P2673" s="460">
        <f t="shared" si="164"/>
        <v>0</v>
      </c>
      <c r="Q2673" s="451">
        <f>'Work progress Summary'!AF22</f>
        <v>1</v>
      </c>
      <c r="R2673" s="144">
        <v>439</v>
      </c>
      <c r="S2673" s="143">
        <f t="shared" si="165"/>
        <v>0</v>
      </c>
      <c r="T2673" s="144">
        <f>Q2673*M2673</f>
        <v>439</v>
      </c>
      <c r="U2673" s="145"/>
      <c r="W2673" s="365"/>
    </row>
    <row r="2674" spans="1:23">
      <c r="A2674" s="182"/>
      <c r="B2674" s="52"/>
      <c r="C2674" s="200"/>
      <c r="D2674" s="137"/>
      <c r="E2674" s="52"/>
      <c r="F2674" s="52"/>
      <c r="G2674" s="186"/>
      <c r="H2674" s="187"/>
      <c r="I2674" s="187"/>
      <c r="J2674" s="187"/>
      <c r="K2674" s="139"/>
      <c r="L2674" s="140"/>
      <c r="M2674" s="141"/>
      <c r="N2674" s="458">
        <f t="shared" si="163"/>
        <v>0</v>
      </c>
      <c r="O2674" s="147"/>
      <c r="P2674" s="460">
        <f t="shared" si="164"/>
        <v>0</v>
      </c>
      <c r="Q2674" s="451"/>
      <c r="R2674" s="144"/>
      <c r="S2674" s="143"/>
      <c r="T2674" s="144"/>
      <c r="U2674" s="145"/>
      <c r="W2674" s="365"/>
    </row>
    <row r="2675" spans="1:23" ht="52">
      <c r="A2675" s="135">
        <v>17</v>
      </c>
      <c r="B2675" s="52" t="s">
        <v>3</v>
      </c>
      <c r="C2675" s="136" t="s">
        <v>144</v>
      </c>
      <c r="D2675" s="137">
        <v>2</v>
      </c>
      <c r="E2675" s="52" t="s">
        <v>100</v>
      </c>
      <c r="F2675" s="52">
        <v>1</v>
      </c>
      <c r="G2675" s="112" t="s">
        <v>131</v>
      </c>
      <c r="H2675" s="138">
        <v>20</v>
      </c>
      <c r="I2675" s="139">
        <v>44</v>
      </c>
      <c r="J2675" s="139">
        <v>12</v>
      </c>
      <c r="K2675" s="139">
        <f>I2675+J2675</f>
        <v>56</v>
      </c>
      <c r="L2675" s="140">
        <f>K2675*D2675</f>
        <v>112</v>
      </c>
      <c r="M2675" s="141">
        <f t="shared" si="162"/>
        <v>112</v>
      </c>
      <c r="N2675" s="458">
        <f t="shared" si="163"/>
        <v>0</v>
      </c>
      <c r="O2675" s="147">
        <v>1</v>
      </c>
      <c r="P2675" s="460">
        <f t="shared" si="164"/>
        <v>0</v>
      </c>
      <c r="Q2675" s="451">
        <f>'Work progress Summary'!AF22</f>
        <v>1</v>
      </c>
      <c r="R2675" s="144">
        <v>112</v>
      </c>
      <c r="S2675" s="143">
        <f t="shared" si="165"/>
        <v>0</v>
      </c>
      <c r="T2675" s="144">
        <f>Q2675*M2675</f>
        <v>112</v>
      </c>
      <c r="U2675" s="145"/>
      <c r="W2675" s="365"/>
    </row>
    <row r="2676" spans="1:23">
      <c r="A2676" s="182"/>
      <c r="B2676" s="52"/>
      <c r="C2676" s="200"/>
      <c r="D2676" s="137"/>
      <c r="E2676" s="52"/>
      <c r="F2676" s="52"/>
      <c r="G2676" s="186"/>
      <c r="H2676" s="187"/>
      <c r="I2676" s="187"/>
      <c r="J2676" s="187"/>
      <c r="K2676" s="139"/>
      <c r="L2676" s="140"/>
      <c r="M2676" s="141"/>
      <c r="N2676" s="458">
        <f t="shared" si="163"/>
        <v>0</v>
      </c>
      <c r="O2676" s="147"/>
      <c r="P2676" s="460">
        <f t="shared" si="164"/>
        <v>0</v>
      </c>
      <c r="Q2676" s="451"/>
      <c r="R2676" s="144"/>
      <c r="S2676" s="143"/>
      <c r="T2676" s="144"/>
      <c r="U2676" s="145"/>
      <c r="W2676" s="365"/>
    </row>
    <row r="2677" spans="1:23">
      <c r="A2677" s="135"/>
      <c r="B2677" s="183" t="s">
        <v>83</v>
      </c>
      <c r="C2677" s="200" t="s">
        <v>121</v>
      </c>
      <c r="D2677" s="202"/>
      <c r="E2677" s="52"/>
      <c r="F2677" s="52"/>
      <c r="G2677" s="186"/>
      <c r="H2677" s="187"/>
      <c r="I2677" s="139"/>
      <c r="J2677" s="139"/>
      <c r="K2677" s="139"/>
      <c r="L2677" s="140"/>
      <c r="M2677" s="141"/>
      <c r="N2677" s="458">
        <f t="shared" si="163"/>
        <v>0</v>
      </c>
      <c r="O2677" s="147"/>
      <c r="P2677" s="460">
        <f t="shared" si="164"/>
        <v>0</v>
      </c>
      <c r="Q2677" s="451"/>
      <c r="R2677" s="144"/>
      <c r="S2677" s="143"/>
      <c r="T2677" s="144"/>
      <c r="U2677" s="145"/>
      <c r="W2677" s="365"/>
    </row>
    <row r="2678" spans="1:23">
      <c r="A2678" s="182"/>
      <c r="B2678" s="52"/>
      <c r="C2678" s="200"/>
      <c r="D2678" s="137"/>
      <c r="E2678" s="52"/>
      <c r="F2678" s="52"/>
      <c r="G2678" s="186"/>
      <c r="H2678" s="187"/>
      <c r="I2678" s="187"/>
      <c r="J2678" s="187"/>
      <c r="K2678" s="139"/>
      <c r="L2678" s="140"/>
      <c r="M2678" s="141"/>
      <c r="N2678" s="458">
        <f t="shared" si="163"/>
        <v>0</v>
      </c>
      <c r="O2678" s="147"/>
      <c r="P2678" s="460">
        <f t="shared" si="164"/>
        <v>0</v>
      </c>
      <c r="Q2678" s="451"/>
      <c r="R2678" s="144"/>
      <c r="S2678" s="143"/>
      <c r="T2678" s="144"/>
      <c r="U2678" s="145"/>
      <c r="W2678" s="365"/>
    </row>
    <row r="2679" spans="1:23" ht="26">
      <c r="A2679" s="135">
        <v>17</v>
      </c>
      <c r="B2679" s="52" t="s">
        <v>4</v>
      </c>
      <c r="C2679" s="136" t="s">
        <v>316</v>
      </c>
      <c r="D2679" s="202">
        <v>1</v>
      </c>
      <c r="E2679" s="52" t="s">
        <v>100</v>
      </c>
      <c r="F2679" s="52">
        <v>1</v>
      </c>
      <c r="G2679" s="112" t="s">
        <v>131</v>
      </c>
      <c r="H2679" s="138">
        <v>20</v>
      </c>
      <c r="I2679" s="139">
        <v>112</v>
      </c>
      <c r="J2679" s="139">
        <v>55</v>
      </c>
      <c r="K2679" s="139">
        <f>I2679+J2679</f>
        <v>167</v>
      </c>
      <c r="L2679" s="140">
        <f>K2679*D2679</f>
        <v>167</v>
      </c>
      <c r="M2679" s="141">
        <f t="shared" si="162"/>
        <v>167</v>
      </c>
      <c r="N2679" s="458">
        <f t="shared" si="163"/>
        <v>0</v>
      </c>
      <c r="O2679" s="147">
        <v>1</v>
      </c>
      <c r="P2679" s="460">
        <f t="shared" si="164"/>
        <v>0</v>
      </c>
      <c r="Q2679" s="451">
        <f>'Work progress Summary'!AG22</f>
        <v>1</v>
      </c>
      <c r="R2679" s="144">
        <v>167</v>
      </c>
      <c r="S2679" s="143">
        <f t="shared" si="165"/>
        <v>0</v>
      </c>
      <c r="T2679" s="144">
        <f>Q2679*M2679</f>
        <v>167</v>
      </c>
      <c r="U2679" s="145"/>
      <c r="W2679" s="365"/>
    </row>
    <row r="2680" spans="1:23">
      <c r="A2680" s="182"/>
      <c r="B2680" s="52"/>
      <c r="C2680" s="200"/>
      <c r="D2680" s="137"/>
      <c r="E2680" s="52"/>
      <c r="F2680" s="52"/>
      <c r="G2680" s="186"/>
      <c r="H2680" s="187"/>
      <c r="I2680" s="187"/>
      <c r="J2680" s="187"/>
      <c r="K2680" s="139"/>
      <c r="L2680" s="140"/>
      <c r="M2680" s="141"/>
      <c r="N2680" s="458">
        <f t="shared" si="163"/>
        <v>0</v>
      </c>
      <c r="O2680" s="147"/>
      <c r="P2680" s="460">
        <f t="shared" si="164"/>
        <v>0</v>
      </c>
      <c r="Q2680" s="451"/>
      <c r="R2680" s="144"/>
      <c r="S2680" s="143"/>
      <c r="T2680" s="144"/>
      <c r="U2680" s="145"/>
      <c r="W2680" s="365"/>
    </row>
    <row r="2681" spans="1:23" ht="26">
      <c r="A2681" s="135">
        <v>17</v>
      </c>
      <c r="B2681" s="52" t="s">
        <v>5</v>
      </c>
      <c r="C2681" s="136" t="s">
        <v>146</v>
      </c>
      <c r="D2681" s="202">
        <v>1</v>
      </c>
      <c r="E2681" s="52" t="s">
        <v>100</v>
      </c>
      <c r="F2681" s="52">
        <v>1</v>
      </c>
      <c r="G2681" s="112" t="s">
        <v>131</v>
      </c>
      <c r="H2681" s="138">
        <v>20</v>
      </c>
      <c r="I2681" s="139">
        <v>25</v>
      </c>
      <c r="J2681" s="139">
        <v>5</v>
      </c>
      <c r="K2681" s="139">
        <f>I2681+J2681</f>
        <v>30</v>
      </c>
      <c r="L2681" s="140">
        <f>K2681*D2681</f>
        <v>30</v>
      </c>
      <c r="M2681" s="141">
        <f t="shared" si="162"/>
        <v>30</v>
      </c>
      <c r="N2681" s="458">
        <f t="shared" si="163"/>
        <v>0</v>
      </c>
      <c r="O2681" s="147">
        <v>1</v>
      </c>
      <c r="P2681" s="460">
        <f t="shared" si="164"/>
        <v>0</v>
      </c>
      <c r="Q2681" s="451">
        <f>'Work progress Summary'!AD22</f>
        <v>1</v>
      </c>
      <c r="R2681" s="144">
        <v>30</v>
      </c>
      <c r="S2681" s="143">
        <f t="shared" si="165"/>
        <v>0</v>
      </c>
      <c r="T2681" s="144">
        <f>Q2681*M2681</f>
        <v>30</v>
      </c>
      <c r="U2681" s="145"/>
      <c r="W2681" s="365"/>
    </row>
    <row r="2682" spans="1:23">
      <c r="A2682" s="182"/>
      <c r="B2682" s="52"/>
      <c r="C2682" s="200"/>
      <c r="D2682" s="137"/>
      <c r="E2682" s="52"/>
      <c r="F2682" s="52"/>
      <c r="G2682" s="186"/>
      <c r="H2682" s="187"/>
      <c r="I2682" s="187"/>
      <c r="J2682" s="187"/>
      <c r="K2682" s="139"/>
      <c r="L2682" s="140"/>
      <c r="M2682" s="141"/>
      <c r="N2682" s="458">
        <f t="shared" si="163"/>
        <v>0</v>
      </c>
      <c r="O2682" s="147"/>
      <c r="P2682" s="460">
        <f t="shared" si="164"/>
        <v>0</v>
      </c>
      <c r="Q2682" s="451"/>
      <c r="R2682" s="144"/>
      <c r="S2682" s="143"/>
      <c r="T2682" s="144"/>
      <c r="U2682" s="145"/>
      <c r="W2682" s="365"/>
    </row>
    <row r="2683" spans="1:23">
      <c r="A2683" s="135"/>
      <c r="B2683" s="183" t="s">
        <v>83</v>
      </c>
      <c r="C2683" s="200" t="s">
        <v>300</v>
      </c>
      <c r="D2683" s="202"/>
      <c r="E2683" s="52"/>
      <c r="F2683" s="52"/>
      <c r="G2683" s="186"/>
      <c r="H2683" s="187"/>
      <c r="I2683" s="139"/>
      <c r="J2683" s="139"/>
      <c r="K2683" s="139"/>
      <c r="L2683" s="140"/>
      <c r="M2683" s="141"/>
      <c r="N2683" s="458">
        <f t="shared" si="163"/>
        <v>0</v>
      </c>
      <c r="O2683" s="147"/>
      <c r="P2683" s="460">
        <f t="shared" si="164"/>
        <v>0</v>
      </c>
      <c r="Q2683" s="451"/>
      <c r="R2683" s="144"/>
      <c r="S2683" s="143"/>
      <c r="T2683" s="144"/>
      <c r="U2683" s="145"/>
      <c r="W2683" s="365"/>
    </row>
    <row r="2684" spans="1:23">
      <c r="A2684" s="182"/>
      <c r="B2684" s="52"/>
      <c r="C2684" s="200"/>
      <c r="D2684" s="137"/>
      <c r="E2684" s="52"/>
      <c r="F2684" s="52"/>
      <c r="G2684" s="186"/>
      <c r="H2684" s="187"/>
      <c r="I2684" s="187"/>
      <c r="J2684" s="187"/>
      <c r="K2684" s="139"/>
      <c r="L2684" s="140"/>
      <c r="M2684" s="141"/>
      <c r="N2684" s="458">
        <f t="shared" si="163"/>
        <v>0</v>
      </c>
      <c r="O2684" s="147"/>
      <c r="P2684" s="460">
        <f t="shared" si="164"/>
        <v>0</v>
      </c>
      <c r="Q2684" s="451"/>
      <c r="R2684" s="144"/>
      <c r="S2684" s="143"/>
      <c r="T2684" s="144"/>
      <c r="U2684" s="145"/>
      <c r="W2684" s="365"/>
    </row>
    <row r="2685" spans="1:23" ht="26">
      <c r="A2685" s="135">
        <v>17</v>
      </c>
      <c r="B2685" s="52" t="s">
        <v>103</v>
      </c>
      <c r="C2685" s="136" t="s">
        <v>317</v>
      </c>
      <c r="D2685" s="137">
        <v>1</v>
      </c>
      <c r="E2685" s="52" t="s">
        <v>100</v>
      </c>
      <c r="F2685" s="52">
        <v>1</v>
      </c>
      <c r="G2685" s="112" t="s">
        <v>131</v>
      </c>
      <c r="H2685" s="138">
        <v>20</v>
      </c>
      <c r="I2685" s="139">
        <v>150</v>
      </c>
      <c r="J2685" s="139">
        <v>74</v>
      </c>
      <c r="K2685" s="139">
        <f>I2685+J2685</f>
        <v>224</v>
      </c>
      <c r="L2685" s="140">
        <f>K2685*D2685</f>
        <v>224</v>
      </c>
      <c r="M2685" s="141">
        <f t="shared" si="162"/>
        <v>224</v>
      </c>
      <c r="N2685" s="458">
        <f t="shared" si="163"/>
        <v>0</v>
      </c>
      <c r="O2685" s="147">
        <v>1</v>
      </c>
      <c r="P2685" s="460">
        <f t="shared" si="164"/>
        <v>0</v>
      </c>
      <c r="Q2685" s="451">
        <f>'Work progress Summary'!AG22</f>
        <v>1</v>
      </c>
      <c r="R2685" s="144">
        <v>224</v>
      </c>
      <c r="S2685" s="143">
        <f t="shared" si="165"/>
        <v>0</v>
      </c>
      <c r="T2685" s="144">
        <f>Q2685*M2685</f>
        <v>224</v>
      </c>
      <c r="U2685" s="145"/>
      <c r="W2685" s="365"/>
    </row>
    <row r="2686" spans="1:23">
      <c r="A2686" s="182"/>
      <c r="B2686" s="52"/>
      <c r="C2686" s="200"/>
      <c r="D2686" s="137"/>
      <c r="E2686" s="52"/>
      <c r="F2686" s="52"/>
      <c r="G2686" s="186"/>
      <c r="H2686" s="187"/>
      <c r="I2686" s="187"/>
      <c r="J2686" s="187"/>
      <c r="K2686" s="139"/>
      <c r="L2686" s="140"/>
      <c r="M2686" s="141"/>
      <c r="N2686" s="458">
        <f t="shared" si="163"/>
        <v>0</v>
      </c>
      <c r="O2686" s="147"/>
      <c r="P2686" s="460">
        <f t="shared" si="164"/>
        <v>0</v>
      </c>
      <c r="Q2686" s="451"/>
      <c r="R2686" s="144"/>
      <c r="S2686" s="143"/>
      <c r="T2686" s="144"/>
      <c r="U2686" s="145"/>
      <c r="W2686" s="365"/>
    </row>
    <row r="2687" spans="1:23" ht="39">
      <c r="A2687" s="135">
        <v>17</v>
      </c>
      <c r="B2687" s="52" t="s">
        <v>105</v>
      </c>
      <c r="C2687" s="136" t="s">
        <v>483</v>
      </c>
      <c r="D2687" s="202">
        <v>1</v>
      </c>
      <c r="E2687" s="52" t="s">
        <v>100</v>
      </c>
      <c r="F2687" s="52">
        <v>1</v>
      </c>
      <c r="G2687" s="112" t="s">
        <v>131</v>
      </c>
      <c r="H2687" s="138">
        <v>20</v>
      </c>
      <c r="I2687" s="139">
        <v>768</v>
      </c>
      <c r="J2687" s="139">
        <v>345</v>
      </c>
      <c r="K2687" s="139">
        <f>I2687+J2687</f>
        <v>1113</v>
      </c>
      <c r="L2687" s="140">
        <f>K2687*D2687</f>
        <v>1113</v>
      </c>
      <c r="M2687" s="141">
        <f t="shared" si="162"/>
        <v>1113</v>
      </c>
      <c r="N2687" s="458">
        <f t="shared" si="163"/>
        <v>0</v>
      </c>
      <c r="O2687" s="147">
        <v>1</v>
      </c>
      <c r="P2687" s="460">
        <f t="shared" si="164"/>
        <v>0</v>
      </c>
      <c r="Q2687" s="451">
        <f>'Work progress Summary'!AB22</f>
        <v>1</v>
      </c>
      <c r="R2687" s="144">
        <v>1113</v>
      </c>
      <c r="S2687" s="143">
        <f t="shared" si="165"/>
        <v>0</v>
      </c>
      <c r="T2687" s="144">
        <f>Q2687*M2687</f>
        <v>1113</v>
      </c>
      <c r="U2687" s="145"/>
      <c r="W2687" s="365"/>
    </row>
    <row r="2688" spans="1:23">
      <c r="A2688" s="182"/>
      <c r="B2688" s="52"/>
      <c r="C2688" s="200"/>
      <c r="D2688" s="137"/>
      <c r="E2688" s="52"/>
      <c r="F2688" s="52"/>
      <c r="G2688" s="186"/>
      <c r="H2688" s="187"/>
      <c r="I2688" s="187"/>
      <c r="J2688" s="187"/>
      <c r="K2688" s="139"/>
      <c r="L2688" s="140"/>
      <c r="M2688" s="141"/>
      <c r="N2688" s="458">
        <f t="shared" si="163"/>
        <v>0</v>
      </c>
      <c r="O2688" s="147"/>
      <c r="P2688" s="460">
        <f t="shared" si="164"/>
        <v>0</v>
      </c>
      <c r="Q2688" s="451"/>
      <c r="R2688" s="144"/>
      <c r="S2688" s="143"/>
      <c r="T2688" s="144"/>
      <c r="U2688" s="145"/>
      <c r="W2688" s="365"/>
    </row>
    <row r="2689" spans="1:23" ht="26">
      <c r="A2689" s="135">
        <v>17</v>
      </c>
      <c r="B2689" s="52" t="s">
        <v>107</v>
      </c>
      <c r="C2689" s="136" t="s">
        <v>146</v>
      </c>
      <c r="D2689" s="137">
        <v>1</v>
      </c>
      <c r="E2689" s="52" t="s">
        <v>100</v>
      </c>
      <c r="F2689" s="52">
        <v>1</v>
      </c>
      <c r="G2689" s="112" t="s">
        <v>131</v>
      </c>
      <c r="H2689" s="138">
        <v>20</v>
      </c>
      <c r="I2689" s="139">
        <v>25</v>
      </c>
      <c r="J2689" s="139">
        <v>5</v>
      </c>
      <c r="K2689" s="139">
        <f>I2689+J2689</f>
        <v>30</v>
      </c>
      <c r="L2689" s="140">
        <f>K2689*D2689</f>
        <v>30</v>
      </c>
      <c r="M2689" s="141">
        <f t="shared" si="162"/>
        <v>30</v>
      </c>
      <c r="N2689" s="458">
        <f t="shared" si="163"/>
        <v>0</v>
      </c>
      <c r="O2689" s="147">
        <v>1</v>
      </c>
      <c r="P2689" s="460">
        <f t="shared" si="164"/>
        <v>0</v>
      </c>
      <c r="Q2689" s="451">
        <f>'Work progress Summary'!AD22</f>
        <v>1</v>
      </c>
      <c r="R2689" s="144">
        <v>30</v>
      </c>
      <c r="S2689" s="143">
        <f t="shared" si="165"/>
        <v>0</v>
      </c>
      <c r="T2689" s="144">
        <f>Q2689*M2689</f>
        <v>30</v>
      </c>
      <c r="U2689" s="145"/>
      <c r="W2689" s="365"/>
    </row>
    <row r="2690" spans="1:23">
      <c r="A2690" s="182"/>
      <c r="B2690" s="52"/>
      <c r="C2690" s="200"/>
      <c r="D2690" s="137"/>
      <c r="E2690" s="52"/>
      <c r="F2690" s="52"/>
      <c r="G2690" s="186"/>
      <c r="H2690" s="187"/>
      <c r="I2690" s="187"/>
      <c r="J2690" s="187"/>
      <c r="K2690" s="139"/>
      <c r="L2690" s="140"/>
      <c r="M2690" s="141"/>
      <c r="N2690" s="458">
        <f t="shared" si="163"/>
        <v>0</v>
      </c>
      <c r="O2690" s="147"/>
      <c r="P2690" s="460">
        <f t="shared" si="164"/>
        <v>0</v>
      </c>
      <c r="Q2690" s="451"/>
      <c r="R2690" s="144"/>
      <c r="S2690" s="143"/>
      <c r="T2690" s="144"/>
      <c r="U2690" s="145"/>
      <c r="W2690" s="365"/>
    </row>
    <row r="2691" spans="1:23">
      <c r="A2691" s="135"/>
      <c r="B2691" s="183" t="s">
        <v>83</v>
      </c>
      <c r="C2691" s="200" t="s">
        <v>148</v>
      </c>
      <c r="D2691" s="137"/>
      <c r="E2691" s="52"/>
      <c r="F2691" s="52"/>
      <c r="G2691" s="186"/>
      <c r="H2691" s="187"/>
      <c r="I2691" s="139"/>
      <c r="J2691" s="139"/>
      <c r="K2691" s="139"/>
      <c r="L2691" s="140"/>
      <c r="M2691" s="141"/>
      <c r="N2691" s="458">
        <f t="shared" si="163"/>
        <v>0</v>
      </c>
      <c r="O2691" s="147"/>
      <c r="P2691" s="460">
        <f t="shared" si="164"/>
        <v>0</v>
      </c>
      <c r="Q2691" s="451"/>
      <c r="R2691" s="144"/>
      <c r="S2691" s="143"/>
      <c r="T2691" s="144"/>
      <c r="U2691" s="145"/>
      <c r="W2691" s="365"/>
    </row>
    <row r="2692" spans="1:23">
      <c r="A2692" s="182"/>
      <c r="B2692" s="52"/>
      <c r="C2692" s="200"/>
      <c r="D2692" s="137"/>
      <c r="E2692" s="52"/>
      <c r="F2692" s="52"/>
      <c r="G2692" s="186"/>
      <c r="H2692" s="187"/>
      <c r="I2692" s="187"/>
      <c r="J2692" s="187"/>
      <c r="K2692" s="139"/>
      <c r="L2692" s="140"/>
      <c r="M2692" s="141"/>
      <c r="N2692" s="458">
        <f t="shared" si="163"/>
        <v>0</v>
      </c>
      <c r="O2692" s="147"/>
      <c r="P2692" s="460">
        <f t="shared" si="164"/>
        <v>0</v>
      </c>
      <c r="Q2692" s="451"/>
      <c r="R2692" s="144"/>
      <c r="S2692" s="143"/>
      <c r="T2692" s="144"/>
      <c r="U2692" s="145"/>
      <c r="W2692" s="365"/>
    </row>
    <row r="2693" spans="1:23" ht="26">
      <c r="A2693" s="135">
        <v>17</v>
      </c>
      <c r="B2693" s="52"/>
      <c r="C2693" s="136" t="s">
        <v>149</v>
      </c>
      <c r="D2693" s="202">
        <v>140</v>
      </c>
      <c r="E2693" s="52" t="s">
        <v>532</v>
      </c>
      <c r="F2693" s="52">
        <v>1</v>
      </c>
      <c r="G2693" s="112"/>
      <c r="H2693" s="138"/>
      <c r="I2693" s="139">
        <v>0</v>
      </c>
      <c r="J2693" s="139">
        <v>8</v>
      </c>
      <c r="K2693" s="139">
        <f>I2693+J2693</f>
        <v>8</v>
      </c>
      <c r="L2693" s="140">
        <f>K2693*D2693</f>
        <v>1120</v>
      </c>
      <c r="M2693" s="141">
        <f t="shared" si="162"/>
        <v>1120</v>
      </c>
      <c r="N2693" s="458">
        <f t="shared" si="163"/>
        <v>0</v>
      </c>
      <c r="O2693" s="147">
        <v>0.98960401104545814</v>
      </c>
      <c r="P2693" s="460">
        <f t="shared" si="164"/>
        <v>0</v>
      </c>
      <c r="Q2693" s="451">
        <f>SUM(T2533:T2689)/SUM(M2533:M2689)</f>
        <v>0.98960401104545814</v>
      </c>
      <c r="R2693" s="144">
        <v>1094.4167698574597</v>
      </c>
      <c r="S2693" s="143">
        <f t="shared" si="165"/>
        <v>13.939722513453489</v>
      </c>
      <c r="T2693" s="144">
        <f>Q2693*M2693</f>
        <v>1108.3564923709132</v>
      </c>
      <c r="U2693" s="145"/>
      <c r="W2693" s="365"/>
    </row>
    <row r="2694" spans="1:23">
      <c r="A2694" s="182"/>
      <c r="B2694" s="52"/>
      <c r="C2694" s="200"/>
      <c r="D2694" s="137"/>
      <c r="E2694" s="52"/>
      <c r="F2694" s="52"/>
      <c r="G2694" s="186"/>
      <c r="H2694" s="187"/>
      <c r="I2694" s="187"/>
      <c r="J2694" s="187"/>
      <c r="K2694" s="139"/>
      <c r="L2694" s="140"/>
      <c r="M2694" s="141"/>
      <c r="N2694" s="458">
        <f t="shared" si="163"/>
        <v>0</v>
      </c>
      <c r="O2694" s="147"/>
      <c r="P2694" s="460">
        <f t="shared" si="164"/>
        <v>0</v>
      </c>
      <c r="Q2694" s="451"/>
      <c r="R2694" s="144"/>
      <c r="S2694" s="143"/>
      <c r="T2694" s="144"/>
      <c r="U2694" s="145"/>
      <c r="W2694" s="365"/>
    </row>
    <row r="2695" spans="1:23" ht="26">
      <c r="A2695" s="135">
        <v>17</v>
      </c>
      <c r="B2695" s="52"/>
      <c r="C2695" s="136" t="s">
        <v>150</v>
      </c>
      <c r="D2695" s="202">
        <v>82</v>
      </c>
      <c r="E2695" s="52" t="s">
        <v>532</v>
      </c>
      <c r="F2695" s="52">
        <v>1</v>
      </c>
      <c r="G2695" s="112"/>
      <c r="H2695" s="138"/>
      <c r="I2695" s="139">
        <v>0</v>
      </c>
      <c r="J2695" s="139">
        <v>8</v>
      </c>
      <c r="K2695" s="139">
        <f>I2695+J2695</f>
        <v>8</v>
      </c>
      <c r="L2695" s="140">
        <f>K2695*D2695</f>
        <v>656</v>
      </c>
      <c r="M2695" s="141">
        <f t="shared" si="162"/>
        <v>656</v>
      </c>
      <c r="N2695" s="458">
        <f t="shared" si="163"/>
        <v>0</v>
      </c>
      <c r="O2695" s="147">
        <v>0.98960401104545814</v>
      </c>
      <c r="P2695" s="460">
        <f t="shared" si="164"/>
        <v>0</v>
      </c>
      <c r="Q2695" s="451">
        <f>Q2693</f>
        <v>0.98960401104545814</v>
      </c>
      <c r="R2695" s="144">
        <v>641.01553663079778</v>
      </c>
      <c r="S2695" s="143">
        <f t="shared" si="165"/>
        <v>8.1646946150227677</v>
      </c>
      <c r="T2695" s="144">
        <f>Q2695*M2695</f>
        <v>649.18023124582055</v>
      </c>
      <c r="U2695" s="145"/>
      <c r="W2695" s="365"/>
    </row>
    <row r="2696" spans="1:23" ht="13.5" thickBot="1">
      <c r="A2696" s="182"/>
      <c r="B2696" s="52"/>
      <c r="C2696" s="200"/>
      <c r="D2696" s="137"/>
      <c r="E2696" s="52"/>
      <c r="F2696" s="52"/>
      <c r="G2696" s="186"/>
      <c r="H2696" s="187"/>
      <c r="I2696" s="187"/>
      <c r="J2696" s="187"/>
      <c r="K2696" s="139"/>
      <c r="L2696" s="140"/>
      <c r="M2696" s="141"/>
      <c r="N2696" s="458">
        <f t="shared" si="163"/>
        <v>0</v>
      </c>
      <c r="O2696" s="147"/>
      <c r="P2696" s="460">
        <f t="shared" si="164"/>
        <v>0</v>
      </c>
      <c r="Q2696" s="452"/>
      <c r="R2696" s="213"/>
      <c r="S2696" s="212"/>
      <c r="T2696" s="213"/>
      <c r="U2696" s="214"/>
      <c r="W2696" s="365"/>
    </row>
    <row r="2697" spans="1:23" ht="20.149999999999999" customHeight="1" thickTop="1" thickBot="1">
      <c r="A2697" s="239">
        <v>17</v>
      </c>
      <c r="B2697" s="216"/>
      <c r="C2697" s="217" t="s">
        <v>484</v>
      </c>
      <c r="D2697" s="218"/>
      <c r="E2697" s="216"/>
      <c r="F2697" s="216"/>
      <c r="G2697" s="219"/>
      <c r="H2697" s="220"/>
      <c r="I2697" s="221"/>
      <c r="J2697" s="221"/>
      <c r="K2697" s="221"/>
      <c r="L2697" s="221"/>
      <c r="M2697" s="222"/>
      <c r="N2697" s="458">
        <f t="shared" si="163"/>
        <v>0</v>
      </c>
      <c r="O2697" s="461"/>
      <c r="P2697" s="460">
        <f t="shared" si="164"/>
        <v>0</v>
      </c>
      <c r="Q2697" s="223"/>
      <c r="R2697" s="224">
        <v>75849.492306488261</v>
      </c>
      <c r="S2697" s="224">
        <f t="shared" si="165"/>
        <v>966.10441712847387</v>
      </c>
      <c r="T2697" s="224">
        <f>SUM(T2528:T2695)</f>
        <v>76815.596723616734</v>
      </c>
      <c r="U2697" s="225"/>
      <c r="W2697" s="365"/>
    </row>
    <row r="2698" spans="1:23" ht="13.5" thickTop="1">
      <c r="A2698" s="226"/>
      <c r="B2698" s="227"/>
      <c r="C2698" s="228"/>
      <c r="D2698" s="229"/>
      <c r="E2698" s="227"/>
      <c r="F2698" s="227"/>
      <c r="G2698" s="230"/>
      <c r="H2698" s="231"/>
      <c r="I2698" s="232"/>
      <c r="J2698" s="232"/>
      <c r="K2698" s="232"/>
      <c r="L2698" s="233"/>
      <c r="M2698" s="234"/>
      <c r="N2698" s="458">
        <f t="shared" si="163"/>
        <v>0</v>
      </c>
      <c r="O2698" s="147"/>
      <c r="P2698" s="460">
        <f t="shared" si="164"/>
        <v>0</v>
      </c>
      <c r="Q2698" s="453"/>
      <c r="R2698" s="236"/>
      <c r="S2698" s="235"/>
      <c r="T2698" s="236"/>
      <c r="U2698" s="237"/>
      <c r="W2698" s="365"/>
    </row>
    <row r="2699" spans="1:23">
      <c r="A2699" s="135">
        <v>18</v>
      </c>
      <c r="B2699" s="183" t="s">
        <v>83</v>
      </c>
      <c r="C2699" s="184" t="s">
        <v>485</v>
      </c>
      <c r="D2699" s="137"/>
      <c r="E2699" s="52"/>
      <c r="F2699" s="52"/>
      <c r="G2699" s="186"/>
      <c r="H2699" s="187"/>
      <c r="I2699" s="187"/>
      <c r="J2699" s="187"/>
      <c r="K2699" s="139"/>
      <c r="L2699" s="140"/>
      <c r="M2699" s="141"/>
      <c r="N2699" s="458">
        <f t="shared" si="163"/>
        <v>0</v>
      </c>
      <c r="O2699" s="147"/>
      <c r="P2699" s="460">
        <f t="shared" si="164"/>
        <v>0</v>
      </c>
      <c r="Q2699" s="451"/>
      <c r="R2699" s="144"/>
      <c r="S2699" s="143"/>
      <c r="T2699" s="144"/>
      <c r="U2699" s="145"/>
      <c r="W2699" s="365"/>
    </row>
    <row r="2700" spans="1:23">
      <c r="A2700" s="182"/>
      <c r="B2700" s="52"/>
      <c r="C2700" s="200"/>
      <c r="D2700" s="137"/>
      <c r="E2700" s="52"/>
      <c r="F2700" s="52"/>
      <c r="G2700" s="186"/>
      <c r="H2700" s="187"/>
      <c r="I2700" s="187"/>
      <c r="J2700" s="187"/>
      <c r="K2700" s="139"/>
      <c r="L2700" s="140"/>
      <c r="M2700" s="141"/>
      <c r="N2700" s="458">
        <f t="shared" si="163"/>
        <v>0</v>
      </c>
      <c r="O2700" s="147"/>
      <c r="P2700" s="460">
        <f t="shared" si="164"/>
        <v>0</v>
      </c>
      <c r="Q2700" s="451"/>
      <c r="R2700" s="144"/>
      <c r="S2700" s="143"/>
      <c r="T2700" s="144"/>
      <c r="U2700" s="145"/>
      <c r="W2700" s="365"/>
    </row>
    <row r="2701" spans="1:23" ht="26">
      <c r="A2701" s="135"/>
      <c r="B2701" s="52"/>
      <c r="C2701" s="136" t="s">
        <v>90</v>
      </c>
      <c r="D2701" s="202"/>
      <c r="E2701" s="52"/>
      <c r="F2701" s="52"/>
      <c r="G2701" s="186"/>
      <c r="H2701" s="187"/>
      <c r="I2701" s="139"/>
      <c r="J2701" s="139"/>
      <c r="K2701" s="139"/>
      <c r="L2701" s="140"/>
      <c r="M2701" s="141"/>
      <c r="N2701" s="458">
        <f t="shared" si="163"/>
        <v>0</v>
      </c>
      <c r="O2701" s="147"/>
      <c r="P2701" s="460">
        <f t="shared" si="164"/>
        <v>0</v>
      </c>
      <c r="Q2701" s="451"/>
      <c r="R2701" s="144"/>
      <c r="S2701" s="143"/>
      <c r="T2701" s="144"/>
      <c r="U2701" s="145"/>
      <c r="W2701" s="365"/>
    </row>
    <row r="2702" spans="1:23">
      <c r="A2702" s="182"/>
      <c r="B2702" s="52"/>
      <c r="C2702" s="200"/>
      <c r="D2702" s="137"/>
      <c r="E2702" s="52"/>
      <c r="F2702" s="52"/>
      <c r="G2702" s="186"/>
      <c r="H2702" s="187"/>
      <c r="I2702" s="187"/>
      <c r="J2702" s="187"/>
      <c r="K2702" s="139"/>
      <c r="L2702" s="140"/>
      <c r="M2702" s="141"/>
      <c r="N2702" s="458">
        <f t="shared" si="163"/>
        <v>0</v>
      </c>
      <c r="O2702" s="147"/>
      <c r="P2702" s="460">
        <f t="shared" si="164"/>
        <v>0</v>
      </c>
      <c r="Q2702" s="451"/>
      <c r="R2702" s="144"/>
      <c r="S2702" s="143"/>
      <c r="T2702" s="144"/>
      <c r="U2702" s="145"/>
      <c r="W2702" s="365"/>
    </row>
    <row r="2703" spans="1:23">
      <c r="A2703" s="135"/>
      <c r="B2703" s="52"/>
      <c r="C2703" s="185" t="s">
        <v>91</v>
      </c>
      <c r="D2703" s="202"/>
      <c r="E2703" s="52"/>
      <c r="F2703" s="52"/>
      <c r="G2703" s="186"/>
      <c r="H2703" s="187"/>
      <c r="I2703" s="139"/>
      <c r="J2703" s="139"/>
      <c r="K2703" s="139"/>
      <c r="L2703" s="140"/>
      <c r="M2703" s="141"/>
      <c r="N2703" s="458">
        <f t="shared" si="163"/>
        <v>0</v>
      </c>
      <c r="O2703" s="147"/>
      <c r="P2703" s="460">
        <f t="shared" si="164"/>
        <v>0</v>
      </c>
      <c r="Q2703" s="451"/>
      <c r="R2703" s="144"/>
      <c r="S2703" s="143"/>
      <c r="T2703" s="144"/>
      <c r="U2703" s="145"/>
      <c r="W2703" s="365"/>
    </row>
    <row r="2704" spans="1:23">
      <c r="A2704" s="182"/>
      <c r="B2704" s="52"/>
      <c r="C2704" s="200"/>
      <c r="D2704" s="137"/>
      <c r="E2704" s="52"/>
      <c r="F2704" s="52"/>
      <c r="G2704" s="186"/>
      <c r="H2704" s="187"/>
      <c r="I2704" s="187"/>
      <c r="J2704" s="187"/>
      <c r="K2704" s="139"/>
      <c r="L2704" s="140"/>
      <c r="M2704" s="141"/>
      <c r="N2704" s="458">
        <f t="shared" si="163"/>
        <v>0</v>
      </c>
      <c r="O2704" s="147"/>
      <c r="P2704" s="460">
        <f t="shared" si="164"/>
        <v>0</v>
      </c>
      <c r="Q2704" s="451"/>
      <c r="R2704" s="144"/>
      <c r="S2704" s="143"/>
      <c r="T2704" s="144"/>
      <c r="U2704" s="145"/>
      <c r="W2704" s="365"/>
    </row>
    <row r="2705" spans="1:23">
      <c r="A2705" s="135"/>
      <c r="B2705" s="52"/>
      <c r="C2705" s="185" t="s">
        <v>92</v>
      </c>
      <c r="D2705" s="137"/>
      <c r="E2705" s="52"/>
      <c r="F2705" s="52"/>
      <c r="G2705" s="186"/>
      <c r="H2705" s="187"/>
      <c r="I2705" s="139"/>
      <c r="J2705" s="139"/>
      <c r="K2705" s="139"/>
      <c r="L2705" s="140"/>
      <c r="M2705" s="141"/>
      <c r="N2705" s="458">
        <f t="shared" si="163"/>
        <v>0</v>
      </c>
      <c r="O2705" s="147"/>
      <c r="P2705" s="460">
        <f t="shared" si="164"/>
        <v>0</v>
      </c>
      <c r="Q2705" s="451"/>
      <c r="R2705" s="144"/>
      <c r="S2705" s="143"/>
      <c r="T2705" s="144"/>
      <c r="U2705" s="145"/>
      <c r="W2705" s="365"/>
    </row>
    <row r="2706" spans="1:23">
      <c r="A2706" s="182"/>
      <c r="B2706" s="52"/>
      <c r="C2706" s="200"/>
      <c r="D2706" s="137"/>
      <c r="E2706" s="52"/>
      <c r="F2706" s="52"/>
      <c r="G2706" s="186"/>
      <c r="H2706" s="187"/>
      <c r="I2706" s="187"/>
      <c r="J2706" s="187"/>
      <c r="K2706" s="139"/>
      <c r="L2706" s="140"/>
      <c r="M2706" s="141"/>
      <c r="N2706" s="458">
        <f t="shared" si="163"/>
        <v>0</v>
      </c>
      <c r="O2706" s="147"/>
      <c r="P2706" s="460">
        <f t="shared" si="164"/>
        <v>0</v>
      </c>
      <c r="Q2706" s="451"/>
      <c r="R2706" s="144"/>
      <c r="S2706" s="143"/>
      <c r="T2706" s="144"/>
      <c r="U2706" s="145"/>
      <c r="W2706" s="365"/>
    </row>
    <row r="2707" spans="1:23" ht="26">
      <c r="A2707" s="135">
        <v>18</v>
      </c>
      <c r="B2707" s="52" t="s">
        <v>1</v>
      </c>
      <c r="C2707" s="136" t="s">
        <v>93</v>
      </c>
      <c r="D2707" s="202">
        <v>2.1</v>
      </c>
      <c r="E2707" s="52" t="s">
        <v>532</v>
      </c>
      <c r="F2707" s="52">
        <v>4</v>
      </c>
      <c r="G2707" s="112" t="s">
        <v>94</v>
      </c>
      <c r="H2707" s="138">
        <v>20</v>
      </c>
      <c r="I2707" s="139">
        <v>255</v>
      </c>
      <c r="J2707" s="139">
        <v>145</v>
      </c>
      <c r="K2707" s="139">
        <f>I2707+J2707</f>
        <v>400</v>
      </c>
      <c r="L2707" s="140">
        <f>K2707*D2707</f>
        <v>840</v>
      </c>
      <c r="M2707" s="141">
        <f t="shared" ref="M2707:M2763" si="166">D2707*K2707*F2707</f>
        <v>3360</v>
      </c>
      <c r="N2707" s="458">
        <f t="shared" si="163"/>
        <v>0</v>
      </c>
      <c r="O2707" s="147">
        <v>1</v>
      </c>
      <c r="P2707" s="460">
        <f t="shared" si="164"/>
        <v>0</v>
      </c>
      <c r="Q2707" s="451">
        <f>'Work progress Summary'!C23</f>
        <v>1</v>
      </c>
      <c r="R2707" s="144">
        <v>3360</v>
      </c>
      <c r="S2707" s="143">
        <f t="shared" si="165"/>
        <v>0</v>
      </c>
      <c r="T2707" s="144">
        <f>Q2707*M2707</f>
        <v>3360</v>
      </c>
      <c r="U2707" s="145"/>
      <c r="W2707" s="365"/>
    </row>
    <row r="2708" spans="1:23">
      <c r="A2708" s="182"/>
      <c r="B2708" s="52"/>
      <c r="C2708" s="200"/>
      <c r="D2708" s="137"/>
      <c r="E2708" s="52"/>
      <c r="F2708" s="52"/>
      <c r="G2708" s="186"/>
      <c r="H2708" s="187"/>
      <c r="I2708" s="187"/>
      <c r="J2708" s="187"/>
      <c r="K2708" s="139"/>
      <c r="L2708" s="140"/>
      <c r="M2708" s="141"/>
      <c r="N2708" s="458">
        <f t="shared" si="163"/>
        <v>0</v>
      </c>
      <c r="O2708" s="147"/>
      <c r="P2708" s="460">
        <f t="shared" si="164"/>
        <v>0</v>
      </c>
      <c r="Q2708" s="451"/>
      <c r="R2708" s="144"/>
      <c r="S2708" s="143"/>
      <c r="T2708" s="144"/>
      <c r="U2708" s="145"/>
      <c r="W2708" s="365"/>
    </row>
    <row r="2709" spans="1:23" ht="14.5">
      <c r="A2709" s="135">
        <v>18</v>
      </c>
      <c r="B2709" s="52" t="s">
        <v>2</v>
      </c>
      <c r="C2709" s="185" t="s">
        <v>467</v>
      </c>
      <c r="D2709" s="202">
        <v>1</v>
      </c>
      <c r="E2709" s="52" t="s">
        <v>532</v>
      </c>
      <c r="F2709" s="52">
        <v>4</v>
      </c>
      <c r="G2709" s="112" t="s">
        <v>96</v>
      </c>
      <c r="H2709" s="138">
        <v>20</v>
      </c>
      <c r="I2709" s="139">
        <v>282</v>
      </c>
      <c r="J2709" s="139">
        <v>206</v>
      </c>
      <c r="K2709" s="139">
        <f>I2709+J2709</f>
        <v>488</v>
      </c>
      <c r="L2709" s="140">
        <f>K2709*D2709</f>
        <v>488</v>
      </c>
      <c r="M2709" s="141">
        <f t="shared" si="166"/>
        <v>1952</v>
      </c>
      <c r="N2709" s="458">
        <f t="shared" si="163"/>
        <v>0</v>
      </c>
      <c r="O2709" s="147">
        <v>1</v>
      </c>
      <c r="P2709" s="460">
        <f t="shared" si="164"/>
        <v>0</v>
      </c>
      <c r="Q2709" s="451">
        <f>Q2707</f>
        <v>1</v>
      </c>
      <c r="R2709" s="144">
        <v>1952</v>
      </c>
      <c r="S2709" s="143">
        <f t="shared" si="165"/>
        <v>0</v>
      </c>
      <c r="T2709" s="144">
        <f>Q2709*M2709</f>
        <v>1952</v>
      </c>
      <c r="U2709" s="145"/>
      <c r="W2709" s="365"/>
    </row>
    <row r="2710" spans="1:23">
      <c r="A2710" s="182"/>
      <c r="B2710" s="52"/>
      <c r="C2710" s="200"/>
      <c r="D2710" s="137"/>
      <c r="E2710" s="52"/>
      <c r="F2710" s="52"/>
      <c r="G2710" s="186"/>
      <c r="H2710" s="187"/>
      <c r="I2710" s="187"/>
      <c r="J2710" s="187"/>
      <c r="K2710" s="139"/>
      <c r="L2710" s="140"/>
      <c r="M2710" s="141"/>
      <c r="N2710" s="458">
        <f t="shared" si="163"/>
        <v>0</v>
      </c>
      <c r="O2710" s="147"/>
      <c r="P2710" s="460">
        <f t="shared" si="164"/>
        <v>0</v>
      </c>
      <c r="Q2710" s="451"/>
      <c r="R2710" s="144"/>
      <c r="S2710" s="143"/>
      <c r="T2710" s="144"/>
      <c r="U2710" s="145"/>
      <c r="W2710" s="365"/>
    </row>
    <row r="2711" spans="1:23">
      <c r="A2711" s="135">
        <v>18</v>
      </c>
      <c r="B2711" s="52" t="s">
        <v>3</v>
      </c>
      <c r="C2711" s="185" t="s">
        <v>285</v>
      </c>
      <c r="D2711" s="137">
        <v>7.2</v>
      </c>
      <c r="E2711" s="52" t="s">
        <v>533</v>
      </c>
      <c r="F2711" s="52">
        <v>4</v>
      </c>
      <c r="G2711" s="112" t="s">
        <v>98</v>
      </c>
      <c r="H2711" s="138">
        <v>5</v>
      </c>
      <c r="I2711" s="139">
        <v>0</v>
      </c>
      <c r="J2711" s="139">
        <v>57</v>
      </c>
      <c r="K2711" s="139">
        <f>I2711+J2711</f>
        <v>57</v>
      </c>
      <c r="L2711" s="140">
        <f>K2711*D2711</f>
        <v>410.40000000000003</v>
      </c>
      <c r="M2711" s="141">
        <f t="shared" si="166"/>
        <v>1641.6000000000001</v>
      </c>
      <c r="N2711" s="458"/>
      <c r="O2711" s="147">
        <v>1</v>
      </c>
      <c r="P2711" s="460">
        <f t="shared" si="164"/>
        <v>0</v>
      </c>
      <c r="Q2711" s="451">
        <f>'Work progress Summary'!J23</f>
        <v>1</v>
      </c>
      <c r="R2711" s="144">
        <v>1231.2</v>
      </c>
      <c r="S2711" s="143">
        <f t="shared" si="165"/>
        <v>410.40000000000009</v>
      </c>
      <c r="T2711" s="144">
        <f>Q2711*M2711</f>
        <v>1641.6000000000001</v>
      </c>
      <c r="U2711" s="145"/>
      <c r="W2711" s="365"/>
    </row>
    <row r="2712" spans="1:23">
      <c r="A2712" s="182"/>
      <c r="B2712" s="52"/>
      <c r="C2712" s="200"/>
      <c r="D2712" s="137"/>
      <c r="E2712" s="52"/>
      <c r="F2712" s="52"/>
      <c r="G2712" s="186"/>
      <c r="H2712" s="187"/>
      <c r="I2712" s="187"/>
      <c r="J2712" s="187"/>
      <c r="K2712" s="139"/>
      <c r="L2712" s="140"/>
      <c r="M2712" s="141"/>
      <c r="N2712" s="458">
        <f t="shared" si="163"/>
        <v>0</v>
      </c>
      <c r="O2712" s="147"/>
      <c r="P2712" s="460">
        <f t="shared" si="164"/>
        <v>0</v>
      </c>
      <c r="Q2712" s="451"/>
      <c r="R2712" s="144"/>
      <c r="S2712" s="143"/>
      <c r="T2712" s="144"/>
      <c r="U2712" s="145"/>
      <c r="W2712" s="365"/>
    </row>
    <row r="2713" spans="1:23" ht="26">
      <c r="A2713" s="135">
        <v>18</v>
      </c>
      <c r="B2713" s="52" t="s">
        <v>129</v>
      </c>
      <c r="C2713" s="136" t="s">
        <v>486</v>
      </c>
      <c r="D2713" s="202">
        <v>1</v>
      </c>
      <c r="E2713" s="52" t="s">
        <v>100</v>
      </c>
      <c r="F2713" s="52">
        <v>4</v>
      </c>
      <c r="G2713" s="112" t="s">
        <v>96</v>
      </c>
      <c r="H2713" s="138">
        <v>20</v>
      </c>
      <c r="I2713" s="139">
        <v>102</v>
      </c>
      <c r="J2713" s="139">
        <v>33</v>
      </c>
      <c r="K2713" s="139">
        <f>I2713+J2713</f>
        <v>135</v>
      </c>
      <c r="L2713" s="140">
        <f>K2713*D2713</f>
        <v>135</v>
      </c>
      <c r="M2713" s="141">
        <f t="shared" si="166"/>
        <v>540</v>
      </c>
      <c r="N2713" s="458">
        <f>P2713*D2713*F2713*0.16*1.1</f>
        <v>0</v>
      </c>
      <c r="O2713" s="147">
        <v>1</v>
      </c>
      <c r="P2713" s="460">
        <f t="shared" si="164"/>
        <v>0</v>
      </c>
      <c r="Q2713" s="451">
        <f>Q2707</f>
        <v>1</v>
      </c>
      <c r="R2713" s="144">
        <v>540</v>
      </c>
      <c r="S2713" s="143">
        <f t="shared" si="165"/>
        <v>0</v>
      </c>
      <c r="T2713" s="144">
        <f>Q2713*M2713</f>
        <v>540</v>
      </c>
      <c r="U2713" s="145"/>
      <c r="W2713" s="365"/>
    </row>
    <row r="2714" spans="1:23">
      <c r="A2714" s="182"/>
      <c r="B2714" s="52"/>
      <c r="C2714" s="200"/>
      <c r="D2714" s="137"/>
      <c r="E2714" s="52"/>
      <c r="F2714" s="52"/>
      <c r="G2714" s="186"/>
      <c r="H2714" s="187"/>
      <c r="I2714" s="187"/>
      <c r="J2714" s="187"/>
      <c r="K2714" s="139"/>
      <c r="L2714" s="140"/>
      <c r="M2714" s="141"/>
      <c r="N2714" s="458">
        <f t="shared" si="163"/>
        <v>0</v>
      </c>
      <c r="O2714" s="147"/>
      <c r="P2714" s="460">
        <f t="shared" si="164"/>
        <v>0</v>
      </c>
      <c r="Q2714" s="451"/>
      <c r="R2714" s="144"/>
      <c r="S2714" s="143"/>
      <c r="T2714" s="144"/>
      <c r="U2714" s="145"/>
      <c r="W2714" s="365"/>
    </row>
    <row r="2715" spans="1:23">
      <c r="A2715" s="135"/>
      <c r="B2715" s="52"/>
      <c r="C2715" s="185" t="s">
        <v>298</v>
      </c>
      <c r="D2715" s="202"/>
      <c r="E2715" s="52"/>
      <c r="F2715" s="52"/>
      <c r="G2715" s="186"/>
      <c r="H2715" s="187"/>
      <c r="I2715" s="139"/>
      <c r="J2715" s="139"/>
      <c r="K2715" s="139"/>
      <c r="L2715" s="140"/>
      <c r="M2715" s="141"/>
      <c r="N2715" s="458">
        <f t="shared" si="163"/>
        <v>0</v>
      </c>
      <c r="O2715" s="147"/>
      <c r="P2715" s="460">
        <f t="shared" si="164"/>
        <v>0</v>
      </c>
      <c r="Q2715" s="451"/>
      <c r="R2715" s="144"/>
      <c r="S2715" s="143"/>
      <c r="T2715" s="144"/>
      <c r="U2715" s="145"/>
      <c r="W2715" s="365"/>
    </row>
    <row r="2716" spans="1:23">
      <c r="A2716" s="182"/>
      <c r="B2716" s="52"/>
      <c r="C2716" s="200"/>
      <c r="D2716" s="137"/>
      <c r="E2716" s="52"/>
      <c r="F2716" s="52"/>
      <c r="G2716" s="186"/>
      <c r="H2716" s="187"/>
      <c r="I2716" s="187"/>
      <c r="J2716" s="187"/>
      <c r="K2716" s="139"/>
      <c r="L2716" s="140"/>
      <c r="M2716" s="141"/>
      <c r="N2716" s="458">
        <f t="shared" si="163"/>
        <v>0</v>
      </c>
      <c r="O2716" s="147"/>
      <c r="P2716" s="460">
        <f t="shared" si="164"/>
        <v>0</v>
      </c>
      <c r="Q2716" s="451"/>
      <c r="R2716" s="144"/>
      <c r="S2716" s="143"/>
      <c r="T2716" s="144"/>
      <c r="U2716" s="145"/>
      <c r="W2716" s="365"/>
    </row>
    <row r="2717" spans="1:23" ht="39">
      <c r="A2717" s="135">
        <v>18</v>
      </c>
      <c r="B2717" s="52" t="s">
        <v>4</v>
      </c>
      <c r="C2717" s="136" t="s">
        <v>102</v>
      </c>
      <c r="D2717" s="202">
        <v>20</v>
      </c>
      <c r="E2717" s="52" t="s">
        <v>532</v>
      </c>
      <c r="F2717" s="52">
        <v>4</v>
      </c>
      <c r="G2717" s="112" t="s">
        <v>94</v>
      </c>
      <c r="H2717" s="138">
        <v>20</v>
      </c>
      <c r="I2717" s="139">
        <v>255</v>
      </c>
      <c r="J2717" s="139">
        <v>145</v>
      </c>
      <c r="K2717" s="139">
        <f>I2717+J2717</f>
        <v>400</v>
      </c>
      <c r="L2717" s="140">
        <f>K2717*D2717</f>
        <v>8000</v>
      </c>
      <c r="M2717" s="141">
        <f t="shared" si="166"/>
        <v>32000</v>
      </c>
      <c r="N2717" s="458">
        <f t="shared" si="163"/>
        <v>0</v>
      </c>
      <c r="O2717" s="147">
        <v>1</v>
      </c>
      <c r="P2717" s="460">
        <f t="shared" si="164"/>
        <v>0</v>
      </c>
      <c r="Q2717" s="451">
        <f>'Work progress Summary'!D23</f>
        <v>1</v>
      </c>
      <c r="R2717" s="144">
        <v>32000</v>
      </c>
      <c r="S2717" s="143">
        <f t="shared" si="165"/>
        <v>0</v>
      </c>
      <c r="T2717" s="144">
        <f>Q2717*M2717</f>
        <v>32000</v>
      </c>
      <c r="U2717" s="145"/>
      <c r="W2717" s="365"/>
    </row>
    <row r="2718" spans="1:23">
      <c r="A2718" s="182"/>
      <c r="B2718" s="52"/>
      <c r="C2718" s="200"/>
      <c r="D2718" s="137"/>
      <c r="E2718" s="52"/>
      <c r="F2718" s="52"/>
      <c r="G2718" s="186"/>
      <c r="H2718" s="187"/>
      <c r="I2718" s="187"/>
      <c r="J2718" s="187"/>
      <c r="K2718" s="139"/>
      <c r="L2718" s="140"/>
      <c r="M2718" s="141"/>
      <c r="N2718" s="458">
        <f t="shared" ref="N2718:N2781" si="167">P2718*D2718*F2718</f>
        <v>0</v>
      </c>
      <c r="O2718" s="147"/>
      <c r="P2718" s="460">
        <f t="shared" ref="P2718:P2781" si="168">Q2718-O2718</f>
        <v>0</v>
      </c>
      <c r="Q2718" s="451"/>
      <c r="R2718" s="144"/>
      <c r="S2718" s="143"/>
      <c r="T2718" s="144"/>
      <c r="U2718" s="145"/>
      <c r="W2718" s="365"/>
    </row>
    <row r="2719" spans="1:23" ht="14.5">
      <c r="A2719" s="135">
        <v>18</v>
      </c>
      <c r="B2719" s="52" t="s">
        <v>5</v>
      </c>
      <c r="C2719" s="185" t="s">
        <v>104</v>
      </c>
      <c r="D2719" s="202">
        <v>1.6</v>
      </c>
      <c r="E2719" s="52" t="s">
        <v>532</v>
      </c>
      <c r="F2719" s="52">
        <v>4</v>
      </c>
      <c r="G2719" s="112" t="s">
        <v>96</v>
      </c>
      <c r="H2719" s="138">
        <v>20</v>
      </c>
      <c r="I2719" s="139">
        <v>282</v>
      </c>
      <c r="J2719" s="139">
        <v>206</v>
      </c>
      <c r="K2719" s="139">
        <f>I2719+J2719</f>
        <v>488</v>
      </c>
      <c r="L2719" s="140">
        <f>K2719*D2719</f>
        <v>780.80000000000007</v>
      </c>
      <c r="M2719" s="141">
        <f t="shared" si="166"/>
        <v>3123.2000000000003</v>
      </c>
      <c r="N2719" s="458">
        <f t="shared" si="167"/>
        <v>0</v>
      </c>
      <c r="O2719" s="147">
        <v>1</v>
      </c>
      <c r="P2719" s="460">
        <f t="shared" si="168"/>
        <v>0</v>
      </c>
      <c r="Q2719" s="451">
        <f>Q2717</f>
        <v>1</v>
      </c>
      <c r="R2719" s="144">
        <v>3123.2000000000003</v>
      </c>
      <c r="S2719" s="143">
        <f t="shared" ref="S2719:S2781" si="169">T2719-R2719</f>
        <v>0</v>
      </c>
      <c r="T2719" s="144">
        <f>Q2719*M2719</f>
        <v>3123.2000000000003</v>
      </c>
      <c r="U2719" s="145"/>
      <c r="W2719" s="365"/>
    </row>
    <row r="2720" spans="1:23">
      <c r="A2720" s="182"/>
      <c r="B2720" s="52"/>
      <c r="C2720" s="200"/>
      <c r="D2720" s="137"/>
      <c r="E2720" s="52"/>
      <c r="F2720" s="52"/>
      <c r="G2720" s="186"/>
      <c r="H2720" s="187"/>
      <c r="I2720" s="187"/>
      <c r="J2720" s="187"/>
      <c r="K2720" s="139"/>
      <c r="L2720" s="140"/>
      <c r="M2720" s="141"/>
      <c r="N2720" s="458">
        <f t="shared" si="167"/>
        <v>0</v>
      </c>
      <c r="O2720" s="147"/>
      <c r="P2720" s="460">
        <f t="shared" si="168"/>
        <v>0</v>
      </c>
      <c r="Q2720" s="451"/>
      <c r="R2720" s="144"/>
      <c r="S2720" s="143"/>
      <c r="T2720" s="144"/>
      <c r="U2720" s="145"/>
      <c r="W2720" s="365"/>
    </row>
    <row r="2721" spans="1:23" ht="14.5">
      <c r="A2721" s="135">
        <v>18</v>
      </c>
      <c r="B2721" s="52" t="s">
        <v>103</v>
      </c>
      <c r="C2721" s="185" t="s">
        <v>487</v>
      </c>
      <c r="D2721" s="202">
        <v>3.5</v>
      </c>
      <c r="E2721" s="52" t="s">
        <v>532</v>
      </c>
      <c r="F2721" s="52">
        <v>4</v>
      </c>
      <c r="G2721" s="112" t="s">
        <v>96</v>
      </c>
      <c r="H2721" s="138">
        <v>20</v>
      </c>
      <c r="I2721" s="139">
        <v>282</v>
      </c>
      <c r="J2721" s="139">
        <v>206</v>
      </c>
      <c r="K2721" s="139">
        <f>I2721+J2721</f>
        <v>488</v>
      </c>
      <c r="L2721" s="140">
        <f>K2721*D2721</f>
        <v>1708</v>
      </c>
      <c r="M2721" s="141">
        <f t="shared" si="166"/>
        <v>6832</v>
      </c>
      <c r="N2721" s="458">
        <f t="shared" si="167"/>
        <v>0</v>
      </c>
      <c r="O2721" s="147">
        <v>1</v>
      </c>
      <c r="P2721" s="460">
        <f t="shared" si="168"/>
        <v>0</v>
      </c>
      <c r="Q2721" s="451">
        <f>Q2719</f>
        <v>1</v>
      </c>
      <c r="R2721" s="144">
        <v>6832</v>
      </c>
      <c r="S2721" s="143">
        <f t="shared" si="169"/>
        <v>0</v>
      </c>
      <c r="T2721" s="144">
        <f>Q2721*M2721</f>
        <v>6832</v>
      </c>
      <c r="U2721" s="145"/>
      <c r="W2721" s="365"/>
    </row>
    <row r="2722" spans="1:23">
      <c r="A2722" s="182"/>
      <c r="B2722" s="52"/>
      <c r="C2722" s="200"/>
      <c r="D2722" s="137"/>
      <c r="E2722" s="52"/>
      <c r="F2722" s="52"/>
      <c r="G2722" s="186"/>
      <c r="H2722" s="187"/>
      <c r="I2722" s="187"/>
      <c r="J2722" s="187"/>
      <c r="K2722" s="139"/>
      <c r="L2722" s="140"/>
      <c r="M2722" s="141"/>
      <c r="N2722" s="458">
        <f t="shared" si="167"/>
        <v>0</v>
      </c>
      <c r="O2722" s="147"/>
      <c r="P2722" s="460">
        <f t="shared" si="168"/>
        <v>0</v>
      </c>
      <c r="Q2722" s="451"/>
      <c r="R2722" s="144"/>
      <c r="S2722" s="143"/>
      <c r="T2722" s="144"/>
      <c r="U2722" s="145"/>
      <c r="W2722" s="365"/>
    </row>
    <row r="2723" spans="1:23">
      <c r="A2723" s="135">
        <v>18</v>
      </c>
      <c r="B2723" s="52" t="s">
        <v>105</v>
      </c>
      <c r="C2723" s="185" t="s">
        <v>285</v>
      </c>
      <c r="D2723" s="137">
        <v>22.6</v>
      </c>
      <c r="E2723" s="52" t="s">
        <v>533</v>
      </c>
      <c r="F2723" s="52">
        <v>4</v>
      </c>
      <c r="G2723" s="112" t="s">
        <v>98</v>
      </c>
      <c r="H2723" s="138">
        <v>5</v>
      </c>
      <c r="I2723" s="139">
        <v>0</v>
      </c>
      <c r="J2723" s="139">
        <v>57</v>
      </c>
      <c r="K2723" s="139">
        <f>I2723+J2723</f>
        <v>57</v>
      </c>
      <c r="L2723" s="140">
        <f>K2723*D2723</f>
        <v>1288.2</v>
      </c>
      <c r="M2723" s="141">
        <f t="shared" si="166"/>
        <v>5152.8</v>
      </c>
      <c r="N2723" s="458"/>
      <c r="O2723" s="147">
        <v>1</v>
      </c>
      <c r="P2723" s="460">
        <f t="shared" si="168"/>
        <v>0</v>
      </c>
      <c r="Q2723" s="451">
        <f>'Work progress Summary'!K23</f>
        <v>1</v>
      </c>
      <c r="R2723" s="144">
        <v>3864.6000000000004</v>
      </c>
      <c r="S2723" s="143">
        <f t="shared" si="169"/>
        <v>1288.1999999999998</v>
      </c>
      <c r="T2723" s="144">
        <f>Q2723*M2723</f>
        <v>5152.8</v>
      </c>
      <c r="U2723" s="145"/>
      <c r="W2723" s="365"/>
    </row>
    <row r="2724" spans="1:23">
      <c r="A2724" s="182"/>
      <c r="B2724" s="52"/>
      <c r="C2724" s="200"/>
      <c r="D2724" s="137"/>
      <c r="E2724" s="52"/>
      <c r="F2724" s="52"/>
      <c r="G2724" s="186"/>
      <c r="H2724" s="187"/>
      <c r="I2724" s="187"/>
      <c r="J2724" s="187"/>
      <c r="K2724" s="139"/>
      <c r="L2724" s="140"/>
      <c r="M2724" s="141"/>
      <c r="N2724" s="458">
        <f t="shared" si="167"/>
        <v>0</v>
      </c>
      <c r="O2724" s="147"/>
      <c r="P2724" s="460">
        <f t="shared" si="168"/>
        <v>0</v>
      </c>
      <c r="Q2724" s="451"/>
      <c r="R2724" s="144"/>
      <c r="S2724" s="143"/>
      <c r="T2724" s="144"/>
      <c r="U2724" s="145"/>
      <c r="W2724" s="365"/>
    </row>
    <row r="2725" spans="1:23">
      <c r="A2725" s="135">
        <v>18</v>
      </c>
      <c r="B2725" s="52" t="s">
        <v>107</v>
      </c>
      <c r="C2725" s="185" t="s">
        <v>285</v>
      </c>
      <c r="D2725" s="202">
        <v>12.5</v>
      </c>
      <c r="E2725" s="52" t="s">
        <v>533</v>
      </c>
      <c r="F2725" s="52">
        <v>4</v>
      </c>
      <c r="G2725" s="112" t="s">
        <v>98</v>
      </c>
      <c r="H2725" s="138">
        <v>5</v>
      </c>
      <c r="I2725" s="139">
        <v>0</v>
      </c>
      <c r="J2725" s="139">
        <v>57</v>
      </c>
      <c r="K2725" s="139">
        <f>I2725+J2725</f>
        <v>57</v>
      </c>
      <c r="L2725" s="140">
        <f>K2725*D2725</f>
        <v>712.5</v>
      </c>
      <c r="M2725" s="141">
        <f t="shared" si="166"/>
        <v>2850</v>
      </c>
      <c r="N2725" s="458"/>
      <c r="O2725" s="147">
        <v>1</v>
      </c>
      <c r="P2725" s="460">
        <f t="shared" si="168"/>
        <v>0</v>
      </c>
      <c r="Q2725" s="451">
        <f>Q2723</f>
        <v>1</v>
      </c>
      <c r="R2725" s="144">
        <v>2137.5</v>
      </c>
      <c r="S2725" s="143">
        <f t="shared" si="169"/>
        <v>712.5</v>
      </c>
      <c r="T2725" s="144">
        <f>Q2725*M2725</f>
        <v>2850</v>
      </c>
      <c r="U2725" s="145"/>
      <c r="W2725" s="365"/>
    </row>
    <row r="2726" spans="1:23">
      <c r="A2726" s="182"/>
      <c r="B2726" s="52"/>
      <c r="C2726" s="200"/>
      <c r="D2726" s="137"/>
      <c r="E2726" s="52"/>
      <c r="F2726" s="52"/>
      <c r="G2726" s="186"/>
      <c r="H2726" s="187"/>
      <c r="I2726" s="187"/>
      <c r="J2726" s="187"/>
      <c r="K2726" s="139"/>
      <c r="L2726" s="140"/>
      <c r="M2726" s="141"/>
      <c r="N2726" s="458">
        <f t="shared" si="167"/>
        <v>0</v>
      </c>
      <c r="O2726" s="147"/>
      <c r="P2726" s="460">
        <f t="shared" si="168"/>
        <v>0</v>
      </c>
      <c r="Q2726" s="451"/>
      <c r="R2726" s="144"/>
      <c r="S2726" s="143"/>
      <c r="T2726" s="144"/>
      <c r="U2726" s="145"/>
      <c r="W2726" s="365"/>
    </row>
    <row r="2727" spans="1:23" ht="26">
      <c r="A2727" s="135">
        <v>18</v>
      </c>
      <c r="B2727" s="52" t="s">
        <v>108</v>
      </c>
      <c r="C2727" s="136" t="s">
        <v>266</v>
      </c>
      <c r="D2727" s="137">
        <v>1</v>
      </c>
      <c r="E2727" s="52" t="s">
        <v>100</v>
      </c>
      <c r="F2727" s="52">
        <v>4</v>
      </c>
      <c r="G2727" s="112" t="s">
        <v>96</v>
      </c>
      <c r="H2727" s="138">
        <v>20</v>
      </c>
      <c r="I2727" s="139">
        <v>231</v>
      </c>
      <c r="J2727" s="139">
        <v>97</v>
      </c>
      <c r="K2727" s="139">
        <f>I2727+J2727</f>
        <v>328</v>
      </c>
      <c r="L2727" s="140">
        <f>K2727*D2727</f>
        <v>328</v>
      </c>
      <c r="M2727" s="141">
        <f t="shared" si="166"/>
        <v>1312</v>
      </c>
      <c r="N2727" s="458">
        <f>P2727*D2727*F2727*0.35*1.51</f>
        <v>0</v>
      </c>
      <c r="O2727" s="147">
        <v>1</v>
      </c>
      <c r="P2727" s="460">
        <f t="shared" si="168"/>
        <v>0</v>
      </c>
      <c r="Q2727" s="451">
        <f>Q2717</f>
        <v>1</v>
      </c>
      <c r="R2727" s="144">
        <v>1312</v>
      </c>
      <c r="S2727" s="143">
        <f t="shared" si="169"/>
        <v>0</v>
      </c>
      <c r="T2727" s="144">
        <f>Q2727*M2727</f>
        <v>1312</v>
      </c>
      <c r="U2727" s="145"/>
      <c r="W2727" s="365"/>
    </row>
    <row r="2728" spans="1:23">
      <c r="A2728" s="182"/>
      <c r="B2728" s="52"/>
      <c r="C2728" s="200"/>
      <c r="D2728" s="137"/>
      <c r="E2728" s="52"/>
      <c r="F2728" s="52"/>
      <c r="G2728" s="186"/>
      <c r="H2728" s="187"/>
      <c r="I2728" s="187"/>
      <c r="J2728" s="187"/>
      <c r="K2728" s="139"/>
      <c r="L2728" s="140"/>
      <c r="M2728" s="141"/>
      <c r="N2728" s="458">
        <f t="shared" si="167"/>
        <v>0</v>
      </c>
      <c r="O2728" s="147"/>
      <c r="P2728" s="460">
        <f t="shared" si="168"/>
        <v>0</v>
      </c>
      <c r="Q2728" s="451"/>
      <c r="R2728" s="144"/>
      <c r="S2728" s="143"/>
      <c r="T2728" s="144"/>
      <c r="U2728" s="145"/>
      <c r="W2728" s="365"/>
    </row>
    <row r="2729" spans="1:23">
      <c r="A2729" s="135"/>
      <c r="B2729" s="52"/>
      <c r="C2729" s="185" t="s">
        <v>488</v>
      </c>
      <c r="D2729" s="202"/>
      <c r="E2729" s="52"/>
      <c r="F2729" s="52"/>
      <c r="G2729" s="186"/>
      <c r="H2729" s="187"/>
      <c r="I2729" s="139"/>
      <c r="J2729" s="139"/>
      <c r="K2729" s="139"/>
      <c r="L2729" s="140"/>
      <c r="M2729" s="141"/>
      <c r="N2729" s="458">
        <f t="shared" si="167"/>
        <v>0</v>
      </c>
      <c r="O2729" s="147"/>
      <c r="P2729" s="460">
        <f t="shared" si="168"/>
        <v>0</v>
      </c>
      <c r="Q2729" s="451"/>
      <c r="R2729" s="144"/>
      <c r="S2729" s="143"/>
      <c r="T2729" s="144"/>
      <c r="U2729" s="145"/>
      <c r="W2729" s="365"/>
    </row>
    <row r="2730" spans="1:23">
      <c r="A2730" s="182"/>
      <c r="B2730" s="52"/>
      <c r="C2730" s="200"/>
      <c r="D2730" s="137"/>
      <c r="E2730" s="52"/>
      <c r="F2730" s="52"/>
      <c r="G2730" s="186"/>
      <c r="H2730" s="187"/>
      <c r="I2730" s="187"/>
      <c r="J2730" s="187"/>
      <c r="K2730" s="139"/>
      <c r="L2730" s="140"/>
      <c r="M2730" s="141"/>
      <c r="N2730" s="458">
        <f t="shared" si="167"/>
        <v>0</v>
      </c>
      <c r="O2730" s="147"/>
      <c r="P2730" s="460">
        <f t="shared" si="168"/>
        <v>0</v>
      </c>
      <c r="Q2730" s="451"/>
      <c r="R2730" s="144"/>
      <c r="S2730" s="143"/>
      <c r="T2730" s="144"/>
      <c r="U2730" s="145"/>
      <c r="W2730" s="365"/>
    </row>
    <row r="2731" spans="1:23" ht="26">
      <c r="A2731" s="135">
        <v>18</v>
      </c>
      <c r="B2731" s="52" t="s">
        <v>109</v>
      </c>
      <c r="C2731" s="136" t="s">
        <v>93</v>
      </c>
      <c r="D2731" s="137">
        <v>1.5</v>
      </c>
      <c r="E2731" s="52" t="s">
        <v>532</v>
      </c>
      <c r="F2731" s="52">
        <v>4</v>
      </c>
      <c r="G2731" s="112" t="s">
        <v>94</v>
      </c>
      <c r="H2731" s="138">
        <v>20</v>
      </c>
      <c r="I2731" s="139">
        <v>255</v>
      </c>
      <c r="J2731" s="139">
        <v>145</v>
      </c>
      <c r="K2731" s="139">
        <f>I2731+J2731</f>
        <v>400</v>
      </c>
      <c r="L2731" s="140">
        <f>K2731*D2731</f>
        <v>600</v>
      </c>
      <c r="M2731" s="141">
        <f t="shared" si="166"/>
        <v>2400</v>
      </c>
      <c r="N2731" s="458">
        <f t="shared" si="167"/>
        <v>0</v>
      </c>
      <c r="O2731" s="147">
        <v>1</v>
      </c>
      <c r="P2731" s="460">
        <f t="shared" si="168"/>
        <v>0</v>
      </c>
      <c r="Q2731" s="451">
        <f>Q2717</f>
        <v>1</v>
      </c>
      <c r="R2731" s="144">
        <v>2400</v>
      </c>
      <c r="S2731" s="143">
        <f t="shared" si="169"/>
        <v>0</v>
      </c>
      <c r="T2731" s="144">
        <f>Q2731*M2731</f>
        <v>2400</v>
      </c>
      <c r="U2731" s="145"/>
      <c r="W2731" s="365"/>
    </row>
    <row r="2732" spans="1:23">
      <c r="A2732" s="182"/>
      <c r="B2732" s="52"/>
      <c r="C2732" s="200"/>
      <c r="D2732" s="137"/>
      <c r="E2732" s="52"/>
      <c r="F2732" s="52"/>
      <c r="G2732" s="186"/>
      <c r="H2732" s="187"/>
      <c r="I2732" s="187"/>
      <c r="J2732" s="187"/>
      <c r="K2732" s="139"/>
      <c r="L2732" s="140"/>
      <c r="M2732" s="141"/>
      <c r="N2732" s="458">
        <f t="shared" si="167"/>
        <v>0</v>
      </c>
      <c r="O2732" s="147"/>
      <c r="P2732" s="460">
        <f t="shared" si="168"/>
        <v>0</v>
      </c>
      <c r="Q2732" s="451"/>
      <c r="R2732" s="144"/>
      <c r="S2732" s="143"/>
      <c r="T2732" s="144"/>
      <c r="U2732" s="145"/>
      <c r="W2732" s="365"/>
    </row>
    <row r="2733" spans="1:23" ht="14.5">
      <c r="A2733" s="135">
        <v>18</v>
      </c>
      <c r="B2733" s="52" t="s">
        <v>112</v>
      </c>
      <c r="C2733" s="185" t="s">
        <v>104</v>
      </c>
      <c r="D2733" s="202">
        <v>0.4</v>
      </c>
      <c r="E2733" s="52" t="s">
        <v>532</v>
      </c>
      <c r="F2733" s="52">
        <v>4</v>
      </c>
      <c r="G2733" s="112" t="s">
        <v>96</v>
      </c>
      <c r="H2733" s="138">
        <v>20</v>
      </c>
      <c r="I2733" s="139">
        <v>282</v>
      </c>
      <c r="J2733" s="139">
        <v>206</v>
      </c>
      <c r="K2733" s="139">
        <f>I2733+J2733</f>
        <v>488</v>
      </c>
      <c r="L2733" s="140">
        <f>K2733*D2733</f>
        <v>195.20000000000002</v>
      </c>
      <c r="M2733" s="141">
        <f t="shared" si="166"/>
        <v>780.80000000000007</v>
      </c>
      <c r="N2733" s="458">
        <f t="shared" si="167"/>
        <v>0</v>
      </c>
      <c r="O2733" s="147">
        <v>1</v>
      </c>
      <c r="P2733" s="460">
        <f t="shared" si="168"/>
        <v>0</v>
      </c>
      <c r="Q2733" s="451">
        <f>Q2717</f>
        <v>1</v>
      </c>
      <c r="R2733" s="144">
        <v>780.80000000000007</v>
      </c>
      <c r="S2733" s="143">
        <f t="shared" si="169"/>
        <v>0</v>
      </c>
      <c r="T2733" s="144">
        <f>Q2733*M2733</f>
        <v>780.80000000000007</v>
      </c>
      <c r="U2733" s="145"/>
      <c r="W2733" s="365"/>
    </row>
    <row r="2734" spans="1:23">
      <c r="A2734" s="182"/>
      <c r="B2734" s="52"/>
      <c r="C2734" s="200"/>
      <c r="D2734" s="137"/>
      <c r="E2734" s="52"/>
      <c r="F2734" s="52"/>
      <c r="G2734" s="186"/>
      <c r="H2734" s="187"/>
      <c r="I2734" s="187"/>
      <c r="J2734" s="187"/>
      <c r="K2734" s="139"/>
      <c r="L2734" s="140"/>
      <c r="M2734" s="141"/>
      <c r="N2734" s="458">
        <f t="shared" si="167"/>
        <v>0</v>
      </c>
      <c r="O2734" s="147"/>
      <c r="P2734" s="460">
        <f t="shared" si="168"/>
        <v>0</v>
      </c>
      <c r="Q2734" s="451"/>
      <c r="R2734" s="144"/>
      <c r="S2734" s="143"/>
      <c r="T2734" s="144"/>
      <c r="U2734" s="145"/>
      <c r="W2734" s="365"/>
    </row>
    <row r="2735" spans="1:23" ht="14.5">
      <c r="A2735" s="135">
        <v>18</v>
      </c>
      <c r="B2735" s="52" t="s">
        <v>113</v>
      </c>
      <c r="C2735" s="185" t="s">
        <v>489</v>
      </c>
      <c r="D2735" s="137">
        <v>0.85</v>
      </c>
      <c r="E2735" s="52" t="s">
        <v>532</v>
      </c>
      <c r="F2735" s="52">
        <v>4</v>
      </c>
      <c r="G2735" s="112" t="s">
        <v>96</v>
      </c>
      <c r="H2735" s="138">
        <v>20</v>
      </c>
      <c r="I2735" s="139">
        <v>282</v>
      </c>
      <c r="J2735" s="139">
        <v>206</v>
      </c>
      <c r="K2735" s="139">
        <f>I2735+J2735</f>
        <v>488</v>
      </c>
      <c r="L2735" s="140">
        <f>K2735*D2735</f>
        <v>414.8</v>
      </c>
      <c r="M2735" s="141">
        <f t="shared" si="166"/>
        <v>1659.2</v>
      </c>
      <c r="N2735" s="458">
        <f t="shared" si="167"/>
        <v>0</v>
      </c>
      <c r="O2735" s="147">
        <v>1</v>
      </c>
      <c r="P2735" s="460">
        <f t="shared" si="168"/>
        <v>0</v>
      </c>
      <c r="Q2735" s="451">
        <f>Q2717</f>
        <v>1</v>
      </c>
      <c r="R2735" s="144">
        <v>1659.2</v>
      </c>
      <c r="S2735" s="143">
        <f t="shared" si="169"/>
        <v>0</v>
      </c>
      <c r="T2735" s="144">
        <f>Q2735*M2735</f>
        <v>1659.2</v>
      </c>
      <c r="U2735" s="145"/>
      <c r="W2735" s="365"/>
    </row>
    <row r="2736" spans="1:23">
      <c r="A2736" s="182"/>
      <c r="B2736" s="52"/>
      <c r="C2736" s="200"/>
      <c r="D2736" s="137"/>
      <c r="E2736" s="52"/>
      <c r="F2736" s="52"/>
      <c r="G2736" s="186"/>
      <c r="H2736" s="187"/>
      <c r="I2736" s="187"/>
      <c r="J2736" s="187"/>
      <c r="K2736" s="139"/>
      <c r="L2736" s="140"/>
      <c r="M2736" s="141"/>
      <c r="N2736" s="458">
        <f t="shared" si="167"/>
        <v>0</v>
      </c>
      <c r="O2736" s="147"/>
      <c r="P2736" s="460">
        <f t="shared" si="168"/>
        <v>0</v>
      </c>
      <c r="Q2736" s="451"/>
      <c r="R2736" s="144"/>
      <c r="S2736" s="143"/>
      <c r="T2736" s="144"/>
      <c r="U2736" s="145"/>
      <c r="W2736" s="365"/>
    </row>
    <row r="2737" spans="1:23">
      <c r="A2737" s="135">
        <v>18</v>
      </c>
      <c r="B2737" s="52" t="s">
        <v>115</v>
      </c>
      <c r="C2737" s="185" t="s">
        <v>285</v>
      </c>
      <c r="D2737" s="202">
        <v>5.25</v>
      </c>
      <c r="E2737" s="52" t="s">
        <v>533</v>
      </c>
      <c r="F2737" s="52">
        <v>4</v>
      </c>
      <c r="G2737" s="112" t="s">
        <v>98</v>
      </c>
      <c r="H2737" s="138">
        <v>5</v>
      </c>
      <c r="I2737" s="139">
        <v>0</v>
      </c>
      <c r="J2737" s="139">
        <v>57</v>
      </c>
      <c r="K2737" s="139">
        <f>I2737+J2737</f>
        <v>57</v>
      </c>
      <c r="L2737" s="140">
        <f>K2737*D2737</f>
        <v>299.25</v>
      </c>
      <c r="M2737" s="141">
        <f t="shared" si="166"/>
        <v>1197</v>
      </c>
      <c r="N2737" s="458"/>
      <c r="O2737" s="147">
        <v>1</v>
      </c>
      <c r="P2737" s="460">
        <f t="shared" si="168"/>
        <v>0</v>
      </c>
      <c r="Q2737" s="451">
        <f>Q2723</f>
        <v>1</v>
      </c>
      <c r="R2737" s="144">
        <v>897.75</v>
      </c>
      <c r="S2737" s="143">
        <f t="shared" si="169"/>
        <v>299.25</v>
      </c>
      <c r="T2737" s="144">
        <f>Q2737*M2737</f>
        <v>1197</v>
      </c>
      <c r="U2737" s="145"/>
      <c r="W2737" s="365"/>
    </row>
    <row r="2738" spans="1:23">
      <c r="A2738" s="182"/>
      <c r="B2738" s="52"/>
      <c r="C2738" s="200"/>
      <c r="D2738" s="137"/>
      <c r="E2738" s="52"/>
      <c r="F2738" s="52"/>
      <c r="G2738" s="186"/>
      <c r="H2738" s="187"/>
      <c r="I2738" s="187"/>
      <c r="J2738" s="187"/>
      <c r="K2738" s="139"/>
      <c r="L2738" s="140"/>
      <c r="M2738" s="141"/>
      <c r="N2738" s="458">
        <f t="shared" si="167"/>
        <v>0</v>
      </c>
      <c r="O2738" s="147"/>
      <c r="P2738" s="460">
        <f t="shared" si="168"/>
        <v>0</v>
      </c>
      <c r="Q2738" s="451"/>
      <c r="R2738" s="144"/>
      <c r="S2738" s="143"/>
      <c r="T2738" s="144"/>
      <c r="U2738" s="145"/>
      <c r="W2738" s="365"/>
    </row>
    <row r="2739" spans="1:23" ht="26">
      <c r="A2739" s="135">
        <v>18</v>
      </c>
      <c r="B2739" s="52" t="s">
        <v>116</v>
      </c>
      <c r="C2739" s="136" t="s">
        <v>361</v>
      </c>
      <c r="D2739" s="137">
        <v>1</v>
      </c>
      <c r="E2739" s="52" t="s">
        <v>100</v>
      </c>
      <c r="F2739" s="52">
        <v>4</v>
      </c>
      <c r="G2739" s="112" t="s">
        <v>96</v>
      </c>
      <c r="H2739" s="138">
        <v>20</v>
      </c>
      <c r="I2739" s="139">
        <v>94</v>
      </c>
      <c r="J2739" s="139">
        <v>35</v>
      </c>
      <c r="K2739" s="139">
        <f>I2739+J2739</f>
        <v>129</v>
      </c>
      <c r="L2739" s="140">
        <f>K2739*D2739</f>
        <v>129</v>
      </c>
      <c r="M2739" s="141">
        <f t="shared" si="166"/>
        <v>516</v>
      </c>
      <c r="N2739" s="458">
        <f>P2739*D2739*F2739*0.235*0.86</f>
        <v>0</v>
      </c>
      <c r="O2739" s="147">
        <v>1</v>
      </c>
      <c r="P2739" s="460">
        <f t="shared" si="168"/>
        <v>0</v>
      </c>
      <c r="Q2739" s="451">
        <f>Q2717</f>
        <v>1</v>
      </c>
      <c r="R2739" s="144">
        <v>516</v>
      </c>
      <c r="S2739" s="143">
        <f t="shared" si="169"/>
        <v>0</v>
      </c>
      <c r="T2739" s="144">
        <f>Q2739*M2739</f>
        <v>516</v>
      </c>
      <c r="U2739" s="145"/>
      <c r="W2739" s="365"/>
    </row>
    <row r="2740" spans="1:23">
      <c r="A2740" s="182"/>
      <c r="B2740" s="52"/>
      <c r="C2740" s="200"/>
      <c r="D2740" s="137"/>
      <c r="E2740" s="52"/>
      <c r="F2740" s="52"/>
      <c r="G2740" s="186"/>
      <c r="H2740" s="187"/>
      <c r="I2740" s="187"/>
      <c r="J2740" s="187"/>
      <c r="K2740" s="139"/>
      <c r="L2740" s="140"/>
      <c r="M2740" s="141"/>
      <c r="N2740" s="458">
        <f t="shared" si="167"/>
        <v>0</v>
      </c>
      <c r="O2740" s="147"/>
      <c r="P2740" s="460">
        <f t="shared" si="168"/>
        <v>0</v>
      </c>
      <c r="Q2740" s="451"/>
      <c r="R2740" s="144"/>
      <c r="S2740" s="143"/>
      <c r="T2740" s="144"/>
      <c r="U2740" s="145"/>
      <c r="W2740" s="365"/>
    </row>
    <row r="2741" spans="1:23">
      <c r="A2741" s="135"/>
      <c r="B2741" s="52"/>
      <c r="C2741" s="185" t="s">
        <v>470</v>
      </c>
      <c r="D2741" s="202"/>
      <c r="E2741" s="52"/>
      <c r="F2741" s="52"/>
      <c r="G2741" s="186"/>
      <c r="H2741" s="187"/>
      <c r="I2741" s="139"/>
      <c r="J2741" s="139"/>
      <c r="K2741" s="139"/>
      <c r="L2741" s="140"/>
      <c r="M2741" s="141"/>
      <c r="N2741" s="458">
        <f t="shared" si="167"/>
        <v>0</v>
      </c>
      <c r="O2741" s="147"/>
      <c r="P2741" s="460">
        <f t="shared" si="168"/>
        <v>0</v>
      </c>
      <c r="Q2741" s="451"/>
      <c r="R2741" s="144"/>
      <c r="S2741" s="143"/>
      <c r="T2741" s="144"/>
      <c r="U2741" s="145"/>
      <c r="W2741" s="365"/>
    </row>
    <row r="2742" spans="1:23">
      <c r="A2742" s="182"/>
      <c r="B2742" s="52"/>
      <c r="C2742" s="200"/>
      <c r="D2742" s="137"/>
      <c r="E2742" s="52"/>
      <c r="F2742" s="52"/>
      <c r="G2742" s="186"/>
      <c r="H2742" s="187"/>
      <c r="I2742" s="187"/>
      <c r="J2742" s="187"/>
      <c r="K2742" s="139"/>
      <c r="L2742" s="140"/>
      <c r="M2742" s="141"/>
      <c r="N2742" s="458">
        <f t="shared" si="167"/>
        <v>0</v>
      </c>
      <c r="O2742" s="147"/>
      <c r="P2742" s="460">
        <f t="shared" si="168"/>
        <v>0</v>
      </c>
      <c r="Q2742" s="451"/>
      <c r="R2742" s="144"/>
      <c r="S2742" s="143"/>
      <c r="T2742" s="144"/>
      <c r="U2742" s="145"/>
      <c r="W2742" s="365"/>
    </row>
    <row r="2743" spans="1:23" ht="39">
      <c r="A2743" s="135">
        <v>18</v>
      </c>
      <c r="B2743" s="52" t="s">
        <v>1</v>
      </c>
      <c r="C2743" s="136" t="s">
        <v>102</v>
      </c>
      <c r="D2743" s="202">
        <v>5.0999999999999996</v>
      </c>
      <c r="E2743" s="52" t="s">
        <v>532</v>
      </c>
      <c r="F2743" s="52">
        <v>4</v>
      </c>
      <c r="G2743" s="112" t="s">
        <v>94</v>
      </c>
      <c r="H2743" s="138">
        <v>20</v>
      </c>
      <c r="I2743" s="139">
        <v>255</v>
      </c>
      <c r="J2743" s="139">
        <v>145</v>
      </c>
      <c r="K2743" s="139">
        <f>I2743+J2743</f>
        <v>400</v>
      </c>
      <c r="L2743" s="140">
        <f>K2743*D2743</f>
        <v>2039.9999999999998</v>
      </c>
      <c r="M2743" s="141">
        <f t="shared" si="166"/>
        <v>8159.9999999999991</v>
      </c>
      <c r="N2743" s="458">
        <f t="shared" si="167"/>
        <v>0</v>
      </c>
      <c r="O2743" s="147">
        <v>1</v>
      </c>
      <c r="P2743" s="460">
        <f t="shared" si="168"/>
        <v>0</v>
      </c>
      <c r="Q2743" s="451">
        <f>'Work progress Summary'!E23</f>
        <v>1</v>
      </c>
      <c r="R2743" s="144">
        <v>8159.9999999999991</v>
      </c>
      <c r="S2743" s="143">
        <f t="shared" si="169"/>
        <v>0</v>
      </c>
      <c r="T2743" s="144">
        <f>Q2743*M2743</f>
        <v>8159.9999999999991</v>
      </c>
      <c r="U2743" s="145"/>
      <c r="W2743" s="365"/>
    </row>
    <row r="2744" spans="1:23">
      <c r="A2744" s="182"/>
      <c r="B2744" s="52"/>
      <c r="C2744" s="200"/>
      <c r="D2744" s="137"/>
      <c r="E2744" s="52"/>
      <c r="F2744" s="52"/>
      <c r="G2744" s="186"/>
      <c r="H2744" s="187"/>
      <c r="I2744" s="187"/>
      <c r="J2744" s="187"/>
      <c r="K2744" s="139"/>
      <c r="L2744" s="140"/>
      <c r="M2744" s="141"/>
      <c r="N2744" s="458">
        <f t="shared" si="167"/>
        <v>0</v>
      </c>
      <c r="O2744" s="147"/>
      <c r="P2744" s="460">
        <f t="shared" si="168"/>
        <v>0</v>
      </c>
      <c r="Q2744" s="451"/>
      <c r="R2744" s="144"/>
      <c r="S2744" s="143"/>
      <c r="T2744" s="144"/>
      <c r="U2744" s="145"/>
      <c r="W2744" s="365"/>
    </row>
    <row r="2745" spans="1:23" ht="14.5">
      <c r="A2745" s="135">
        <v>18</v>
      </c>
      <c r="B2745" s="52" t="s">
        <v>2</v>
      </c>
      <c r="C2745" s="185" t="s">
        <v>166</v>
      </c>
      <c r="D2745" s="202">
        <v>1.5</v>
      </c>
      <c r="E2745" s="52" t="s">
        <v>532</v>
      </c>
      <c r="F2745" s="52">
        <v>4</v>
      </c>
      <c r="G2745" s="112" t="s">
        <v>96</v>
      </c>
      <c r="H2745" s="138">
        <v>20</v>
      </c>
      <c r="I2745" s="139">
        <v>282</v>
      </c>
      <c r="J2745" s="139">
        <v>206</v>
      </c>
      <c r="K2745" s="139">
        <f>I2745+J2745</f>
        <v>488</v>
      </c>
      <c r="L2745" s="140">
        <f>K2745*D2745</f>
        <v>732</v>
      </c>
      <c r="M2745" s="141">
        <f t="shared" si="166"/>
        <v>2928</v>
      </c>
      <c r="N2745" s="458">
        <f t="shared" si="167"/>
        <v>0</v>
      </c>
      <c r="O2745" s="147">
        <v>1</v>
      </c>
      <c r="P2745" s="460">
        <f t="shared" si="168"/>
        <v>0</v>
      </c>
      <c r="Q2745" s="451">
        <f>Q2743</f>
        <v>1</v>
      </c>
      <c r="R2745" s="144">
        <v>2928</v>
      </c>
      <c r="S2745" s="143">
        <f t="shared" si="169"/>
        <v>0</v>
      </c>
      <c r="T2745" s="144">
        <f>Q2745*M2745</f>
        <v>2928</v>
      </c>
      <c r="U2745" s="145"/>
      <c r="W2745" s="365"/>
    </row>
    <row r="2746" spans="1:23">
      <c r="A2746" s="182"/>
      <c r="B2746" s="52"/>
      <c r="C2746" s="200"/>
      <c r="D2746" s="137"/>
      <c r="E2746" s="52"/>
      <c r="F2746" s="52"/>
      <c r="G2746" s="186"/>
      <c r="H2746" s="187"/>
      <c r="I2746" s="187"/>
      <c r="J2746" s="187"/>
      <c r="K2746" s="139"/>
      <c r="L2746" s="140"/>
      <c r="M2746" s="141"/>
      <c r="N2746" s="458">
        <f t="shared" si="167"/>
        <v>0</v>
      </c>
      <c r="O2746" s="147"/>
      <c r="P2746" s="460">
        <f t="shared" si="168"/>
        <v>0</v>
      </c>
      <c r="Q2746" s="451"/>
      <c r="R2746" s="144"/>
      <c r="S2746" s="143"/>
      <c r="T2746" s="144"/>
      <c r="U2746" s="145"/>
      <c r="W2746" s="365"/>
    </row>
    <row r="2747" spans="1:23" ht="14.5">
      <c r="A2747" s="135">
        <v>18</v>
      </c>
      <c r="B2747" s="52" t="s">
        <v>3</v>
      </c>
      <c r="C2747" s="185" t="s">
        <v>490</v>
      </c>
      <c r="D2747" s="202">
        <v>2.2999999999999998</v>
      </c>
      <c r="E2747" s="52" t="s">
        <v>532</v>
      </c>
      <c r="F2747" s="52">
        <v>4</v>
      </c>
      <c r="G2747" s="112" t="s">
        <v>96</v>
      </c>
      <c r="H2747" s="138">
        <v>20</v>
      </c>
      <c r="I2747" s="139">
        <v>282</v>
      </c>
      <c r="J2747" s="139">
        <v>206</v>
      </c>
      <c r="K2747" s="139">
        <f>I2747+J2747</f>
        <v>488</v>
      </c>
      <c r="L2747" s="140">
        <f>K2747*D2747</f>
        <v>1122.3999999999999</v>
      </c>
      <c r="M2747" s="141">
        <f t="shared" si="166"/>
        <v>4489.5999999999995</v>
      </c>
      <c r="N2747" s="458">
        <f t="shared" si="167"/>
        <v>0</v>
      </c>
      <c r="O2747" s="147">
        <v>1</v>
      </c>
      <c r="P2747" s="460">
        <f t="shared" si="168"/>
        <v>0</v>
      </c>
      <c r="Q2747" s="451">
        <f>Q2745</f>
        <v>1</v>
      </c>
      <c r="R2747" s="144">
        <v>4489.5999999999995</v>
      </c>
      <c r="S2747" s="143">
        <f t="shared" si="169"/>
        <v>0</v>
      </c>
      <c r="T2747" s="144">
        <f>Q2747*M2747</f>
        <v>4489.5999999999995</v>
      </c>
      <c r="U2747" s="145"/>
      <c r="W2747" s="365"/>
    </row>
    <row r="2748" spans="1:23">
      <c r="A2748" s="182"/>
      <c r="B2748" s="52"/>
      <c r="C2748" s="200"/>
      <c r="D2748" s="137"/>
      <c r="E2748" s="52"/>
      <c r="F2748" s="52"/>
      <c r="G2748" s="186"/>
      <c r="H2748" s="187"/>
      <c r="I2748" s="187"/>
      <c r="J2748" s="187"/>
      <c r="K2748" s="139"/>
      <c r="L2748" s="140"/>
      <c r="M2748" s="141"/>
      <c r="N2748" s="458">
        <f t="shared" si="167"/>
        <v>0</v>
      </c>
      <c r="O2748" s="147"/>
      <c r="P2748" s="460">
        <f t="shared" si="168"/>
        <v>0</v>
      </c>
      <c r="Q2748" s="451"/>
      <c r="R2748" s="144"/>
      <c r="S2748" s="143"/>
      <c r="T2748" s="144"/>
      <c r="U2748" s="145"/>
      <c r="W2748" s="365"/>
    </row>
    <row r="2749" spans="1:23">
      <c r="A2749" s="135">
        <v>18</v>
      </c>
      <c r="B2749" s="52" t="s">
        <v>4</v>
      </c>
      <c r="C2749" s="185" t="s">
        <v>285</v>
      </c>
      <c r="D2749" s="137">
        <v>14.5</v>
      </c>
      <c r="E2749" s="52" t="s">
        <v>533</v>
      </c>
      <c r="F2749" s="52">
        <v>4</v>
      </c>
      <c r="G2749" s="112" t="s">
        <v>98</v>
      </c>
      <c r="H2749" s="138">
        <v>5</v>
      </c>
      <c r="I2749" s="139">
        <v>0</v>
      </c>
      <c r="J2749" s="139">
        <v>57</v>
      </c>
      <c r="K2749" s="139">
        <f>I2749+J2749</f>
        <v>57</v>
      </c>
      <c r="L2749" s="140">
        <f>K2749*D2749</f>
        <v>826.5</v>
      </c>
      <c r="M2749" s="141">
        <f t="shared" si="166"/>
        <v>3306</v>
      </c>
      <c r="N2749" s="458"/>
      <c r="O2749" s="147">
        <v>1</v>
      </c>
      <c r="P2749" s="460">
        <f t="shared" si="168"/>
        <v>0</v>
      </c>
      <c r="Q2749" s="451">
        <f>'Work progress Summary'!E23</f>
        <v>1</v>
      </c>
      <c r="R2749" s="144">
        <v>3306</v>
      </c>
      <c r="S2749" s="143">
        <f t="shared" si="169"/>
        <v>0</v>
      </c>
      <c r="T2749" s="144">
        <f>Q2749*M2749</f>
        <v>3306</v>
      </c>
      <c r="U2749" s="145"/>
      <c r="W2749" s="365"/>
    </row>
    <row r="2750" spans="1:23">
      <c r="A2750" s="182"/>
      <c r="B2750" s="52"/>
      <c r="C2750" s="200"/>
      <c r="D2750" s="137"/>
      <c r="E2750" s="52"/>
      <c r="F2750" s="52"/>
      <c r="G2750" s="186"/>
      <c r="H2750" s="187"/>
      <c r="I2750" s="187"/>
      <c r="J2750" s="187"/>
      <c r="K2750" s="139"/>
      <c r="L2750" s="140"/>
      <c r="M2750" s="141"/>
      <c r="N2750" s="458">
        <f t="shared" si="167"/>
        <v>0</v>
      </c>
      <c r="O2750" s="147"/>
      <c r="P2750" s="460">
        <f t="shared" si="168"/>
        <v>0</v>
      </c>
      <c r="Q2750" s="451"/>
      <c r="R2750" s="144"/>
      <c r="S2750" s="143"/>
      <c r="T2750" s="144"/>
      <c r="U2750" s="145"/>
      <c r="W2750" s="365"/>
    </row>
    <row r="2751" spans="1:23">
      <c r="A2751" s="135">
        <v>18</v>
      </c>
      <c r="B2751" s="52" t="s">
        <v>5</v>
      </c>
      <c r="C2751" s="185" t="s">
        <v>285</v>
      </c>
      <c r="D2751" s="202">
        <v>12.05</v>
      </c>
      <c r="E2751" s="52" t="s">
        <v>533</v>
      </c>
      <c r="F2751" s="52">
        <v>4</v>
      </c>
      <c r="G2751" s="112" t="s">
        <v>98</v>
      </c>
      <c r="H2751" s="138">
        <v>5</v>
      </c>
      <c r="I2751" s="139">
        <v>0</v>
      </c>
      <c r="J2751" s="139">
        <v>57</v>
      </c>
      <c r="K2751" s="139">
        <f>I2751+J2751</f>
        <v>57</v>
      </c>
      <c r="L2751" s="140">
        <f>K2751*D2751</f>
        <v>686.85</v>
      </c>
      <c r="M2751" s="141">
        <f t="shared" si="166"/>
        <v>2747.4</v>
      </c>
      <c r="N2751" s="458"/>
      <c r="O2751" s="147">
        <v>1</v>
      </c>
      <c r="P2751" s="460">
        <f t="shared" si="168"/>
        <v>0</v>
      </c>
      <c r="Q2751" s="451">
        <f>Q2749</f>
        <v>1</v>
      </c>
      <c r="R2751" s="144">
        <v>2747.4</v>
      </c>
      <c r="S2751" s="143">
        <f t="shared" si="169"/>
        <v>0</v>
      </c>
      <c r="T2751" s="144">
        <f>Q2751*M2751</f>
        <v>2747.4</v>
      </c>
      <c r="U2751" s="145"/>
      <c r="W2751" s="365"/>
    </row>
    <row r="2752" spans="1:23">
      <c r="A2752" s="182"/>
      <c r="B2752" s="52"/>
      <c r="C2752" s="200"/>
      <c r="D2752" s="137"/>
      <c r="E2752" s="52"/>
      <c r="F2752" s="52"/>
      <c r="G2752" s="186"/>
      <c r="H2752" s="187"/>
      <c r="I2752" s="187"/>
      <c r="J2752" s="187"/>
      <c r="K2752" s="139"/>
      <c r="L2752" s="140"/>
      <c r="M2752" s="141"/>
      <c r="N2752" s="458">
        <f t="shared" si="167"/>
        <v>0</v>
      </c>
      <c r="O2752" s="147"/>
      <c r="P2752" s="460">
        <f t="shared" si="168"/>
        <v>0</v>
      </c>
      <c r="Q2752" s="451"/>
      <c r="R2752" s="144"/>
      <c r="S2752" s="143"/>
      <c r="T2752" s="144"/>
      <c r="U2752" s="145"/>
      <c r="W2752" s="365"/>
    </row>
    <row r="2753" spans="1:23" ht="26">
      <c r="A2753" s="135">
        <v>18</v>
      </c>
      <c r="B2753" s="52" t="s">
        <v>103</v>
      </c>
      <c r="C2753" s="136" t="s">
        <v>491</v>
      </c>
      <c r="D2753" s="202">
        <v>3</v>
      </c>
      <c r="E2753" s="52" t="s">
        <v>100</v>
      </c>
      <c r="F2753" s="52">
        <v>4</v>
      </c>
      <c r="G2753" s="112" t="s">
        <v>96</v>
      </c>
      <c r="H2753" s="138">
        <v>20</v>
      </c>
      <c r="I2753" s="139">
        <v>162</v>
      </c>
      <c r="J2753" s="139">
        <v>66</v>
      </c>
      <c r="K2753" s="139">
        <f>I2753+J2753</f>
        <v>228</v>
      </c>
      <c r="L2753" s="140">
        <f>K2753*D2753</f>
        <v>684</v>
      </c>
      <c r="M2753" s="141">
        <f t="shared" si="166"/>
        <v>2736</v>
      </c>
      <c r="N2753" s="458">
        <f>P2753*D2753*F2753*0.32*1.14</f>
        <v>0</v>
      </c>
      <c r="O2753" s="147">
        <v>1</v>
      </c>
      <c r="P2753" s="460">
        <f t="shared" si="168"/>
        <v>0</v>
      </c>
      <c r="Q2753" s="451">
        <f>Q2743</f>
        <v>1</v>
      </c>
      <c r="R2753" s="144">
        <v>2736</v>
      </c>
      <c r="S2753" s="143">
        <f t="shared" si="169"/>
        <v>0</v>
      </c>
      <c r="T2753" s="144">
        <f>Q2753*M2753</f>
        <v>2736</v>
      </c>
      <c r="U2753" s="145"/>
      <c r="W2753" s="365"/>
    </row>
    <row r="2754" spans="1:23">
      <c r="A2754" s="182"/>
      <c r="B2754" s="52"/>
      <c r="C2754" s="200"/>
      <c r="D2754" s="137"/>
      <c r="E2754" s="52"/>
      <c r="F2754" s="52"/>
      <c r="G2754" s="186"/>
      <c r="H2754" s="187"/>
      <c r="I2754" s="187"/>
      <c r="J2754" s="187"/>
      <c r="K2754" s="139"/>
      <c r="L2754" s="140"/>
      <c r="M2754" s="141"/>
      <c r="N2754" s="458">
        <f t="shared" si="167"/>
        <v>0</v>
      </c>
      <c r="O2754" s="147"/>
      <c r="P2754" s="460">
        <f t="shared" si="168"/>
        <v>0</v>
      </c>
      <c r="Q2754" s="451"/>
      <c r="R2754" s="144"/>
      <c r="S2754" s="143"/>
      <c r="T2754" s="144"/>
      <c r="U2754" s="145"/>
      <c r="W2754" s="365"/>
    </row>
    <row r="2755" spans="1:23">
      <c r="A2755" s="135"/>
      <c r="B2755" s="52"/>
      <c r="C2755" s="185" t="s">
        <v>213</v>
      </c>
      <c r="D2755" s="137"/>
      <c r="E2755" s="52"/>
      <c r="F2755" s="52"/>
      <c r="G2755" s="186"/>
      <c r="H2755" s="187"/>
      <c r="I2755" s="139"/>
      <c r="J2755" s="139"/>
      <c r="K2755" s="139"/>
      <c r="L2755" s="140"/>
      <c r="M2755" s="141"/>
      <c r="N2755" s="458">
        <f t="shared" si="167"/>
        <v>0</v>
      </c>
      <c r="O2755" s="147"/>
      <c r="P2755" s="460">
        <f t="shared" si="168"/>
        <v>0</v>
      </c>
      <c r="Q2755" s="451"/>
      <c r="R2755" s="144"/>
      <c r="S2755" s="143"/>
      <c r="T2755" s="144"/>
      <c r="U2755" s="145"/>
      <c r="W2755" s="365"/>
    </row>
    <row r="2756" spans="1:23">
      <c r="A2756" s="182"/>
      <c r="B2756" s="52"/>
      <c r="C2756" s="200"/>
      <c r="D2756" s="137"/>
      <c r="E2756" s="52"/>
      <c r="F2756" s="52"/>
      <c r="G2756" s="186"/>
      <c r="H2756" s="187"/>
      <c r="I2756" s="187"/>
      <c r="J2756" s="187"/>
      <c r="K2756" s="139"/>
      <c r="L2756" s="140"/>
      <c r="M2756" s="141"/>
      <c r="N2756" s="458">
        <f t="shared" si="167"/>
        <v>0</v>
      </c>
      <c r="O2756" s="147"/>
      <c r="P2756" s="460">
        <f t="shared" si="168"/>
        <v>0</v>
      </c>
      <c r="Q2756" s="451"/>
      <c r="R2756" s="144"/>
      <c r="S2756" s="143"/>
      <c r="T2756" s="144"/>
      <c r="U2756" s="145"/>
      <c r="W2756" s="365"/>
    </row>
    <row r="2757" spans="1:23" ht="14.5">
      <c r="A2757" s="135">
        <v>18</v>
      </c>
      <c r="B2757" s="52" t="s">
        <v>105</v>
      </c>
      <c r="C2757" s="185" t="s">
        <v>492</v>
      </c>
      <c r="D2757" s="202">
        <v>2</v>
      </c>
      <c r="E2757" s="52" t="s">
        <v>532</v>
      </c>
      <c r="F2757" s="52">
        <v>4</v>
      </c>
      <c r="G2757" s="112" t="s">
        <v>96</v>
      </c>
      <c r="H2757" s="138">
        <v>20</v>
      </c>
      <c r="I2757" s="139">
        <v>282</v>
      </c>
      <c r="J2757" s="139">
        <v>206</v>
      </c>
      <c r="K2757" s="139">
        <f>I2757+J2757</f>
        <v>488</v>
      </c>
      <c r="L2757" s="140">
        <f>K2757*D2757</f>
        <v>976</v>
      </c>
      <c r="M2757" s="141">
        <f t="shared" si="166"/>
        <v>3904</v>
      </c>
      <c r="N2757" s="458">
        <f t="shared" si="167"/>
        <v>0</v>
      </c>
      <c r="O2757" s="147">
        <v>1</v>
      </c>
      <c r="P2757" s="460">
        <f t="shared" si="168"/>
        <v>0</v>
      </c>
      <c r="Q2757" s="451">
        <f>Q2743</f>
        <v>1</v>
      </c>
      <c r="R2757" s="144">
        <v>3904</v>
      </c>
      <c r="S2757" s="143">
        <f t="shared" si="169"/>
        <v>0</v>
      </c>
      <c r="T2757" s="144">
        <f>Q2757*M2757</f>
        <v>3904</v>
      </c>
      <c r="U2757" s="145"/>
      <c r="W2757" s="365"/>
    </row>
    <row r="2758" spans="1:23">
      <c r="A2758" s="182"/>
      <c r="B2758" s="52"/>
      <c r="C2758" s="200"/>
      <c r="D2758" s="137"/>
      <c r="E2758" s="52"/>
      <c r="F2758" s="52"/>
      <c r="G2758" s="186"/>
      <c r="H2758" s="187"/>
      <c r="I2758" s="187"/>
      <c r="J2758" s="187"/>
      <c r="K2758" s="139"/>
      <c r="L2758" s="140"/>
      <c r="M2758" s="141"/>
      <c r="N2758" s="458">
        <f t="shared" si="167"/>
        <v>0</v>
      </c>
      <c r="O2758" s="147"/>
      <c r="P2758" s="460">
        <f t="shared" si="168"/>
        <v>0</v>
      </c>
      <c r="Q2758" s="451"/>
      <c r="R2758" s="144"/>
      <c r="S2758" s="143"/>
      <c r="T2758" s="144"/>
      <c r="U2758" s="145"/>
      <c r="W2758" s="365"/>
    </row>
    <row r="2759" spans="1:23">
      <c r="A2759" s="135">
        <v>18</v>
      </c>
      <c r="B2759" s="52" t="s">
        <v>107</v>
      </c>
      <c r="C2759" s="185" t="s">
        <v>285</v>
      </c>
      <c r="D2759" s="202">
        <v>8.5</v>
      </c>
      <c r="E2759" s="52" t="s">
        <v>533</v>
      </c>
      <c r="F2759" s="52">
        <v>4</v>
      </c>
      <c r="G2759" s="112" t="s">
        <v>98</v>
      </c>
      <c r="H2759" s="138">
        <v>5</v>
      </c>
      <c r="I2759" s="139">
        <v>0</v>
      </c>
      <c r="J2759" s="139">
        <v>57</v>
      </c>
      <c r="K2759" s="139">
        <f>I2759+J2759</f>
        <v>57</v>
      </c>
      <c r="L2759" s="140">
        <f>K2759*D2759</f>
        <v>484.5</v>
      </c>
      <c r="M2759" s="141">
        <f t="shared" si="166"/>
        <v>1938</v>
      </c>
      <c r="N2759" s="458"/>
      <c r="O2759" s="147">
        <v>1</v>
      </c>
      <c r="P2759" s="460">
        <f t="shared" si="168"/>
        <v>0</v>
      </c>
      <c r="Q2759" s="451">
        <f>Q2749</f>
        <v>1</v>
      </c>
      <c r="R2759" s="144">
        <v>1938</v>
      </c>
      <c r="S2759" s="143">
        <f t="shared" si="169"/>
        <v>0</v>
      </c>
      <c r="T2759" s="144">
        <f>Q2759*M2759</f>
        <v>1938</v>
      </c>
      <c r="U2759" s="145"/>
      <c r="W2759" s="365"/>
    </row>
    <row r="2760" spans="1:23">
      <c r="A2760" s="182"/>
      <c r="B2760" s="52"/>
      <c r="C2760" s="200"/>
      <c r="D2760" s="137"/>
      <c r="E2760" s="52"/>
      <c r="F2760" s="52"/>
      <c r="G2760" s="186"/>
      <c r="H2760" s="187"/>
      <c r="I2760" s="187"/>
      <c r="J2760" s="187"/>
      <c r="K2760" s="139"/>
      <c r="L2760" s="140"/>
      <c r="M2760" s="141"/>
      <c r="N2760" s="458">
        <f t="shared" si="167"/>
        <v>0</v>
      </c>
      <c r="O2760" s="147"/>
      <c r="P2760" s="460">
        <f t="shared" si="168"/>
        <v>0</v>
      </c>
      <c r="Q2760" s="451"/>
      <c r="R2760" s="144"/>
      <c r="S2760" s="143"/>
      <c r="T2760" s="144"/>
      <c r="U2760" s="145"/>
      <c r="W2760" s="365"/>
    </row>
    <row r="2761" spans="1:23">
      <c r="A2761" s="135"/>
      <c r="B2761" s="52"/>
      <c r="C2761" s="185" t="s">
        <v>111</v>
      </c>
      <c r="D2761" s="137"/>
      <c r="E2761" s="52"/>
      <c r="F2761" s="52"/>
      <c r="G2761" s="186"/>
      <c r="H2761" s="187"/>
      <c r="I2761" s="187"/>
      <c r="J2761" s="187"/>
      <c r="K2761" s="139"/>
      <c r="L2761" s="140"/>
      <c r="M2761" s="141"/>
      <c r="N2761" s="458">
        <f t="shared" si="167"/>
        <v>0</v>
      </c>
      <c r="O2761" s="147"/>
      <c r="P2761" s="460">
        <f t="shared" si="168"/>
        <v>0</v>
      </c>
      <c r="Q2761" s="451"/>
      <c r="R2761" s="144"/>
      <c r="S2761" s="143"/>
      <c r="T2761" s="144"/>
      <c r="U2761" s="145"/>
      <c r="W2761" s="365"/>
    </row>
    <row r="2762" spans="1:23">
      <c r="A2762" s="182"/>
      <c r="B2762" s="52"/>
      <c r="C2762" s="200"/>
      <c r="D2762" s="137"/>
      <c r="E2762" s="52"/>
      <c r="F2762" s="52"/>
      <c r="G2762" s="186"/>
      <c r="H2762" s="187"/>
      <c r="I2762" s="187"/>
      <c r="J2762" s="187"/>
      <c r="K2762" s="139"/>
      <c r="L2762" s="140"/>
      <c r="M2762" s="141"/>
      <c r="N2762" s="458">
        <f t="shared" si="167"/>
        <v>0</v>
      </c>
      <c r="O2762" s="147"/>
      <c r="P2762" s="460">
        <f t="shared" si="168"/>
        <v>0</v>
      </c>
      <c r="Q2762" s="451"/>
      <c r="R2762" s="144"/>
      <c r="S2762" s="143"/>
      <c r="T2762" s="144"/>
      <c r="U2762" s="145"/>
      <c r="W2762" s="365"/>
    </row>
    <row r="2763" spans="1:23" ht="26">
      <c r="A2763" s="135">
        <v>18</v>
      </c>
      <c r="B2763" s="52" t="s">
        <v>108</v>
      </c>
      <c r="C2763" s="136" t="s">
        <v>93</v>
      </c>
      <c r="D2763" s="137">
        <v>15.1</v>
      </c>
      <c r="E2763" s="52" t="s">
        <v>532</v>
      </c>
      <c r="F2763" s="52">
        <v>4</v>
      </c>
      <c r="G2763" s="112" t="s">
        <v>94</v>
      </c>
      <c r="H2763" s="138">
        <v>20</v>
      </c>
      <c r="I2763" s="139">
        <v>255</v>
      </c>
      <c r="J2763" s="139">
        <v>145</v>
      </c>
      <c r="K2763" s="139">
        <f>I2763+J2763</f>
        <v>400</v>
      </c>
      <c r="L2763" s="140">
        <f>K2763*D2763</f>
        <v>6040</v>
      </c>
      <c r="M2763" s="141">
        <f t="shared" si="166"/>
        <v>24160</v>
      </c>
      <c r="N2763" s="458">
        <f t="shared" si="167"/>
        <v>0</v>
      </c>
      <c r="O2763" s="147">
        <v>1</v>
      </c>
      <c r="P2763" s="460">
        <f t="shared" si="168"/>
        <v>0</v>
      </c>
      <c r="Q2763" s="451">
        <f>'Work progress Summary'!F23</f>
        <v>1</v>
      </c>
      <c r="R2763" s="144">
        <v>24160</v>
      </c>
      <c r="S2763" s="143">
        <f t="shared" si="169"/>
        <v>0</v>
      </c>
      <c r="T2763" s="144">
        <f>Q2763*M2763</f>
        <v>24160</v>
      </c>
      <c r="U2763" s="145"/>
      <c r="W2763" s="365"/>
    </row>
    <row r="2764" spans="1:23">
      <c r="A2764" s="182"/>
      <c r="B2764" s="52"/>
      <c r="C2764" s="200"/>
      <c r="D2764" s="137"/>
      <c r="E2764" s="52"/>
      <c r="F2764" s="52"/>
      <c r="G2764" s="186"/>
      <c r="H2764" s="187"/>
      <c r="I2764" s="187"/>
      <c r="J2764" s="187"/>
      <c r="K2764" s="139"/>
      <c r="L2764" s="140"/>
      <c r="M2764" s="141"/>
      <c r="N2764" s="458">
        <f t="shared" si="167"/>
        <v>0</v>
      </c>
      <c r="O2764" s="147"/>
      <c r="P2764" s="460">
        <f t="shared" si="168"/>
        <v>0</v>
      </c>
      <c r="Q2764" s="451"/>
      <c r="R2764" s="144"/>
      <c r="S2764" s="143"/>
      <c r="T2764" s="144"/>
      <c r="U2764" s="145"/>
      <c r="W2764" s="365"/>
    </row>
    <row r="2765" spans="1:23" ht="14.5">
      <c r="A2765" s="135">
        <v>18</v>
      </c>
      <c r="B2765" s="52" t="s">
        <v>109</v>
      </c>
      <c r="C2765" s="185" t="s">
        <v>493</v>
      </c>
      <c r="D2765" s="137">
        <v>2</v>
      </c>
      <c r="E2765" s="52" t="s">
        <v>532</v>
      </c>
      <c r="F2765" s="52">
        <v>4</v>
      </c>
      <c r="G2765" s="112" t="s">
        <v>96</v>
      </c>
      <c r="H2765" s="138">
        <v>20</v>
      </c>
      <c r="I2765" s="139">
        <v>282</v>
      </c>
      <c r="J2765" s="139">
        <v>206</v>
      </c>
      <c r="K2765" s="139">
        <f>I2765+J2765</f>
        <v>488</v>
      </c>
      <c r="L2765" s="140">
        <f>K2765*D2765</f>
        <v>976</v>
      </c>
      <c r="M2765" s="141">
        <f t="shared" ref="M2765:M2827" si="170">D2765*K2765*F2765</f>
        <v>3904</v>
      </c>
      <c r="N2765" s="458">
        <f t="shared" si="167"/>
        <v>0</v>
      </c>
      <c r="O2765" s="147">
        <v>1</v>
      </c>
      <c r="P2765" s="460">
        <f t="shared" si="168"/>
        <v>0</v>
      </c>
      <c r="Q2765" s="451">
        <f>Q2763</f>
        <v>1</v>
      </c>
      <c r="R2765" s="144">
        <v>3904</v>
      </c>
      <c r="S2765" s="143">
        <f t="shared" si="169"/>
        <v>0</v>
      </c>
      <c r="T2765" s="144">
        <f>Q2765*M2765</f>
        <v>3904</v>
      </c>
      <c r="U2765" s="145"/>
      <c r="W2765" s="365"/>
    </row>
    <row r="2766" spans="1:23">
      <c r="A2766" s="182"/>
      <c r="B2766" s="52"/>
      <c r="C2766" s="200"/>
      <c r="D2766" s="137"/>
      <c r="E2766" s="52"/>
      <c r="F2766" s="52"/>
      <c r="G2766" s="186"/>
      <c r="H2766" s="187"/>
      <c r="I2766" s="187"/>
      <c r="J2766" s="187"/>
      <c r="K2766" s="139"/>
      <c r="L2766" s="140"/>
      <c r="M2766" s="141"/>
      <c r="N2766" s="458">
        <f t="shared" si="167"/>
        <v>0</v>
      </c>
      <c r="O2766" s="147"/>
      <c r="P2766" s="460">
        <f t="shared" si="168"/>
        <v>0</v>
      </c>
      <c r="Q2766" s="451"/>
      <c r="R2766" s="144"/>
      <c r="S2766" s="143"/>
      <c r="T2766" s="144"/>
      <c r="U2766" s="145"/>
      <c r="W2766" s="365"/>
    </row>
    <row r="2767" spans="1:23">
      <c r="A2767" s="135">
        <v>18</v>
      </c>
      <c r="B2767" s="52" t="s">
        <v>112</v>
      </c>
      <c r="C2767" s="185" t="s">
        <v>285</v>
      </c>
      <c r="D2767" s="137">
        <v>16.45</v>
      </c>
      <c r="E2767" s="52" t="s">
        <v>533</v>
      </c>
      <c r="F2767" s="52">
        <v>4</v>
      </c>
      <c r="G2767" s="112" t="s">
        <v>98</v>
      </c>
      <c r="H2767" s="138">
        <v>5</v>
      </c>
      <c r="I2767" s="139">
        <v>0</v>
      </c>
      <c r="J2767" s="139">
        <v>57</v>
      </c>
      <c r="K2767" s="139">
        <f>I2767+J2767</f>
        <v>57</v>
      </c>
      <c r="L2767" s="140">
        <f>K2767*D2767</f>
        <v>937.65</v>
      </c>
      <c r="M2767" s="141">
        <f t="shared" si="170"/>
        <v>3750.6</v>
      </c>
      <c r="N2767" s="458"/>
      <c r="O2767" s="147">
        <v>1</v>
      </c>
      <c r="P2767" s="460">
        <f t="shared" si="168"/>
        <v>0</v>
      </c>
      <c r="Q2767" s="451">
        <f>'Work progress Summary'!M23</f>
        <v>1</v>
      </c>
      <c r="R2767" s="144">
        <v>2812.95</v>
      </c>
      <c r="S2767" s="143">
        <f t="shared" si="169"/>
        <v>937.65000000000009</v>
      </c>
      <c r="T2767" s="144">
        <f>Q2767*M2767</f>
        <v>3750.6</v>
      </c>
      <c r="U2767" s="145"/>
      <c r="W2767" s="365"/>
    </row>
    <row r="2768" spans="1:23">
      <c r="A2768" s="182"/>
      <c r="B2768" s="52"/>
      <c r="C2768" s="200"/>
      <c r="D2768" s="137"/>
      <c r="E2768" s="52"/>
      <c r="F2768" s="52"/>
      <c r="G2768" s="186"/>
      <c r="H2768" s="187"/>
      <c r="I2768" s="187"/>
      <c r="J2768" s="187"/>
      <c r="K2768" s="139"/>
      <c r="L2768" s="140"/>
      <c r="M2768" s="141"/>
      <c r="N2768" s="458">
        <f t="shared" si="167"/>
        <v>0</v>
      </c>
      <c r="O2768" s="147"/>
      <c r="P2768" s="460">
        <f t="shared" si="168"/>
        <v>0</v>
      </c>
      <c r="Q2768" s="451"/>
      <c r="R2768" s="144"/>
      <c r="S2768" s="143"/>
      <c r="T2768" s="144"/>
      <c r="U2768" s="145"/>
      <c r="W2768" s="365"/>
    </row>
    <row r="2769" spans="1:23" ht="26">
      <c r="A2769" s="135">
        <v>18</v>
      </c>
      <c r="B2769" s="52" t="s">
        <v>129</v>
      </c>
      <c r="C2769" s="136" t="s">
        <v>494</v>
      </c>
      <c r="D2769" s="202">
        <v>1</v>
      </c>
      <c r="E2769" s="52" t="s">
        <v>100</v>
      </c>
      <c r="F2769" s="52">
        <v>4</v>
      </c>
      <c r="G2769" s="112" t="s">
        <v>96</v>
      </c>
      <c r="H2769" s="138">
        <v>20</v>
      </c>
      <c r="I2769" s="139">
        <v>197</v>
      </c>
      <c r="J2769" s="139">
        <v>86</v>
      </c>
      <c r="K2769" s="139">
        <f>I2769+J2769</f>
        <v>283</v>
      </c>
      <c r="L2769" s="140">
        <f>K2769*D2769</f>
        <v>283</v>
      </c>
      <c r="M2769" s="141">
        <f t="shared" si="170"/>
        <v>1132</v>
      </c>
      <c r="N2769" s="458">
        <f>P2769*D2769*F2769*0.42*1.13</f>
        <v>0</v>
      </c>
      <c r="O2769" s="147">
        <v>1</v>
      </c>
      <c r="P2769" s="460">
        <f t="shared" si="168"/>
        <v>0</v>
      </c>
      <c r="Q2769" s="451">
        <f>Q2763</f>
        <v>1</v>
      </c>
      <c r="R2769" s="144">
        <v>1132</v>
      </c>
      <c r="S2769" s="143">
        <f t="shared" si="169"/>
        <v>0</v>
      </c>
      <c r="T2769" s="144">
        <f>Q2769*M2769</f>
        <v>1132</v>
      </c>
      <c r="U2769" s="145"/>
      <c r="W2769" s="365"/>
    </row>
    <row r="2770" spans="1:23">
      <c r="A2770" s="182"/>
      <c r="B2770" s="52"/>
      <c r="C2770" s="200"/>
      <c r="D2770" s="137"/>
      <c r="E2770" s="52"/>
      <c r="F2770" s="52"/>
      <c r="G2770" s="186"/>
      <c r="H2770" s="187"/>
      <c r="I2770" s="187"/>
      <c r="J2770" s="187"/>
      <c r="K2770" s="139"/>
      <c r="L2770" s="140"/>
      <c r="M2770" s="141"/>
      <c r="N2770" s="458">
        <f t="shared" si="167"/>
        <v>0</v>
      </c>
      <c r="O2770" s="147"/>
      <c r="P2770" s="460">
        <f t="shared" si="168"/>
        <v>0</v>
      </c>
      <c r="Q2770" s="451"/>
      <c r="R2770" s="144"/>
      <c r="S2770" s="143"/>
      <c r="T2770" s="144"/>
      <c r="U2770" s="145"/>
      <c r="W2770" s="365"/>
    </row>
    <row r="2771" spans="1:23">
      <c r="A2771" s="135"/>
      <c r="B2771" s="52"/>
      <c r="C2771" s="185" t="s">
        <v>118</v>
      </c>
      <c r="D2771" s="137"/>
      <c r="E2771" s="52"/>
      <c r="F2771" s="52"/>
      <c r="G2771" s="186"/>
      <c r="H2771" s="187"/>
      <c r="I2771" s="139"/>
      <c r="J2771" s="139"/>
      <c r="K2771" s="139"/>
      <c r="L2771" s="140"/>
      <c r="M2771" s="141"/>
      <c r="N2771" s="458">
        <f t="shared" si="167"/>
        <v>0</v>
      </c>
      <c r="O2771" s="147"/>
      <c r="P2771" s="460">
        <f t="shared" si="168"/>
        <v>0</v>
      </c>
      <c r="Q2771" s="451"/>
      <c r="R2771" s="144"/>
      <c r="S2771" s="143"/>
      <c r="T2771" s="144"/>
      <c r="U2771" s="145"/>
      <c r="W2771" s="365"/>
    </row>
    <row r="2772" spans="1:23">
      <c r="A2772" s="182"/>
      <c r="B2772" s="52"/>
      <c r="C2772" s="200"/>
      <c r="D2772" s="137"/>
      <c r="E2772" s="52"/>
      <c r="F2772" s="52"/>
      <c r="G2772" s="186"/>
      <c r="H2772" s="187"/>
      <c r="I2772" s="187"/>
      <c r="J2772" s="187"/>
      <c r="K2772" s="139"/>
      <c r="L2772" s="140"/>
      <c r="M2772" s="141"/>
      <c r="N2772" s="458">
        <f t="shared" si="167"/>
        <v>0</v>
      </c>
      <c r="O2772" s="147"/>
      <c r="P2772" s="460">
        <f t="shared" si="168"/>
        <v>0</v>
      </c>
      <c r="Q2772" s="451"/>
      <c r="R2772" s="144"/>
      <c r="S2772" s="143"/>
      <c r="T2772" s="144"/>
      <c r="U2772" s="145"/>
      <c r="W2772" s="365"/>
    </row>
    <row r="2773" spans="1:23" ht="26">
      <c r="A2773" s="135">
        <v>18</v>
      </c>
      <c r="B2773" s="52" t="s">
        <v>113</v>
      </c>
      <c r="C2773" s="185" t="s">
        <v>119</v>
      </c>
      <c r="D2773" s="202">
        <v>2.1</v>
      </c>
      <c r="E2773" s="52" t="s">
        <v>532</v>
      </c>
      <c r="F2773" s="52">
        <v>4</v>
      </c>
      <c r="G2773" s="112" t="s">
        <v>94</v>
      </c>
      <c r="H2773" s="138">
        <v>20</v>
      </c>
      <c r="I2773" s="139">
        <v>255</v>
      </c>
      <c r="J2773" s="139">
        <v>145</v>
      </c>
      <c r="K2773" s="139">
        <f>I2773+J2773</f>
        <v>400</v>
      </c>
      <c r="L2773" s="140">
        <f>K2773*D2773</f>
        <v>840</v>
      </c>
      <c r="M2773" s="141">
        <f t="shared" si="170"/>
        <v>3360</v>
      </c>
      <c r="N2773" s="458">
        <f t="shared" si="167"/>
        <v>0</v>
      </c>
      <c r="O2773" s="147">
        <v>1</v>
      </c>
      <c r="P2773" s="460">
        <f t="shared" si="168"/>
        <v>0</v>
      </c>
      <c r="Q2773" s="451">
        <f>'Work progress Summary'!G23</f>
        <v>1</v>
      </c>
      <c r="R2773" s="144">
        <v>3360</v>
      </c>
      <c r="S2773" s="143">
        <f t="shared" si="169"/>
        <v>0</v>
      </c>
      <c r="T2773" s="144">
        <f>Q2773*M2773</f>
        <v>3360</v>
      </c>
      <c r="U2773" s="145"/>
      <c r="W2773" s="365"/>
    </row>
    <row r="2774" spans="1:23">
      <c r="A2774" s="182"/>
      <c r="B2774" s="52"/>
      <c r="C2774" s="200"/>
      <c r="D2774" s="137"/>
      <c r="E2774" s="52"/>
      <c r="F2774" s="52"/>
      <c r="G2774" s="186"/>
      <c r="H2774" s="187"/>
      <c r="I2774" s="187"/>
      <c r="J2774" s="187"/>
      <c r="K2774" s="139"/>
      <c r="L2774" s="140"/>
      <c r="M2774" s="141"/>
      <c r="N2774" s="458">
        <f t="shared" si="167"/>
        <v>0</v>
      </c>
      <c r="O2774" s="147"/>
      <c r="P2774" s="460">
        <f t="shared" si="168"/>
        <v>0</v>
      </c>
      <c r="Q2774" s="451"/>
      <c r="R2774" s="144"/>
      <c r="S2774" s="143"/>
      <c r="T2774" s="144"/>
      <c r="U2774" s="145"/>
      <c r="W2774" s="365"/>
    </row>
    <row r="2775" spans="1:23" ht="26">
      <c r="A2775" s="135">
        <v>18</v>
      </c>
      <c r="B2775" s="52" t="s">
        <v>116</v>
      </c>
      <c r="C2775" s="136" t="s">
        <v>120</v>
      </c>
      <c r="D2775" s="202">
        <v>1</v>
      </c>
      <c r="E2775" s="52" t="s">
        <v>100</v>
      </c>
      <c r="F2775" s="52">
        <v>4</v>
      </c>
      <c r="G2775" s="112" t="s">
        <v>96</v>
      </c>
      <c r="H2775" s="138">
        <v>20</v>
      </c>
      <c r="I2775" s="139">
        <v>99</v>
      </c>
      <c r="J2775" s="139">
        <v>37</v>
      </c>
      <c r="K2775" s="139">
        <f>I2775+J2775</f>
        <v>136</v>
      </c>
      <c r="L2775" s="140">
        <f>K2775*D2775</f>
        <v>136</v>
      </c>
      <c r="M2775" s="141">
        <f t="shared" si="170"/>
        <v>544</v>
      </c>
      <c r="N2775" s="458">
        <f>P2775*D2775*F2775*0.235*0.86</f>
        <v>0</v>
      </c>
      <c r="O2775" s="147">
        <v>1</v>
      </c>
      <c r="P2775" s="460">
        <f t="shared" si="168"/>
        <v>0</v>
      </c>
      <c r="Q2775" s="451">
        <f>Q2773</f>
        <v>1</v>
      </c>
      <c r="R2775" s="144">
        <v>544</v>
      </c>
      <c r="S2775" s="143">
        <f t="shared" si="169"/>
        <v>0</v>
      </c>
      <c r="T2775" s="144">
        <f>Q2775*M2775</f>
        <v>544</v>
      </c>
      <c r="U2775" s="145"/>
      <c r="W2775" s="365"/>
    </row>
    <row r="2776" spans="1:23">
      <c r="A2776" s="182"/>
      <c r="B2776" s="52"/>
      <c r="C2776" s="200"/>
      <c r="D2776" s="137"/>
      <c r="E2776" s="52"/>
      <c r="F2776" s="52"/>
      <c r="G2776" s="186"/>
      <c r="H2776" s="187"/>
      <c r="I2776" s="187"/>
      <c r="J2776" s="187"/>
      <c r="K2776" s="139"/>
      <c r="L2776" s="140"/>
      <c r="M2776" s="141"/>
      <c r="N2776" s="458">
        <f t="shared" si="167"/>
        <v>0</v>
      </c>
      <c r="O2776" s="147"/>
      <c r="P2776" s="460">
        <f t="shared" si="168"/>
        <v>0</v>
      </c>
      <c r="Q2776" s="451"/>
      <c r="R2776" s="144"/>
      <c r="S2776" s="143"/>
      <c r="T2776" s="144"/>
      <c r="U2776" s="145"/>
      <c r="W2776" s="365"/>
    </row>
    <row r="2777" spans="1:23">
      <c r="A2777" s="135"/>
      <c r="B2777" s="52"/>
      <c r="C2777" s="185" t="s">
        <v>121</v>
      </c>
      <c r="D2777" s="137"/>
      <c r="E2777" s="52"/>
      <c r="F2777" s="52"/>
      <c r="G2777" s="186"/>
      <c r="H2777" s="187"/>
      <c r="I2777" s="187"/>
      <c r="J2777" s="187"/>
      <c r="K2777" s="139"/>
      <c r="L2777" s="140"/>
      <c r="M2777" s="141"/>
      <c r="N2777" s="458">
        <f t="shared" si="167"/>
        <v>0</v>
      </c>
      <c r="O2777" s="147"/>
      <c r="P2777" s="460">
        <f t="shared" si="168"/>
        <v>0</v>
      </c>
      <c r="Q2777" s="451"/>
      <c r="R2777" s="144"/>
      <c r="S2777" s="143"/>
      <c r="T2777" s="144"/>
      <c r="U2777" s="145"/>
      <c r="W2777" s="365"/>
    </row>
    <row r="2778" spans="1:23">
      <c r="A2778" s="182"/>
      <c r="B2778" s="52"/>
      <c r="C2778" s="200"/>
      <c r="D2778" s="137"/>
      <c r="E2778" s="52"/>
      <c r="F2778" s="52"/>
      <c r="G2778" s="186"/>
      <c r="H2778" s="187"/>
      <c r="I2778" s="187"/>
      <c r="J2778" s="187"/>
      <c r="K2778" s="139"/>
      <c r="L2778" s="140"/>
      <c r="M2778" s="141"/>
      <c r="N2778" s="458">
        <f t="shared" si="167"/>
        <v>0</v>
      </c>
      <c r="O2778" s="147"/>
      <c r="P2778" s="460">
        <f t="shared" si="168"/>
        <v>0</v>
      </c>
      <c r="Q2778" s="451"/>
      <c r="R2778" s="144"/>
      <c r="S2778" s="143"/>
      <c r="T2778" s="144"/>
      <c r="U2778" s="145"/>
      <c r="W2778" s="365"/>
    </row>
    <row r="2779" spans="1:23" ht="26">
      <c r="A2779" s="135">
        <v>18</v>
      </c>
      <c r="B2779" s="52" t="s">
        <v>158</v>
      </c>
      <c r="C2779" s="136" t="s">
        <v>93</v>
      </c>
      <c r="D2779" s="202">
        <v>1.9</v>
      </c>
      <c r="E2779" s="52" t="s">
        <v>532</v>
      </c>
      <c r="F2779" s="52">
        <v>4</v>
      </c>
      <c r="G2779" s="112" t="s">
        <v>94</v>
      </c>
      <c r="H2779" s="138">
        <v>20</v>
      </c>
      <c r="I2779" s="139">
        <v>255</v>
      </c>
      <c r="J2779" s="139">
        <v>145</v>
      </c>
      <c r="K2779" s="139">
        <f>I2779+J2779</f>
        <v>400</v>
      </c>
      <c r="L2779" s="140">
        <f>K2779*D2779</f>
        <v>760</v>
      </c>
      <c r="M2779" s="141">
        <f t="shared" si="170"/>
        <v>3040</v>
      </c>
      <c r="N2779" s="458">
        <f t="shared" si="167"/>
        <v>0</v>
      </c>
      <c r="O2779" s="147">
        <v>1</v>
      </c>
      <c r="P2779" s="460">
        <f t="shared" si="168"/>
        <v>0</v>
      </c>
      <c r="Q2779" s="451">
        <f>'Work progress Summary'!H23</f>
        <v>1</v>
      </c>
      <c r="R2779" s="144">
        <v>3040</v>
      </c>
      <c r="S2779" s="143">
        <f t="shared" si="169"/>
        <v>0</v>
      </c>
      <c r="T2779" s="144">
        <f>Q2779*M2779</f>
        <v>3040</v>
      </c>
      <c r="U2779" s="145"/>
      <c r="W2779" s="365"/>
    </row>
    <row r="2780" spans="1:23">
      <c r="A2780" s="182"/>
      <c r="B2780" s="52"/>
      <c r="C2780" s="200"/>
      <c r="D2780" s="137"/>
      <c r="E2780" s="52"/>
      <c r="F2780" s="52"/>
      <c r="G2780" s="186"/>
      <c r="H2780" s="187"/>
      <c r="I2780" s="187"/>
      <c r="J2780" s="187"/>
      <c r="K2780" s="139"/>
      <c r="L2780" s="140"/>
      <c r="M2780" s="141"/>
      <c r="N2780" s="458">
        <f t="shared" si="167"/>
        <v>0</v>
      </c>
      <c r="O2780" s="147"/>
      <c r="P2780" s="460">
        <f t="shared" si="168"/>
        <v>0</v>
      </c>
      <c r="Q2780" s="451"/>
      <c r="R2780" s="144"/>
      <c r="S2780" s="143"/>
      <c r="T2780" s="144"/>
      <c r="U2780" s="145"/>
      <c r="W2780" s="365"/>
    </row>
    <row r="2781" spans="1:23" ht="14.5">
      <c r="A2781" s="135">
        <v>18</v>
      </c>
      <c r="B2781" s="52" t="s">
        <v>1</v>
      </c>
      <c r="C2781" s="185" t="s">
        <v>495</v>
      </c>
      <c r="D2781" s="202">
        <v>0.7</v>
      </c>
      <c r="E2781" s="52" t="s">
        <v>532</v>
      </c>
      <c r="F2781" s="52">
        <v>4</v>
      </c>
      <c r="G2781" s="112" t="s">
        <v>96</v>
      </c>
      <c r="H2781" s="138">
        <v>20</v>
      </c>
      <c r="I2781" s="139">
        <v>282</v>
      </c>
      <c r="J2781" s="139">
        <v>206</v>
      </c>
      <c r="K2781" s="139">
        <f>I2781+J2781</f>
        <v>488</v>
      </c>
      <c r="L2781" s="140">
        <f>K2781*D2781</f>
        <v>341.59999999999997</v>
      </c>
      <c r="M2781" s="141">
        <f t="shared" si="170"/>
        <v>1366.3999999999999</v>
      </c>
      <c r="N2781" s="458">
        <f t="shared" si="167"/>
        <v>0</v>
      </c>
      <c r="O2781" s="147">
        <v>1</v>
      </c>
      <c r="P2781" s="460">
        <f t="shared" si="168"/>
        <v>0</v>
      </c>
      <c r="Q2781" s="451">
        <f>Q2779</f>
        <v>1</v>
      </c>
      <c r="R2781" s="144">
        <v>1366.3999999999999</v>
      </c>
      <c r="S2781" s="143">
        <f t="shared" si="169"/>
        <v>0</v>
      </c>
      <c r="T2781" s="144">
        <f>Q2781*M2781</f>
        <v>1366.3999999999999</v>
      </c>
      <c r="U2781" s="145"/>
      <c r="W2781" s="365"/>
    </row>
    <row r="2782" spans="1:23">
      <c r="A2782" s="182"/>
      <c r="B2782" s="52"/>
      <c r="C2782" s="200"/>
      <c r="D2782" s="137"/>
      <c r="E2782" s="52"/>
      <c r="F2782" s="52"/>
      <c r="G2782" s="186"/>
      <c r="H2782" s="187"/>
      <c r="I2782" s="187"/>
      <c r="J2782" s="187"/>
      <c r="K2782" s="139"/>
      <c r="L2782" s="140"/>
      <c r="M2782" s="141"/>
      <c r="N2782" s="458">
        <f t="shared" ref="N2782:N2845" si="171">P2782*D2782*F2782</f>
        <v>0</v>
      </c>
      <c r="O2782" s="147"/>
      <c r="P2782" s="460">
        <f t="shared" ref="P2782:P2845" si="172">Q2782-O2782</f>
        <v>0</v>
      </c>
      <c r="Q2782" s="451"/>
      <c r="R2782" s="144"/>
      <c r="S2782" s="143"/>
      <c r="T2782" s="144"/>
      <c r="U2782" s="145"/>
      <c r="W2782" s="365"/>
    </row>
    <row r="2783" spans="1:23">
      <c r="A2783" s="135">
        <v>18</v>
      </c>
      <c r="B2783" s="52" t="s">
        <v>2</v>
      </c>
      <c r="C2783" s="185" t="s">
        <v>285</v>
      </c>
      <c r="D2783" s="137">
        <v>4.5</v>
      </c>
      <c r="E2783" s="52" t="s">
        <v>533</v>
      </c>
      <c r="F2783" s="52">
        <v>4</v>
      </c>
      <c r="G2783" s="112" t="s">
        <v>98</v>
      </c>
      <c r="H2783" s="138">
        <v>5</v>
      </c>
      <c r="I2783" s="139">
        <v>0</v>
      </c>
      <c r="J2783" s="139">
        <v>57</v>
      </c>
      <c r="K2783" s="139">
        <f>I2783+J2783</f>
        <v>57</v>
      </c>
      <c r="L2783" s="140">
        <f>K2783*D2783</f>
        <v>256.5</v>
      </c>
      <c r="M2783" s="141">
        <f t="shared" si="170"/>
        <v>1026</v>
      </c>
      <c r="N2783" s="458"/>
      <c r="O2783" s="147">
        <v>1</v>
      </c>
      <c r="P2783" s="460">
        <f t="shared" si="172"/>
        <v>0</v>
      </c>
      <c r="Q2783" s="451">
        <f>'Work progress Summary'!N23</f>
        <v>1</v>
      </c>
      <c r="R2783" s="144">
        <v>1026</v>
      </c>
      <c r="S2783" s="143">
        <f t="shared" ref="S2783:S2845" si="173">T2783-R2783</f>
        <v>0</v>
      </c>
      <c r="T2783" s="144">
        <f>Q2783*M2783</f>
        <v>1026</v>
      </c>
      <c r="U2783" s="145"/>
      <c r="W2783" s="365"/>
    </row>
    <row r="2784" spans="1:23">
      <c r="A2784" s="182"/>
      <c r="B2784" s="52"/>
      <c r="C2784" s="200"/>
      <c r="D2784" s="137"/>
      <c r="E2784" s="52"/>
      <c r="F2784" s="52"/>
      <c r="G2784" s="186"/>
      <c r="H2784" s="187"/>
      <c r="I2784" s="187"/>
      <c r="J2784" s="187"/>
      <c r="K2784" s="139"/>
      <c r="L2784" s="140"/>
      <c r="M2784" s="141"/>
      <c r="N2784" s="458">
        <f t="shared" si="171"/>
        <v>0</v>
      </c>
      <c r="O2784" s="147"/>
      <c r="P2784" s="460">
        <f t="shared" si="172"/>
        <v>0</v>
      </c>
      <c r="Q2784" s="451"/>
      <c r="R2784" s="144"/>
      <c r="S2784" s="143"/>
      <c r="T2784" s="144"/>
      <c r="U2784" s="145"/>
      <c r="W2784" s="365"/>
    </row>
    <row r="2785" spans="1:23" ht="26">
      <c r="A2785" s="135">
        <v>18</v>
      </c>
      <c r="B2785" s="52" t="s">
        <v>3</v>
      </c>
      <c r="C2785" s="136" t="s">
        <v>120</v>
      </c>
      <c r="D2785" s="202">
        <v>1</v>
      </c>
      <c r="E2785" s="52" t="s">
        <v>100</v>
      </c>
      <c r="F2785" s="52">
        <v>4</v>
      </c>
      <c r="G2785" s="112" t="s">
        <v>96</v>
      </c>
      <c r="H2785" s="138">
        <v>20</v>
      </c>
      <c r="I2785" s="139">
        <v>99</v>
      </c>
      <c r="J2785" s="139">
        <v>37</v>
      </c>
      <c r="K2785" s="139">
        <f>I2785+J2785</f>
        <v>136</v>
      </c>
      <c r="L2785" s="140">
        <f>K2785*D2785</f>
        <v>136</v>
      </c>
      <c r="M2785" s="141">
        <f t="shared" si="170"/>
        <v>544</v>
      </c>
      <c r="N2785" s="458">
        <f>P2785*D2785*F2785*0.235*0.86</f>
        <v>0</v>
      </c>
      <c r="O2785" s="147">
        <v>1</v>
      </c>
      <c r="P2785" s="460">
        <f t="shared" si="172"/>
        <v>0</v>
      </c>
      <c r="Q2785" s="451">
        <f>Q2779</f>
        <v>1</v>
      </c>
      <c r="R2785" s="144">
        <v>544</v>
      </c>
      <c r="S2785" s="143">
        <f t="shared" si="173"/>
        <v>0</v>
      </c>
      <c r="T2785" s="144">
        <f>Q2785*M2785</f>
        <v>544</v>
      </c>
      <c r="U2785" s="145"/>
      <c r="W2785" s="365"/>
    </row>
    <row r="2786" spans="1:23">
      <c r="A2786" s="182"/>
      <c r="B2786" s="52"/>
      <c r="C2786" s="200"/>
      <c r="D2786" s="137"/>
      <c r="E2786" s="52"/>
      <c r="F2786" s="52"/>
      <c r="G2786" s="186"/>
      <c r="H2786" s="187"/>
      <c r="I2786" s="187"/>
      <c r="J2786" s="187"/>
      <c r="K2786" s="139"/>
      <c r="L2786" s="140"/>
      <c r="M2786" s="141"/>
      <c r="N2786" s="458">
        <f t="shared" si="171"/>
        <v>0</v>
      </c>
      <c r="O2786" s="147"/>
      <c r="P2786" s="460">
        <f t="shared" si="172"/>
        <v>0</v>
      </c>
      <c r="Q2786" s="451"/>
      <c r="R2786" s="144"/>
      <c r="S2786" s="143"/>
      <c r="T2786" s="144"/>
      <c r="U2786" s="145"/>
      <c r="W2786" s="365"/>
    </row>
    <row r="2787" spans="1:23">
      <c r="A2787" s="135"/>
      <c r="B2787" s="52"/>
      <c r="C2787" s="185" t="s">
        <v>124</v>
      </c>
      <c r="D2787" s="202"/>
      <c r="E2787" s="52"/>
      <c r="F2787" s="52"/>
      <c r="G2787" s="186"/>
      <c r="H2787" s="187"/>
      <c r="I2787" s="139"/>
      <c r="J2787" s="139"/>
      <c r="K2787" s="139"/>
      <c r="L2787" s="140"/>
      <c r="M2787" s="141"/>
      <c r="N2787" s="458">
        <f t="shared" si="171"/>
        <v>0</v>
      </c>
      <c r="O2787" s="147"/>
      <c r="P2787" s="460">
        <f t="shared" si="172"/>
        <v>0</v>
      </c>
      <c r="Q2787" s="451"/>
      <c r="R2787" s="144"/>
      <c r="S2787" s="143"/>
      <c r="T2787" s="144"/>
      <c r="U2787" s="145"/>
      <c r="W2787" s="365"/>
    </row>
    <row r="2788" spans="1:23">
      <c r="A2788" s="182"/>
      <c r="B2788" s="52"/>
      <c r="C2788" s="200"/>
      <c r="D2788" s="137"/>
      <c r="E2788" s="52"/>
      <c r="F2788" s="52"/>
      <c r="G2788" s="186"/>
      <c r="H2788" s="187"/>
      <c r="I2788" s="187"/>
      <c r="J2788" s="187"/>
      <c r="K2788" s="139"/>
      <c r="L2788" s="140"/>
      <c r="M2788" s="141"/>
      <c r="N2788" s="458">
        <f t="shared" si="171"/>
        <v>0</v>
      </c>
      <c r="O2788" s="147"/>
      <c r="P2788" s="460">
        <f t="shared" si="172"/>
        <v>0</v>
      </c>
      <c r="Q2788" s="451"/>
      <c r="R2788" s="144"/>
      <c r="S2788" s="143"/>
      <c r="T2788" s="144"/>
      <c r="U2788" s="145"/>
      <c r="W2788" s="365"/>
    </row>
    <row r="2789" spans="1:23" ht="26">
      <c r="A2789" s="135">
        <v>18</v>
      </c>
      <c r="B2789" s="52" t="s">
        <v>4</v>
      </c>
      <c r="C2789" s="136" t="s">
        <v>125</v>
      </c>
      <c r="D2789" s="202">
        <v>17</v>
      </c>
      <c r="E2789" s="52" t="s">
        <v>532</v>
      </c>
      <c r="F2789" s="52">
        <v>4</v>
      </c>
      <c r="G2789" s="112" t="s">
        <v>126</v>
      </c>
      <c r="H2789" s="138">
        <v>20</v>
      </c>
      <c r="I2789" s="139">
        <v>50</v>
      </c>
      <c r="J2789" s="139">
        <v>100</v>
      </c>
      <c r="K2789" s="139">
        <f>I2789+J2789</f>
        <v>150</v>
      </c>
      <c r="L2789" s="140">
        <f>K2789*D2789</f>
        <v>2550</v>
      </c>
      <c r="M2789" s="141">
        <f t="shared" si="170"/>
        <v>10200</v>
      </c>
      <c r="N2789" s="458">
        <f t="shared" si="171"/>
        <v>0</v>
      </c>
      <c r="O2789" s="147">
        <v>1</v>
      </c>
      <c r="P2789" s="460">
        <f t="shared" si="172"/>
        <v>0</v>
      </c>
      <c r="Q2789" s="451">
        <f>'Work progress Summary'!I23</f>
        <v>1</v>
      </c>
      <c r="R2789" s="144">
        <v>10200</v>
      </c>
      <c r="S2789" s="143">
        <f t="shared" si="173"/>
        <v>0</v>
      </c>
      <c r="T2789" s="144">
        <f>Q2789*M2789</f>
        <v>10200</v>
      </c>
      <c r="U2789" s="145"/>
      <c r="W2789" s="365"/>
    </row>
    <row r="2790" spans="1:23">
      <c r="A2790" s="182"/>
      <c r="B2790" s="52"/>
      <c r="C2790" s="200"/>
      <c r="D2790" s="137"/>
      <c r="E2790" s="52"/>
      <c r="F2790" s="52"/>
      <c r="G2790" s="186"/>
      <c r="H2790" s="187"/>
      <c r="I2790" s="187"/>
      <c r="J2790" s="187"/>
      <c r="K2790" s="139"/>
      <c r="L2790" s="140"/>
      <c r="M2790" s="141"/>
      <c r="N2790" s="458">
        <f t="shared" si="171"/>
        <v>0</v>
      </c>
      <c r="O2790" s="147"/>
      <c r="P2790" s="460">
        <f t="shared" si="172"/>
        <v>0</v>
      </c>
      <c r="Q2790" s="451"/>
      <c r="R2790" s="144"/>
      <c r="S2790" s="143"/>
      <c r="T2790" s="144"/>
      <c r="U2790" s="145"/>
      <c r="W2790" s="365"/>
    </row>
    <row r="2791" spans="1:23">
      <c r="A2791" s="135"/>
      <c r="B2791" s="183" t="s">
        <v>83</v>
      </c>
      <c r="C2791" s="200" t="s">
        <v>127</v>
      </c>
      <c r="D2791" s="137"/>
      <c r="E2791" s="52"/>
      <c r="F2791" s="52"/>
      <c r="G2791" s="186"/>
      <c r="H2791" s="187"/>
      <c r="I2791" s="139"/>
      <c r="J2791" s="139"/>
      <c r="K2791" s="139"/>
      <c r="L2791" s="140"/>
      <c r="M2791" s="141"/>
      <c r="N2791" s="458">
        <f t="shared" si="171"/>
        <v>0</v>
      </c>
      <c r="O2791" s="147"/>
      <c r="P2791" s="460">
        <f t="shared" si="172"/>
        <v>0</v>
      </c>
      <c r="Q2791" s="451"/>
      <c r="R2791" s="144"/>
      <c r="S2791" s="143"/>
      <c r="T2791" s="144"/>
      <c r="U2791" s="145"/>
      <c r="W2791" s="365"/>
    </row>
    <row r="2792" spans="1:23">
      <c r="A2792" s="182"/>
      <c r="B2792" s="52"/>
      <c r="C2792" s="200"/>
      <c r="D2792" s="137"/>
      <c r="E2792" s="52"/>
      <c r="F2792" s="52"/>
      <c r="G2792" s="186"/>
      <c r="H2792" s="187"/>
      <c r="I2792" s="187"/>
      <c r="J2792" s="187"/>
      <c r="K2792" s="139"/>
      <c r="L2792" s="140"/>
      <c r="M2792" s="141"/>
      <c r="N2792" s="458">
        <f t="shared" si="171"/>
        <v>0</v>
      </c>
      <c r="O2792" s="147"/>
      <c r="P2792" s="460">
        <f t="shared" si="172"/>
        <v>0</v>
      </c>
      <c r="Q2792" s="451"/>
      <c r="R2792" s="144"/>
      <c r="S2792" s="143"/>
      <c r="T2792" s="144"/>
      <c r="U2792" s="145"/>
      <c r="W2792" s="365"/>
    </row>
    <row r="2793" spans="1:23">
      <c r="A2793" s="135"/>
      <c r="B2793" s="183" t="s">
        <v>83</v>
      </c>
      <c r="C2793" s="200" t="s">
        <v>111</v>
      </c>
      <c r="D2793" s="202"/>
      <c r="E2793" s="52"/>
      <c r="F2793" s="52"/>
      <c r="G2793" s="186"/>
      <c r="H2793" s="187"/>
      <c r="I2793" s="139"/>
      <c r="J2793" s="139"/>
      <c r="K2793" s="139"/>
      <c r="L2793" s="140"/>
      <c r="M2793" s="141"/>
      <c r="N2793" s="458">
        <f t="shared" si="171"/>
        <v>0</v>
      </c>
      <c r="O2793" s="147"/>
      <c r="P2793" s="460">
        <f t="shared" si="172"/>
        <v>0</v>
      </c>
      <c r="Q2793" s="451"/>
      <c r="R2793" s="144"/>
      <c r="S2793" s="143"/>
      <c r="T2793" s="144"/>
      <c r="U2793" s="145"/>
      <c r="W2793" s="365"/>
    </row>
    <row r="2794" spans="1:23">
      <c r="A2794" s="182"/>
      <c r="B2794" s="52"/>
      <c r="C2794" s="200"/>
      <c r="D2794" s="137"/>
      <c r="E2794" s="52"/>
      <c r="F2794" s="52"/>
      <c r="G2794" s="186"/>
      <c r="H2794" s="187"/>
      <c r="I2794" s="187"/>
      <c r="J2794" s="187"/>
      <c r="K2794" s="139"/>
      <c r="L2794" s="140"/>
      <c r="M2794" s="141"/>
      <c r="N2794" s="458">
        <f t="shared" si="171"/>
        <v>0</v>
      </c>
      <c r="O2794" s="147"/>
      <c r="P2794" s="460">
        <f t="shared" si="172"/>
        <v>0</v>
      </c>
      <c r="Q2794" s="451"/>
      <c r="R2794" s="144"/>
      <c r="S2794" s="143"/>
      <c r="T2794" s="144"/>
      <c r="U2794" s="145"/>
      <c r="W2794" s="365"/>
    </row>
    <row r="2795" spans="1:23" ht="26">
      <c r="A2795" s="135">
        <v>18</v>
      </c>
      <c r="B2795" s="52" t="s">
        <v>5</v>
      </c>
      <c r="C2795" s="136" t="s">
        <v>191</v>
      </c>
      <c r="D2795" s="202">
        <v>9.65</v>
      </c>
      <c r="E2795" s="52" t="s">
        <v>533</v>
      </c>
      <c r="F2795" s="52">
        <v>4</v>
      </c>
      <c r="G2795" s="112" t="s">
        <v>96</v>
      </c>
      <c r="H2795" s="138">
        <v>20</v>
      </c>
      <c r="I2795" s="139">
        <v>86</v>
      </c>
      <c r="J2795" s="139">
        <v>48</v>
      </c>
      <c r="K2795" s="139">
        <f>I2795+J2795</f>
        <v>134</v>
      </c>
      <c r="L2795" s="140">
        <f>K2795*D2795</f>
        <v>1293.1000000000001</v>
      </c>
      <c r="M2795" s="141">
        <f t="shared" si="170"/>
        <v>5172.4000000000005</v>
      </c>
      <c r="N2795" s="458">
        <f>P2795*D2795*F2795*0.18</f>
        <v>0</v>
      </c>
      <c r="O2795" s="147">
        <v>1</v>
      </c>
      <c r="P2795" s="460">
        <f t="shared" si="172"/>
        <v>0</v>
      </c>
      <c r="Q2795" s="451">
        <f>'Work progress Summary'!O23</f>
        <v>1</v>
      </c>
      <c r="R2795" s="144">
        <v>5172.4000000000005</v>
      </c>
      <c r="S2795" s="143">
        <f t="shared" si="173"/>
        <v>0</v>
      </c>
      <c r="T2795" s="144">
        <f>Q2795*M2795</f>
        <v>5172.4000000000005</v>
      </c>
      <c r="U2795" s="145"/>
      <c r="W2795" s="365"/>
    </row>
    <row r="2796" spans="1:23">
      <c r="A2796" s="182"/>
      <c r="B2796" s="52"/>
      <c r="C2796" s="200"/>
      <c r="D2796" s="137"/>
      <c r="E2796" s="52"/>
      <c r="F2796" s="52"/>
      <c r="G2796" s="186"/>
      <c r="H2796" s="187"/>
      <c r="I2796" s="187"/>
      <c r="J2796" s="187"/>
      <c r="K2796" s="139"/>
      <c r="L2796" s="140"/>
      <c r="M2796" s="141"/>
      <c r="N2796" s="458">
        <f t="shared" si="171"/>
        <v>0</v>
      </c>
      <c r="O2796" s="147"/>
      <c r="P2796" s="460">
        <f t="shared" si="172"/>
        <v>0</v>
      </c>
      <c r="Q2796" s="451"/>
      <c r="R2796" s="144"/>
      <c r="S2796" s="143"/>
      <c r="T2796" s="144"/>
      <c r="U2796" s="145"/>
      <c r="W2796" s="365"/>
    </row>
    <row r="2797" spans="1:23" ht="26">
      <c r="A2797" s="135">
        <v>18</v>
      </c>
      <c r="B2797" s="52" t="s">
        <v>129</v>
      </c>
      <c r="C2797" s="136" t="s">
        <v>310</v>
      </c>
      <c r="D2797" s="202">
        <v>11.6</v>
      </c>
      <c r="E2797" s="52" t="s">
        <v>532</v>
      </c>
      <c r="F2797" s="52">
        <v>4</v>
      </c>
      <c r="G2797" s="112" t="s">
        <v>131</v>
      </c>
      <c r="H2797" s="138">
        <v>20</v>
      </c>
      <c r="I2797" s="139">
        <v>406</v>
      </c>
      <c r="J2797" s="139">
        <v>222</v>
      </c>
      <c r="K2797" s="139">
        <f>I2797+J2797</f>
        <v>628</v>
      </c>
      <c r="L2797" s="140">
        <f>K2797*D2797</f>
        <v>7284.8</v>
      </c>
      <c r="M2797" s="141">
        <f t="shared" si="170"/>
        <v>29139.200000000001</v>
      </c>
      <c r="N2797" s="458">
        <f t="shared" si="171"/>
        <v>0</v>
      </c>
      <c r="O2797" s="147">
        <v>1</v>
      </c>
      <c r="P2797" s="460">
        <f t="shared" si="172"/>
        <v>0</v>
      </c>
      <c r="Q2797" s="451">
        <f>Q2795</f>
        <v>1</v>
      </c>
      <c r="R2797" s="144">
        <v>29139.200000000001</v>
      </c>
      <c r="S2797" s="143">
        <f t="shared" si="173"/>
        <v>0</v>
      </c>
      <c r="T2797" s="144">
        <f>Q2797*M2797</f>
        <v>29139.200000000001</v>
      </c>
      <c r="U2797" s="145"/>
      <c r="W2797" s="365"/>
    </row>
    <row r="2798" spans="1:23">
      <c r="A2798" s="182"/>
      <c r="B2798" s="52"/>
      <c r="C2798" s="200"/>
      <c r="D2798" s="137"/>
      <c r="E2798" s="52"/>
      <c r="F2798" s="52"/>
      <c r="G2798" s="186"/>
      <c r="H2798" s="187"/>
      <c r="I2798" s="187"/>
      <c r="J2798" s="187"/>
      <c r="K2798" s="139"/>
      <c r="L2798" s="140"/>
      <c r="M2798" s="141"/>
      <c r="N2798" s="458">
        <f t="shared" si="171"/>
        <v>0</v>
      </c>
      <c r="O2798" s="147"/>
      <c r="P2798" s="460">
        <f t="shared" si="172"/>
        <v>0</v>
      </c>
      <c r="Q2798" s="451"/>
      <c r="R2798" s="144"/>
      <c r="S2798" s="143"/>
      <c r="T2798" s="144"/>
      <c r="U2798" s="145"/>
      <c r="W2798" s="365"/>
    </row>
    <row r="2799" spans="1:23">
      <c r="A2799" s="135"/>
      <c r="B2799" s="183" t="s">
        <v>83</v>
      </c>
      <c r="C2799" s="200" t="s">
        <v>118</v>
      </c>
      <c r="D2799" s="202"/>
      <c r="E2799" s="52"/>
      <c r="F2799" s="52"/>
      <c r="G2799" s="186"/>
      <c r="H2799" s="187"/>
      <c r="I2799" s="139"/>
      <c r="J2799" s="139"/>
      <c r="K2799" s="139"/>
      <c r="L2799" s="140"/>
      <c r="M2799" s="141"/>
      <c r="N2799" s="458">
        <f t="shared" si="171"/>
        <v>0</v>
      </c>
      <c r="O2799" s="147"/>
      <c r="P2799" s="460">
        <f t="shared" si="172"/>
        <v>0</v>
      </c>
      <c r="Q2799" s="451"/>
      <c r="R2799" s="144"/>
      <c r="S2799" s="143"/>
      <c r="T2799" s="144"/>
      <c r="U2799" s="145"/>
      <c r="W2799" s="365"/>
    </row>
    <row r="2800" spans="1:23">
      <c r="A2800" s="182"/>
      <c r="B2800" s="52"/>
      <c r="C2800" s="200"/>
      <c r="D2800" s="137"/>
      <c r="E2800" s="52"/>
      <c r="F2800" s="52"/>
      <c r="G2800" s="186"/>
      <c r="H2800" s="187"/>
      <c r="I2800" s="187"/>
      <c r="J2800" s="187"/>
      <c r="K2800" s="139"/>
      <c r="L2800" s="140"/>
      <c r="M2800" s="141"/>
      <c r="N2800" s="458">
        <f t="shared" si="171"/>
        <v>0</v>
      </c>
      <c r="O2800" s="147"/>
      <c r="P2800" s="460">
        <f t="shared" si="172"/>
        <v>0</v>
      </c>
      <c r="Q2800" s="451"/>
      <c r="R2800" s="144"/>
      <c r="S2800" s="143"/>
      <c r="T2800" s="144"/>
      <c r="U2800" s="145"/>
      <c r="W2800" s="365"/>
    </row>
    <row r="2801" spans="1:23" ht="39">
      <c r="A2801" s="135">
        <v>18</v>
      </c>
      <c r="B2801" s="52" t="s">
        <v>103</v>
      </c>
      <c r="C2801" s="136" t="s">
        <v>206</v>
      </c>
      <c r="D2801" s="202">
        <v>13.5</v>
      </c>
      <c r="E2801" s="52" t="s">
        <v>532</v>
      </c>
      <c r="F2801" s="52">
        <v>4</v>
      </c>
      <c r="G2801" s="112" t="s">
        <v>131</v>
      </c>
      <c r="H2801" s="138">
        <v>20</v>
      </c>
      <c r="I2801" s="139">
        <v>406</v>
      </c>
      <c r="J2801" s="139">
        <v>222</v>
      </c>
      <c r="K2801" s="139">
        <f>I2801+J2801</f>
        <v>628</v>
      </c>
      <c r="L2801" s="140">
        <f>K2801*D2801</f>
        <v>8478</v>
      </c>
      <c r="M2801" s="141">
        <f t="shared" si="170"/>
        <v>33912</v>
      </c>
      <c r="N2801" s="458">
        <f t="shared" si="171"/>
        <v>0</v>
      </c>
      <c r="O2801" s="147">
        <v>1</v>
      </c>
      <c r="P2801" s="460">
        <f t="shared" si="172"/>
        <v>0</v>
      </c>
      <c r="Q2801" s="451">
        <f>'Work progress Summary'!P23</f>
        <v>1</v>
      </c>
      <c r="R2801" s="144">
        <v>33912</v>
      </c>
      <c r="S2801" s="143">
        <f t="shared" si="173"/>
        <v>0</v>
      </c>
      <c r="T2801" s="144">
        <f>Q2801*M2801</f>
        <v>33912</v>
      </c>
      <c r="U2801" s="145"/>
      <c r="W2801" s="365"/>
    </row>
    <row r="2802" spans="1:23">
      <c r="A2802" s="182"/>
      <c r="B2802" s="52"/>
      <c r="C2802" s="200"/>
      <c r="D2802" s="137"/>
      <c r="E2802" s="52"/>
      <c r="F2802" s="52"/>
      <c r="G2802" s="186"/>
      <c r="H2802" s="187"/>
      <c r="I2802" s="187"/>
      <c r="J2802" s="187"/>
      <c r="K2802" s="139"/>
      <c r="L2802" s="140"/>
      <c r="M2802" s="141"/>
      <c r="N2802" s="458">
        <f t="shared" si="171"/>
        <v>0</v>
      </c>
      <c r="O2802" s="147"/>
      <c r="P2802" s="460">
        <f t="shared" si="172"/>
        <v>0</v>
      </c>
      <c r="Q2802" s="451"/>
      <c r="R2802" s="144"/>
      <c r="S2802" s="143"/>
      <c r="T2802" s="144"/>
      <c r="U2802" s="145"/>
      <c r="W2802" s="365"/>
    </row>
    <row r="2803" spans="1:23" ht="26">
      <c r="A2803" s="135">
        <v>18</v>
      </c>
      <c r="B2803" s="52" t="s">
        <v>105</v>
      </c>
      <c r="C2803" s="136" t="s">
        <v>232</v>
      </c>
      <c r="D2803" s="202">
        <v>5.5</v>
      </c>
      <c r="E2803" s="52" t="s">
        <v>533</v>
      </c>
      <c r="F2803" s="52">
        <v>4</v>
      </c>
      <c r="G2803" s="112" t="s">
        <v>96</v>
      </c>
      <c r="H2803" s="138">
        <v>20</v>
      </c>
      <c r="I2803" s="139">
        <v>94</v>
      </c>
      <c r="J2803" s="139">
        <v>56</v>
      </c>
      <c r="K2803" s="139">
        <f>I2803+J2803</f>
        <v>150</v>
      </c>
      <c r="L2803" s="140">
        <f>K2803*D2803</f>
        <v>825</v>
      </c>
      <c r="M2803" s="141">
        <f t="shared" si="170"/>
        <v>3300</v>
      </c>
      <c r="N2803" s="458">
        <f>P2803*D2803*F2803*0.23</f>
        <v>0</v>
      </c>
      <c r="O2803" s="147">
        <v>1</v>
      </c>
      <c r="P2803" s="460">
        <f t="shared" si="172"/>
        <v>0</v>
      </c>
      <c r="Q2803" s="451">
        <f>Q2801</f>
        <v>1</v>
      </c>
      <c r="R2803" s="144">
        <v>3300</v>
      </c>
      <c r="S2803" s="143">
        <f t="shared" si="173"/>
        <v>0</v>
      </c>
      <c r="T2803" s="144">
        <f>Q2803*M2803</f>
        <v>3300</v>
      </c>
      <c r="U2803" s="145"/>
      <c r="W2803" s="365"/>
    </row>
    <row r="2804" spans="1:23">
      <c r="A2804" s="182"/>
      <c r="B2804" s="52"/>
      <c r="C2804" s="200"/>
      <c r="D2804" s="137"/>
      <c r="E2804" s="52"/>
      <c r="F2804" s="52"/>
      <c r="G2804" s="186"/>
      <c r="H2804" s="187"/>
      <c r="I2804" s="187"/>
      <c r="J2804" s="187"/>
      <c r="K2804" s="139"/>
      <c r="L2804" s="140"/>
      <c r="M2804" s="141"/>
      <c r="N2804" s="458">
        <f t="shared" si="171"/>
        <v>0</v>
      </c>
      <c r="O2804" s="147"/>
      <c r="P2804" s="460">
        <f t="shared" si="172"/>
        <v>0</v>
      </c>
      <c r="Q2804" s="451"/>
      <c r="R2804" s="144"/>
      <c r="S2804" s="143"/>
      <c r="T2804" s="144"/>
      <c r="U2804" s="145"/>
      <c r="W2804" s="365"/>
    </row>
    <row r="2805" spans="1:23">
      <c r="A2805" s="135"/>
      <c r="B2805" s="183" t="s">
        <v>83</v>
      </c>
      <c r="C2805" s="200" t="s">
        <v>121</v>
      </c>
      <c r="D2805" s="137"/>
      <c r="E2805" s="52"/>
      <c r="F2805" s="52"/>
      <c r="G2805" s="186"/>
      <c r="H2805" s="187"/>
      <c r="I2805" s="187"/>
      <c r="J2805" s="187"/>
      <c r="K2805" s="139"/>
      <c r="L2805" s="140"/>
      <c r="M2805" s="141"/>
      <c r="N2805" s="458">
        <f t="shared" si="171"/>
        <v>0</v>
      </c>
      <c r="O2805" s="147"/>
      <c r="P2805" s="460">
        <f t="shared" si="172"/>
        <v>0</v>
      </c>
      <c r="Q2805" s="451"/>
      <c r="R2805" s="144"/>
      <c r="S2805" s="143"/>
      <c r="T2805" s="144"/>
      <c r="U2805" s="145"/>
      <c r="W2805" s="365"/>
    </row>
    <row r="2806" spans="1:23">
      <c r="A2806" s="182"/>
      <c r="B2806" s="52"/>
      <c r="C2806" s="200"/>
      <c r="D2806" s="137"/>
      <c r="E2806" s="52"/>
      <c r="F2806" s="52"/>
      <c r="G2806" s="186"/>
      <c r="H2806" s="187"/>
      <c r="I2806" s="187"/>
      <c r="J2806" s="187"/>
      <c r="K2806" s="139"/>
      <c r="L2806" s="140"/>
      <c r="M2806" s="141"/>
      <c r="N2806" s="458">
        <f t="shared" si="171"/>
        <v>0</v>
      </c>
      <c r="O2806" s="147"/>
      <c r="P2806" s="460">
        <f t="shared" si="172"/>
        <v>0</v>
      </c>
      <c r="Q2806" s="451"/>
      <c r="R2806" s="144"/>
      <c r="S2806" s="143"/>
      <c r="T2806" s="144"/>
      <c r="U2806" s="145"/>
      <c r="W2806" s="365"/>
    </row>
    <row r="2807" spans="1:23" ht="52">
      <c r="A2807" s="135">
        <v>18</v>
      </c>
      <c r="B2807" s="52" t="s">
        <v>107</v>
      </c>
      <c r="C2807" s="136" t="s">
        <v>207</v>
      </c>
      <c r="D2807" s="202">
        <v>12.7</v>
      </c>
      <c r="E2807" s="52" t="s">
        <v>532</v>
      </c>
      <c r="F2807" s="52">
        <v>4</v>
      </c>
      <c r="G2807" s="112" t="s">
        <v>131</v>
      </c>
      <c r="H2807" s="138">
        <v>20</v>
      </c>
      <c r="I2807" s="139">
        <v>406</v>
      </c>
      <c r="J2807" s="139">
        <v>222</v>
      </c>
      <c r="K2807" s="139">
        <f>I2807+J2807</f>
        <v>628</v>
      </c>
      <c r="L2807" s="140">
        <f>K2807*D2807</f>
        <v>7975.5999999999995</v>
      </c>
      <c r="M2807" s="141">
        <f t="shared" si="170"/>
        <v>31902.399999999998</v>
      </c>
      <c r="N2807" s="458">
        <f t="shared" si="171"/>
        <v>0</v>
      </c>
      <c r="O2807" s="147">
        <v>1</v>
      </c>
      <c r="P2807" s="460">
        <f t="shared" si="172"/>
        <v>0</v>
      </c>
      <c r="Q2807" s="451">
        <f>'Work progress Summary'!Q23</f>
        <v>1</v>
      </c>
      <c r="R2807" s="144">
        <v>31902.399999999998</v>
      </c>
      <c r="S2807" s="143">
        <f t="shared" si="173"/>
        <v>0</v>
      </c>
      <c r="T2807" s="144">
        <f>Q2807*M2807</f>
        <v>31902.399999999998</v>
      </c>
      <c r="U2807" s="145"/>
      <c r="W2807" s="365"/>
    </row>
    <row r="2808" spans="1:23">
      <c r="A2808" s="182"/>
      <c r="B2808" s="52"/>
      <c r="C2808" s="200"/>
      <c r="D2808" s="137"/>
      <c r="E2808" s="52"/>
      <c r="F2808" s="52"/>
      <c r="G2808" s="186"/>
      <c r="H2808" s="187"/>
      <c r="I2808" s="187"/>
      <c r="J2808" s="187"/>
      <c r="K2808" s="139"/>
      <c r="L2808" s="140"/>
      <c r="M2808" s="141"/>
      <c r="N2808" s="458">
        <f t="shared" si="171"/>
        <v>0</v>
      </c>
      <c r="O2808" s="147"/>
      <c r="P2808" s="460">
        <f t="shared" si="172"/>
        <v>0</v>
      </c>
      <c r="Q2808" s="451"/>
      <c r="R2808" s="144"/>
      <c r="S2808" s="143"/>
      <c r="T2808" s="144"/>
      <c r="U2808" s="145"/>
      <c r="W2808" s="365"/>
    </row>
    <row r="2809" spans="1:23" ht="26">
      <c r="A2809" s="135">
        <v>18</v>
      </c>
      <c r="B2809" s="52" t="s">
        <v>108</v>
      </c>
      <c r="C2809" s="136" t="s">
        <v>133</v>
      </c>
      <c r="D2809" s="202">
        <v>5</v>
      </c>
      <c r="E2809" s="52" t="s">
        <v>533</v>
      </c>
      <c r="F2809" s="52">
        <v>4</v>
      </c>
      <c r="G2809" s="112" t="s">
        <v>96</v>
      </c>
      <c r="H2809" s="138">
        <v>20</v>
      </c>
      <c r="I2809" s="139">
        <v>79</v>
      </c>
      <c r="J2809" s="139">
        <v>43</v>
      </c>
      <c r="K2809" s="139">
        <f>I2809+J2809</f>
        <v>122</v>
      </c>
      <c r="L2809" s="140">
        <f>K2809*D2809</f>
        <v>610</v>
      </c>
      <c r="M2809" s="141">
        <f t="shared" si="170"/>
        <v>2440</v>
      </c>
      <c r="N2809" s="458">
        <f>P2809*D2809*F2809*0.18</f>
        <v>0</v>
      </c>
      <c r="O2809" s="147">
        <v>1</v>
      </c>
      <c r="P2809" s="460">
        <f t="shared" si="172"/>
        <v>0</v>
      </c>
      <c r="Q2809" s="451">
        <f>Q2807</f>
        <v>1</v>
      </c>
      <c r="R2809" s="144">
        <v>2440</v>
      </c>
      <c r="S2809" s="143">
        <f t="shared" si="173"/>
        <v>0</v>
      </c>
      <c r="T2809" s="144">
        <f>Q2809*M2809</f>
        <v>2440</v>
      </c>
      <c r="U2809" s="145"/>
      <c r="W2809" s="365"/>
    </row>
    <row r="2810" spans="1:23">
      <c r="A2810" s="182"/>
      <c r="B2810" s="52"/>
      <c r="C2810" s="200"/>
      <c r="D2810" s="137"/>
      <c r="E2810" s="52"/>
      <c r="F2810" s="52"/>
      <c r="G2810" s="186"/>
      <c r="H2810" s="187"/>
      <c r="I2810" s="187"/>
      <c r="J2810" s="187"/>
      <c r="K2810" s="139"/>
      <c r="L2810" s="140"/>
      <c r="M2810" s="141"/>
      <c r="N2810" s="458">
        <f t="shared" si="171"/>
        <v>0</v>
      </c>
      <c r="O2810" s="147"/>
      <c r="P2810" s="460">
        <f t="shared" si="172"/>
        <v>0</v>
      </c>
      <c r="Q2810" s="451"/>
      <c r="R2810" s="144"/>
      <c r="S2810" s="143"/>
      <c r="T2810" s="144"/>
      <c r="U2810" s="145"/>
      <c r="W2810" s="365"/>
    </row>
    <row r="2811" spans="1:23">
      <c r="A2811" s="135"/>
      <c r="B2811" s="183" t="s">
        <v>83</v>
      </c>
      <c r="C2811" s="200" t="s">
        <v>365</v>
      </c>
      <c r="D2811" s="202"/>
      <c r="E2811" s="52"/>
      <c r="F2811" s="52"/>
      <c r="G2811" s="186"/>
      <c r="H2811" s="187"/>
      <c r="I2811" s="139"/>
      <c r="J2811" s="139"/>
      <c r="K2811" s="139"/>
      <c r="L2811" s="140"/>
      <c r="M2811" s="141"/>
      <c r="N2811" s="458">
        <f t="shared" si="171"/>
        <v>0</v>
      </c>
      <c r="O2811" s="147"/>
      <c r="P2811" s="460">
        <f t="shared" si="172"/>
        <v>0</v>
      </c>
      <c r="Q2811" s="451"/>
      <c r="R2811" s="144"/>
      <c r="S2811" s="143"/>
      <c r="T2811" s="144"/>
      <c r="U2811" s="145"/>
      <c r="W2811" s="365"/>
    </row>
    <row r="2812" spans="1:23">
      <c r="A2812" s="182"/>
      <c r="B2812" s="52"/>
      <c r="C2812" s="200"/>
      <c r="D2812" s="137"/>
      <c r="E2812" s="52"/>
      <c r="F2812" s="52"/>
      <c r="G2812" s="186"/>
      <c r="H2812" s="187"/>
      <c r="I2812" s="187"/>
      <c r="J2812" s="187"/>
      <c r="K2812" s="139"/>
      <c r="L2812" s="140"/>
      <c r="M2812" s="141"/>
      <c r="N2812" s="458">
        <f t="shared" si="171"/>
        <v>0</v>
      </c>
      <c r="O2812" s="147"/>
      <c r="P2812" s="460">
        <f t="shared" si="172"/>
        <v>0</v>
      </c>
      <c r="Q2812" s="451"/>
      <c r="R2812" s="144"/>
      <c r="S2812" s="143"/>
      <c r="T2812" s="144"/>
      <c r="U2812" s="145"/>
      <c r="W2812" s="365"/>
    </row>
    <row r="2813" spans="1:23" ht="52">
      <c r="A2813" s="135">
        <v>18</v>
      </c>
      <c r="B2813" s="52" t="s">
        <v>109</v>
      </c>
      <c r="C2813" s="136" t="s">
        <v>207</v>
      </c>
      <c r="D2813" s="137">
        <v>6.05</v>
      </c>
      <c r="E2813" s="52" t="s">
        <v>532</v>
      </c>
      <c r="F2813" s="52">
        <v>4</v>
      </c>
      <c r="G2813" s="112" t="s">
        <v>131</v>
      </c>
      <c r="H2813" s="138">
        <v>20</v>
      </c>
      <c r="I2813" s="139">
        <v>406</v>
      </c>
      <c r="J2813" s="139">
        <v>222</v>
      </c>
      <c r="K2813" s="139">
        <f>I2813+J2813</f>
        <v>628</v>
      </c>
      <c r="L2813" s="140">
        <f>K2813*D2813</f>
        <v>3799.4</v>
      </c>
      <c r="M2813" s="141">
        <f t="shared" si="170"/>
        <v>15197.6</v>
      </c>
      <c r="N2813" s="458">
        <f t="shared" si="171"/>
        <v>0</v>
      </c>
      <c r="O2813" s="147">
        <v>1</v>
      </c>
      <c r="P2813" s="460">
        <f t="shared" si="172"/>
        <v>0</v>
      </c>
      <c r="Q2813" s="451">
        <f>Q2807</f>
        <v>1</v>
      </c>
      <c r="R2813" s="144">
        <v>15197.6</v>
      </c>
      <c r="S2813" s="143">
        <f t="shared" si="173"/>
        <v>0</v>
      </c>
      <c r="T2813" s="144">
        <f>Q2813*M2813</f>
        <v>15197.6</v>
      </c>
      <c r="U2813" s="145"/>
      <c r="W2813" s="365"/>
    </row>
    <row r="2814" spans="1:23">
      <c r="A2814" s="182"/>
      <c r="B2814" s="52"/>
      <c r="C2814" s="200"/>
      <c r="D2814" s="137"/>
      <c r="E2814" s="52"/>
      <c r="F2814" s="52"/>
      <c r="G2814" s="186"/>
      <c r="H2814" s="187"/>
      <c r="I2814" s="187"/>
      <c r="J2814" s="187"/>
      <c r="K2814" s="139"/>
      <c r="L2814" s="140"/>
      <c r="M2814" s="141"/>
      <c r="N2814" s="458">
        <f t="shared" si="171"/>
        <v>0</v>
      </c>
      <c r="O2814" s="147"/>
      <c r="P2814" s="460">
        <f t="shared" si="172"/>
        <v>0</v>
      </c>
      <c r="Q2814" s="451"/>
      <c r="R2814" s="144"/>
      <c r="S2814" s="143"/>
      <c r="T2814" s="144"/>
      <c r="U2814" s="145"/>
      <c r="W2814" s="365"/>
    </row>
    <row r="2815" spans="1:23" ht="26">
      <c r="A2815" s="135">
        <v>18</v>
      </c>
      <c r="B2815" s="52" t="s">
        <v>1</v>
      </c>
      <c r="C2815" s="136" t="s">
        <v>133</v>
      </c>
      <c r="D2815" s="137">
        <v>5.9</v>
      </c>
      <c r="E2815" s="52" t="s">
        <v>533</v>
      </c>
      <c r="F2815" s="52">
        <v>4</v>
      </c>
      <c r="G2815" s="112" t="s">
        <v>96</v>
      </c>
      <c r="H2815" s="138">
        <v>20</v>
      </c>
      <c r="I2815" s="139">
        <v>79</v>
      </c>
      <c r="J2815" s="139">
        <v>43</v>
      </c>
      <c r="K2815" s="139">
        <f>I2815+J2815</f>
        <v>122</v>
      </c>
      <c r="L2815" s="140">
        <f>K2815*D2815</f>
        <v>719.80000000000007</v>
      </c>
      <c r="M2815" s="141">
        <f t="shared" si="170"/>
        <v>2879.2000000000003</v>
      </c>
      <c r="N2815" s="458">
        <f>P2815*D2815*F2815*0.18</f>
        <v>0</v>
      </c>
      <c r="O2815" s="147">
        <v>1</v>
      </c>
      <c r="P2815" s="460">
        <f t="shared" si="172"/>
        <v>0</v>
      </c>
      <c r="Q2815" s="451">
        <f>Q2813</f>
        <v>1</v>
      </c>
      <c r="R2815" s="144">
        <v>2879.2000000000003</v>
      </c>
      <c r="S2815" s="143">
        <f t="shared" si="173"/>
        <v>0</v>
      </c>
      <c r="T2815" s="144">
        <f>Q2815*M2815</f>
        <v>2879.2000000000003</v>
      </c>
      <c r="U2815" s="145"/>
      <c r="W2815" s="365"/>
    </row>
    <row r="2816" spans="1:23">
      <c r="A2816" s="182"/>
      <c r="B2816" s="52"/>
      <c r="C2816" s="200"/>
      <c r="D2816" s="137"/>
      <c r="E2816" s="52"/>
      <c r="F2816" s="52"/>
      <c r="G2816" s="186"/>
      <c r="H2816" s="187"/>
      <c r="I2816" s="187"/>
      <c r="J2816" s="187"/>
      <c r="K2816" s="139"/>
      <c r="L2816" s="140"/>
      <c r="M2816" s="141"/>
      <c r="N2816" s="458">
        <f t="shared" si="171"/>
        <v>0</v>
      </c>
      <c r="O2816" s="147"/>
      <c r="P2816" s="460">
        <f t="shared" si="172"/>
        <v>0</v>
      </c>
      <c r="Q2816" s="451"/>
      <c r="R2816" s="144"/>
      <c r="S2816" s="143"/>
      <c r="T2816" s="144"/>
      <c r="U2816" s="145"/>
      <c r="W2816" s="365"/>
    </row>
    <row r="2817" spans="1:23">
      <c r="A2817" s="135"/>
      <c r="B2817" s="183" t="s">
        <v>83</v>
      </c>
      <c r="C2817" s="200" t="s">
        <v>134</v>
      </c>
      <c r="D2817" s="137"/>
      <c r="E2817" s="52"/>
      <c r="F2817" s="52"/>
      <c r="G2817" s="186"/>
      <c r="H2817" s="187"/>
      <c r="I2817" s="139"/>
      <c r="J2817" s="139"/>
      <c r="K2817" s="139"/>
      <c r="L2817" s="140"/>
      <c r="M2817" s="141"/>
      <c r="N2817" s="458">
        <f t="shared" si="171"/>
        <v>0</v>
      </c>
      <c r="O2817" s="147"/>
      <c r="P2817" s="460">
        <f t="shared" si="172"/>
        <v>0</v>
      </c>
      <c r="Q2817" s="451"/>
      <c r="R2817" s="144"/>
      <c r="S2817" s="143"/>
      <c r="T2817" s="144"/>
      <c r="U2817" s="145"/>
      <c r="W2817" s="365"/>
    </row>
    <row r="2818" spans="1:23">
      <c r="A2818" s="182"/>
      <c r="B2818" s="52"/>
      <c r="C2818" s="200"/>
      <c r="D2818" s="137"/>
      <c r="E2818" s="52"/>
      <c r="F2818" s="52"/>
      <c r="G2818" s="186"/>
      <c r="H2818" s="187"/>
      <c r="I2818" s="187"/>
      <c r="J2818" s="187"/>
      <c r="K2818" s="139"/>
      <c r="L2818" s="140"/>
      <c r="M2818" s="141"/>
      <c r="N2818" s="458">
        <f t="shared" si="171"/>
        <v>0</v>
      </c>
      <c r="O2818" s="147"/>
      <c r="P2818" s="460">
        <f t="shared" si="172"/>
        <v>0</v>
      </c>
      <c r="Q2818" s="451"/>
      <c r="R2818" s="144"/>
      <c r="S2818" s="143"/>
      <c r="T2818" s="144"/>
      <c r="U2818" s="145"/>
      <c r="W2818" s="365"/>
    </row>
    <row r="2819" spans="1:23" ht="26">
      <c r="A2819" s="135"/>
      <c r="B2819" s="52"/>
      <c r="C2819" s="136" t="s">
        <v>160</v>
      </c>
      <c r="D2819" s="202"/>
      <c r="E2819" s="52"/>
      <c r="F2819" s="52"/>
      <c r="G2819" s="186"/>
      <c r="H2819" s="187"/>
      <c r="I2819" s="139"/>
      <c r="J2819" s="139"/>
      <c r="K2819" s="139"/>
      <c r="L2819" s="140"/>
      <c r="M2819" s="141"/>
      <c r="N2819" s="458">
        <f t="shared" si="171"/>
        <v>0</v>
      </c>
      <c r="O2819" s="147"/>
      <c r="P2819" s="460">
        <f t="shared" si="172"/>
        <v>0</v>
      </c>
      <c r="Q2819" s="451"/>
      <c r="R2819" s="144"/>
      <c r="S2819" s="143"/>
      <c r="T2819" s="144"/>
      <c r="U2819" s="145"/>
      <c r="W2819" s="365"/>
    </row>
    <row r="2820" spans="1:23">
      <c r="A2820" s="182"/>
      <c r="B2820" s="52"/>
      <c r="C2820" s="200"/>
      <c r="D2820" s="137"/>
      <c r="E2820" s="52"/>
      <c r="F2820" s="52"/>
      <c r="G2820" s="186"/>
      <c r="H2820" s="187"/>
      <c r="I2820" s="187"/>
      <c r="J2820" s="187"/>
      <c r="K2820" s="139"/>
      <c r="L2820" s="140"/>
      <c r="M2820" s="141"/>
      <c r="N2820" s="458">
        <f t="shared" si="171"/>
        <v>0</v>
      </c>
      <c r="O2820" s="147"/>
      <c r="P2820" s="460">
        <f t="shared" si="172"/>
        <v>0</v>
      </c>
      <c r="Q2820" s="451"/>
      <c r="R2820" s="144"/>
      <c r="S2820" s="143"/>
      <c r="T2820" s="144"/>
      <c r="U2820" s="145"/>
      <c r="W2820" s="365"/>
    </row>
    <row r="2821" spans="1:23">
      <c r="A2821" s="135">
        <v>18</v>
      </c>
      <c r="B2821" s="52" t="s">
        <v>2</v>
      </c>
      <c r="C2821" s="185" t="s">
        <v>386</v>
      </c>
      <c r="D2821" s="137">
        <v>1</v>
      </c>
      <c r="E2821" s="52" t="s">
        <v>100</v>
      </c>
      <c r="F2821" s="52">
        <v>4</v>
      </c>
      <c r="G2821" s="112" t="s">
        <v>96</v>
      </c>
      <c r="H2821" s="138">
        <v>20</v>
      </c>
      <c r="I2821" s="139">
        <v>972</v>
      </c>
      <c r="J2821" s="139">
        <v>506</v>
      </c>
      <c r="K2821" s="139">
        <f>I2821+J2821</f>
        <v>1478</v>
      </c>
      <c r="L2821" s="140">
        <f>K2821*D2821</f>
        <v>1478</v>
      </c>
      <c r="M2821" s="141">
        <f t="shared" si="170"/>
        <v>5912</v>
      </c>
      <c r="N2821" s="458">
        <f t="shared" si="171"/>
        <v>-1</v>
      </c>
      <c r="O2821" s="147">
        <v>1</v>
      </c>
      <c r="P2821" s="460">
        <f t="shared" si="172"/>
        <v>-0.25</v>
      </c>
      <c r="Q2821" s="451">
        <f>'Work progress Summary'!U23</f>
        <v>0.75</v>
      </c>
      <c r="R2821" s="144">
        <v>5912</v>
      </c>
      <c r="S2821" s="143">
        <f t="shared" si="173"/>
        <v>-1478</v>
      </c>
      <c r="T2821" s="144">
        <f>Q2821*M2821</f>
        <v>4434</v>
      </c>
      <c r="U2821" s="145"/>
      <c r="W2821" s="365"/>
    </row>
    <row r="2822" spans="1:23">
      <c r="A2822" s="182"/>
      <c r="B2822" s="52"/>
      <c r="C2822" s="200"/>
      <c r="D2822" s="137"/>
      <c r="E2822" s="52"/>
      <c r="F2822" s="52"/>
      <c r="G2822" s="186"/>
      <c r="H2822" s="187"/>
      <c r="I2822" s="187"/>
      <c r="J2822" s="187"/>
      <c r="K2822" s="139"/>
      <c r="L2822" s="140"/>
      <c r="M2822" s="141"/>
      <c r="N2822" s="458">
        <f t="shared" si="171"/>
        <v>0</v>
      </c>
      <c r="O2822" s="147"/>
      <c r="P2822" s="460">
        <f t="shared" si="172"/>
        <v>0</v>
      </c>
      <c r="Q2822" s="451"/>
      <c r="R2822" s="144"/>
      <c r="S2822" s="143"/>
      <c r="T2822" s="144"/>
      <c r="U2822" s="145"/>
      <c r="W2822" s="365"/>
    </row>
    <row r="2823" spans="1:23">
      <c r="A2823" s="135">
        <v>18</v>
      </c>
      <c r="B2823" s="52" t="s">
        <v>3</v>
      </c>
      <c r="C2823" s="185" t="s">
        <v>496</v>
      </c>
      <c r="D2823" s="202">
        <v>1</v>
      </c>
      <c r="E2823" s="52" t="s">
        <v>100</v>
      </c>
      <c r="F2823" s="52">
        <v>4</v>
      </c>
      <c r="G2823" s="112" t="s">
        <v>96</v>
      </c>
      <c r="H2823" s="138">
        <v>20</v>
      </c>
      <c r="I2823" s="139">
        <v>704</v>
      </c>
      <c r="J2823" s="139">
        <v>327</v>
      </c>
      <c r="K2823" s="139">
        <f>I2823+J2823</f>
        <v>1031</v>
      </c>
      <c r="L2823" s="140">
        <f>K2823*D2823</f>
        <v>1031</v>
      </c>
      <c r="M2823" s="141">
        <f t="shared" si="170"/>
        <v>4124</v>
      </c>
      <c r="N2823" s="458">
        <f t="shared" si="171"/>
        <v>0</v>
      </c>
      <c r="O2823" s="147">
        <v>1</v>
      </c>
      <c r="P2823" s="460">
        <f t="shared" si="172"/>
        <v>0</v>
      </c>
      <c r="Q2823" s="451">
        <f>'Work progress Summary'!V23</f>
        <v>1</v>
      </c>
      <c r="R2823" s="144">
        <v>4124</v>
      </c>
      <c r="S2823" s="143">
        <f t="shared" si="173"/>
        <v>0</v>
      </c>
      <c r="T2823" s="144">
        <f>Q2823*M2823</f>
        <v>4124</v>
      </c>
      <c r="U2823" s="145"/>
      <c r="W2823" s="365"/>
    </row>
    <row r="2824" spans="1:23">
      <c r="A2824" s="182"/>
      <c r="B2824" s="52"/>
      <c r="C2824" s="200"/>
      <c r="D2824" s="137"/>
      <c r="E2824" s="52"/>
      <c r="F2824" s="52"/>
      <c r="G2824" s="186"/>
      <c r="H2824" s="187"/>
      <c r="I2824" s="187"/>
      <c r="J2824" s="187"/>
      <c r="K2824" s="139"/>
      <c r="L2824" s="140"/>
      <c r="M2824" s="141"/>
      <c r="N2824" s="458">
        <f t="shared" si="171"/>
        <v>0</v>
      </c>
      <c r="O2824" s="147"/>
      <c r="P2824" s="460">
        <f t="shared" si="172"/>
        <v>0</v>
      </c>
      <c r="Q2824" s="451"/>
      <c r="R2824" s="144"/>
      <c r="S2824" s="143"/>
      <c r="T2824" s="144"/>
      <c r="U2824" s="145"/>
      <c r="W2824" s="365"/>
    </row>
    <row r="2825" spans="1:23">
      <c r="A2825" s="135">
        <v>18</v>
      </c>
      <c r="B2825" s="52" t="s">
        <v>4</v>
      </c>
      <c r="C2825" s="185" t="s">
        <v>369</v>
      </c>
      <c r="D2825" s="202">
        <v>2</v>
      </c>
      <c r="E2825" s="52" t="s">
        <v>100</v>
      </c>
      <c r="F2825" s="52">
        <v>4</v>
      </c>
      <c r="G2825" s="112" t="s">
        <v>96</v>
      </c>
      <c r="H2825" s="138">
        <v>20</v>
      </c>
      <c r="I2825" s="139">
        <v>660</v>
      </c>
      <c r="J2825" s="139">
        <v>304</v>
      </c>
      <c r="K2825" s="139">
        <f>I2825+J2825</f>
        <v>964</v>
      </c>
      <c r="L2825" s="140">
        <f>K2825*D2825</f>
        <v>1928</v>
      </c>
      <c r="M2825" s="141">
        <f t="shared" si="170"/>
        <v>7712</v>
      </c>
      <c r="N2825" s="458">
        <f t="shared" si="171"/>
        <v>0</v>
      </c>
      <c r="O2825" s="147">
        <v>1</v>
      </c>
      <c r="P2825" s="460">
        <f t="shared" si="172"/>
        <v>0</v>
      </c>
      <c r="Q2825" s="451">
        <f>'Work progress Summary'!Y23</f>
        <v>1</v>
      </c>
      <c r="R2825" s="144">
        <v>7712</v>
      </c>
      <c r="S2825" s="143">
        <f t="shared" si="173"/>
        <v>0</v>
      </c>
      <c r="T2825" s="144">
        <f>Q2825*M2825</f>
        <v>7712</v>
      </c>
      <c r="U2825" s="145"/>
      <c r="W2825" s="365"/>
    </row>
    <row r="2826" spans="1:23">
      <c r="A2826" s="182"/>
      <c r="B2826" s="52"/>
      <c r="C2826" s="200"/>
      <c r="D2826" s="137"/>
      <c r="E2826" s="52"/>
      <c r="F2826" s="52"/>
      <c r="G2826" s="186"/>
      <c r="H2826" s="187"/>
      <c r="I2826" s="187"/>
      <c r="J2826" s="187"/>
      <c r="K2826" s="139"/>
      <c r="L2826" s="140"/>
      <c r="M2826" s="141"/>
      <c r="N2826" s="458">
        <f t="shared" si="171"/>
        <v>0</v>
      </c>
      <c r="O2826" s="147"/>
      <c r="P2826" s="460">
        <f t="shared" si="172"/>
        <v>0</v>
      </c>
      <c r="Q2826" s="451"/>
      <c r="R2826" s="144"/>
      <c r="S2826" s="143"/>
      <c r="T2826" s="144"/>
      <c r="U2826" s="145"/>
      <c r="W2826" s="365"/>
    </row>
    <row r="2827" spans="1:23">
      <c r="A2827" s="135">
        <v>18</v>
      </c>
      <c r="B2827" s="52" t="s">
        <v>5</v>
      </c>
      <c r="C2827" s="185" t="s">
        <v>497</v>
      </c>
      <c r="D2827" s="137">
        <v>1</v>
      </c>
      <c r="E2827" s="52" t="s">
        <v>100</v>
      </c>
      <c r="F2827" s="52">
        <v>4</v>
      </c>
      <c r="G2827" s="112" t="s">
        <v>96</v>
      </c>
      <c r="H2827" s="138">
        <v>20</v>
      </c>
      <c r="I2827" s="139">
        <v>704</v>
      </c>
      <c r="J2827" s="139">
        <v>327</v>
      </c>
      <c r="K2827" s="139">
        <f>I2827+J2827</f>
        <v>1031</v>
      </c>
      <c r="L2827" s="140">
        <f>K2827*D2827</f>
        <v>1031</v>
      </c>
      <c r="M2827" s="141">
        <f t="shared" si="170"/>
        <v>4124</v>
      </c>
      <c r="N2827" s="458">
        <f t="shared" si="171"/>
        <v>0</v>
      </c>
      <c r="O2827" s="147">
        <v>1</v>
      </c>
      <c r="P2827" s="460">
        <f t="shared" si="172"/>
        <v>0</v>
      </c>
      <c r="Q2827" s="451">
        <f>Q2823</f>
        <v>1</v>
      </c>
      <c r="R2827" s="144">
        <v>4124</v>
      </c>
      <c r="S2827" s="143">
        <f t="shared" si="173"/>
        <v>0</v>
      </c>
      <c r="T2827" s="144">
        <f>Q2827*M2827</f>
        <v>4124</v>
      </c>
      <c r="U2827" s="145"/>
      <c r="W2827" s="365"/>
    </row>
    <row r="2828" spans="1:23">
      <c r="A2828" s="182"/>
      <c r="B2828" s="52"/>
      <c r="C2828" s="200"/>
      <c r="D2828" s="137"/>
      <c r="E2828" s="52"/>
      <c r="F2828" s="52"/>
      <c r="G2828" s="186"/>
      <c r="H2828" s="187"/>
      <c r="I2828" s="187"/>
      <c r="J2828" s="187"/>
      <c r="K2828" s="139"/>
      <c r="L2828" s="140"/>
      <c r="M2828" s="141"/>
      <c r="N2828" s="458">
        <f t="shared" si="171"/>
        <v>0</v>
      </c>
      <c r="O2828" s="147"/>
      <c r="P2828" s="460">
        <f t="shared" si="172"/>
        <v>0</v>
      </c>
      <c r="Q2828" s="451"/>
      <c r="R2828" s="144"/>
      <c r="S2828" s="143"/>
      <c r="T2828" s="144"/>
      <c r="U2828" s="145"/>
      <c r="W2828" s="365"/>
    </row>
    <row r="2829" spans="1:23">
      <c r="A2829" s="135">
        <v>18</v>
      </c>
      <c r="B2829" s="52" t="s">
        <v>103</v>
      </c>
      <c r="C2829" s="185" t="s">
        <v>290</v>
      </c>
      <c r="D2829" s="202">
        <v>1</v>
      </c>
      <c r="E2829" s="52" t="s">
        <v>100</v>
      </c>
      <c r="F2829" s="52">
        <v>4</v>
      </c>
      <c r="G2829" s="112" t="s">
        <v>96</v>
      </c>
      <c r="H2829" s="138">
        <v>20</v>
      </c>
      <c r="I2829" s="139">
        <v>733</v>
      </c>
      <c r="J2829" s="139">
        <v>354</v>
      </c>
      <c r="K2829" s="139">
        <f>I2829+J2829</f>
        <v>1087</v>
      </c>
      <c r="L2829" s="140">
        <f>K2829*D2829</f>
        <v>1087</v>
      </c>
      <c r="M2829" s="141">
        <f t="shared" ref="M2829:M2883" si="174">D2829*K2829*F2829</f>
        <v>4348</v>
      </c>
      <c r="N2829" s="458">
        <f t="shared" si="171"/>
        <v>0</v>
      </c>
      <c r="O2829" s="147">
        <v>1</v>
      </c>
      <c r="P2829" s="460">
        <f t="shared" si="172"/>
        <v>0</v>
      </c>
      <c r="Q2829" s="451">
        <f>Q2823</f>
        <v>1</v>
      </c>
      <c r="R2829" s="144">
        <v>4348</v>
      </c>
      <c r="S2829" s="143">
        <f t="shared" si="173"/>
        <v>0</v>
      </c>
      <c r="T2829" s="144">
        <f>Q2829*M2829</f>
        <v>4348</v>
      </c>
      <c r="U2829" s="145"/>
      <c r="W2829" s="365"/>
    </row>
    <row r="2830" spans="1:23">
      <c r="A2830" s="182"/>
      <c r="B2830" s="52"/>
      <c r="C2830" s="200"/>
      <c r="D2830" s="137"/>
      <c r="E2830" s="52"/>
      <c r="F2830" s="52"/>
      <c r="G2830" s="186"/>
      <c r="H2830" s="187"/>
      <c r="I2830" s="187"/>
      <c r="J2830" s="187"/>
      <c r="K2830" s="139"/>
      <c r="L2830" s="140"/>
      <c r="M2830" s="141"/>
      <c r="N2830" s="458">
        <f t="shared" si="171"/>
        <v>0</v>
      </c>
      <c r="O2830" s="147"/>
      <c r="P2830" s="460">
        <f t="shared" si="172"/>
        <v>0</v>
      </c>
      <c r="Q2830" s="451"/>
      <c r="R2830" s="144"/>
      <c r="S2830" s="143"/>
      <c r="T2830" s="144"/>
      <c r="U2830" s="145"/>
      <c r="W2830" s="365"/>
    </row>
    <row r="2831" spans="1:23">
      <c r="A2831" s="135">
        <v>18</v>
      </c>
      <c r="B2831" s="52" t="s">
        <v>105</v>
      </c>
      <c r="C2831" s="185" t="s">
        <v>138</v>
      </c>
      <c r="D2831" s="137">
        <v>2</v>
      </c>
      <c r="E2831" s="52" t="s">
        <v>100</v>
      </c>
      <c r="F2831" s="52">
        <v>4</v>
      </c>
      <c r="G2831" s="112" t="s">
        <v>96</v>
      </c>
      <c r="H2831" s="138">
        <v>20</v>
      </c>
      <c r="I2831" s="139">
        <v>660</v>
      </c>
      <c r="J2831" s="139">
        <v>304</v>
      </c>
      <c r="K2831" s="139">
        <f>I2831+J2831</f>
        <v>964</v>
      </c>
      <c r="L2831" s="140">
        <f>K2831*D2831</f>
        <v>1928</v>
      </c>
      <c r="M2831" s="141">
        <f t="shared" si="174"/>
        <v>7712</v>
      </c>
      <c r="N2831" s="458">
        <f t="shared" si="171"/>
        <v>0</v>
      </c>
      <c r="O2831" s="147">
        <v>1</v>
      </c>
      <c r="P2831" s="460">
        <f t="shared" si="172"/>
        <v>0</v>
      </c>
      <c r="Q2831" s="451">
        <f>'Work progress Summary'!X23</f>
        <v>1</v>
      </c>
      <c r="R2831" s="144">
        <v>7712</v>
      </c>
      <c r="S2831" s="143">
        <f t="shared" si="173"/>
        <v>0</v>
      </c>
      <c r="T2831" s="144">
        <f>Q2831*M2831</f>
        <v>7712</v>
      </c>
      <c r="U2831" s="145"/>
      <c r="W2831" s="365"/>
    </row>
    <row r="2832" spans="1:23">
      <c r="A2832" s="182"/>
      <c r="B2832" s="52"/>
      <c r="C2832" s="200"/>
      <c r="D2832" s="137"/>
      <c r="E2832" s="52"/>
      <c r="F2832" s="52"/>
      <c r="G2832" s="186"/>
      <c r="H2832" s="187"/>
      <c r="I2832" s="187"/>
      <c r="J2832" s="187"/>
      <c r="K2832" s="139"/>
      <c r="L2832" s="140"/>
      <c r="M2832" s="141"/>
      <c r="N2832" s="458">
        <f t="shared" si="171"/>
        <v>0</v>
      </c>
      <c r="O2832" s="147"/>
      <c r="P2832" s="460">
        <f t="shared" si="172"/>
        <v>0</v>
      </c>
      <c r="Q2832" s="451"/>
      <c r="R2832" s="144"/>
      <c r="S2832" s="143"/>
      <c r="T2832" s="144"/>
      <c r="U2832" s="145"/>
      <c r="W2832" s="365"/>
    </row>
    <row r="2833" spans="1:23">
      <c r="A2833" s="135"/>
      <c r="B2833" s="183" t="s">
        <v>83</v>
      </c>
      <c r="C2833" s="200" t="s">
        <v>139</v>
      </c>
      <c r="D2833" s="137"/>
      <c r="E2833" s="52"/>
      <c r="F2833" s="52"/>
      <c r="G2833" s="186"/>
      <c r="H2833" s="187"/>
      <c r="I2833" s="139"/>
      <c r="J2833" s="139"/>
      <c r="K2833" s="139"/>
      <c r="L2833" s="140"/>
      <c r="M2833" s="141"/>
      <c r="N2833" s="458">
        <f t="shared" si="171"/>
        <v>0</v>
      </c>
      <c r="O2833" s="147"/>
      <c r="P2833" s="460">
        <f t="shared" si="172"/>
        <v>0</v>
      </c>
      <c r="Q2833" s="451"/>
      <c r="R2833" s="144"/>
      <c r="S2833" s="143"/>
      <c r="T2833" s="144"/>
      <c r="U2833" s="145"/>
      <c r="W2833" s="365"/>
    </row>
    <row r="2834" spans="1:23">
      <c r="A2834" s="182"/>
      <c r="B2834" s="52"/>
      <c r="C2834" s="200"/>
      <c r="D2834" s="137"/>
      <c r="E2834" s="52"/>
      <c r="F2834" s="52"/>
      <c r="G2834" s="186"/>
      <c r="H2834" s="187"/>
      <c r="I2834" s="187"/>
      <c r="J2834" s="187"/>
      <c r="K2834" s="139"/>
      <c r="L2834" s="140"/>
      <c r="M2834" s="141"/>
      <c r="N2834" s="458">
        <f t="shared" si="171"/>
        <v>0</v>
      </c>
      <c r="O2834" s="147"/>
      <c r="P2834" s="460">
        <f t="shared" si="172"/>
        <v>0</v>
      </c>
      <c r="Q2834" s="451"/>
      <c r="R2834" s="144"/>
      <c r="S2834" s="143"/>
      <c r="T2834" s="144"/>
      <c r="U2834" s="145"/>
      <c r="W2834" s="365"/>
    </row>
    <row r="2835" spans="1:23">
      <c r="A2835" s="135"/>
      <c r="B2835" s="183" t="s">
        <v>83</v>
      </c>
      <c r="C2835" s="200" t="s">
        <v>213</v>
      </c>
      <c r="D2835" s="137"/>
      <c r="E2835" s="52"/>
      <c r="F2835" s="52"/>
      <c r="G2835" s="186"/>
      <c r="H2835" s="187"/>
      <c r="I2835" s="139"/>
      <c r="J2835" s="139"/>
      <c r="K2835" s="139"/>
      <c r="L2835" s="140"/>
      <c r="M2835" s="141"/>
      <c r="N2835" s="458">
        <f t="shared" si="171"/>
        <v>0</v>
      </c>
      <c r="O2835" s="147"/>
      <c r="P2835" s="460">
        <f t="shared" si="172"/>
        <v>0</v>
      </c>
      <c r="Q2835" s="451"/>
      <c r="R2835" s="144"/>
      <c r="S2835" s="143"/>
      <c r="T2835" s="144"/>
      <c r="U2835" s="145"/>
      <c r="W2835" s="365"/>
    </row>
    <row r="2836" spans="1:23">
      <c r="A2836" s="182"/>
      <c r="B2836" s="52"/>
      <c r="C2836" s="200"/>
      <c r="D2836" s="137"/>
      <c r="E2836" s="52"/>
      <c r="F2836" s="52"/>
      <c r="G2836" s="186"/>
      <c r="H2836" s="187"/>
      <c r="I2836" s="187"/>
      <c r="J2836" s="187"/>
      <c r="K2836" s="139"/>
      <c r="L2836" s="140"/>
      <c r="M2836" s="141"/>
      <c r="N2836" s="458">
        <f t="shared" si="171"/>
        <v>0</v>
      </c>
      <c r="O2836" s="147"/>
      <c r="P2836" s="460">
        <f t="shared" si="172"/>
        <v>0</v>
      </c>
      <c r="Q2836" s="451"/>
      <c r="R2836" s="144"/>
      <c r="S2836" s="143"/>
      <c r="T2836" s="144"/>
      <c r="U2836" s="145"/>
      <c r="W2836" s="365"/>
    </row>
    <row r="2837" spans="1:23" ht="52">
      <c r="A2837" s="135">
        <v>18</v>
      </c>
      <c r="B2837" s="52" t="s">
        <v>108</v>
      </c>
      <c r="C2837" s="136" t="s">
        <v>481</v>
      </c>
      <c r="D2837" s="202">
        <v>1</v>
      </c>
      <c r="E2837" s="52" t="s">
        <v>100</v>
      </c>
      <c r="F2837" s="52">
        <v>4</v>
      </c>
      <c r="G2837" s="112" t="s">
        <v>131</v>
      </c>
      <c r="H2837" s="138">
        <v>20</v>
      </c>
      <c r="I2837" s="139">
        <v>270</v>
      </c>
      <c r="J2837" s="139">
        <v>148</v>
      </c>
      <c r="K2837" s="139">
        <f>I2837+J2837</f>
        <v>418</v>
      </c>
      <c r="L2837" s="140">
        <f>K2837*D2837</f>
        <v>418</v>
      </c>
      <c r="M2837" s="141">
        <f t="shared" si="174"/>
        <v>1672</v>
      </c>
      <c r="N2837" s="458">
        <f t="shared" si="171"/>
        <v>0</v>
      </c>
      <c r="O2837" s="147">
        <v>0.25</v>
      </c>
      <c r="P2837" s="460">
        <f t="shared" si="172"/>
        <v>0</v>
      </c>
      <c r="Q2837" s="451">
        <f>'Work progress Summary'!Z23</f>
        <v>0.25</v>
      </c>
      <c r="R2837" s="144">
        <v>418</v>
      </c>
      <c r="S2837" s="143">
        <f t="shared" si="173"/>
        <v>0</v>
      </c>
      <c r="T2837" s="144">
        <f>Q2837*M2837</f>
        <v>418</v>
      </c>
      <c r="U2837" s="145"/>
      <c r="W2837" s="365"/>
    </row>
    <row r="2838" spans="1:23">
      <c r="A2838" s="182"/>
      <c r="B2838" s="52"/>
      <c r="C2838" s="200"/>
      <c r="D2838" s="137"/>
      <c r="E2838" s="52"/>
      <c r="F2838" s="52"/>
      <c r="G2838" s="186"/>
      <c r="H2838" s="187"/>
      <c r="I2838" s="187"/>
      <c r="J2838" s="187"/>
      <c r="K2838" s="139"/>
      <c r="L2838" s="140"/>
      <c r="M2838" s="141"/>
      <c r="N2838" s="458">
        <f t="shared" si="171"/>
        <v>0</v>
      </c>
      <c r="O2838" s="147"/>
      <c r="P2838" s="460">
        <f t="shared" si="172"/>
        <v>0</v>
      </c>
      <c r="Q2838" s="451"/>
      <c r="R2838" s="144"/>
      <c r="S2838" s="143"/>
      <c r="T2838" s="144"/>
      <c r="U2838" s="145"/>
      <c r="W2838" s="365"/>
    </row>
    <row r="2839" spans="1:23">
      <c r="A2839" s="135"/>
      <c r="B2839" s="183" t="s">
        <v>83</v>
      </c>
      <c r="C2839" s="200" t="s">
        <v>213</v>
      </c>
      <c r="D2839" s="137"/>
      <c r="E2839" s="52"/>
      <c r="F2839" s="52"/>
      <c r="G2839" s="186"/>
      <c r="H2839" s="187"/>
      <c r="I2839" s="187"/>
      <c r="J2839" s="187"/>
      <c r="K2839" s="139"/>
      <c r="L2839" s="140"/>
      <c r="M2839" s="141"/>
      <c r="N2839" s="458">
        <f t="shared" si="171"/>
        <v>0</v>
      </c>
      <c r="O2839" s="147"/>
      <c r="P2839" s="460">
        <f t="shared" si="172"/>
        <v>0</v>
      </c>
      <c r="Q2839" s="451"/>
      <c r="R2839" s="144"/>
      <c r="S2839" s="143"/>
      <c r="T2839" s="144"/>
      <c r="U2839" s="145"/>
      <c r="W2839" s="365"/>
    </row>
    <row r="2840" spans="1:23">
      <c r="A2840" s="182"/>
      <c r="B2840" s="52"/>
      <c r="C2840" s="200"/>
      <c r="D2840" s="137"/>
      <c r="E2840" s="52"/>
      <c r="F2840" s="52"/>
      <c r="G2840" s="186"/>
      <c r="H2840" s="187"/>
      <c r="I2840" s="187"/>
      <c r="J2840" s="187"/>
      <c r="K2840" s="139"/>
      <c r="L2840" s="140"/>
      <c r="M2840" s="141"/>
      <c r="N2840" s="458">
        <f t="shared" si="171"/>
        <v>0</v>
      </c>
      <c r="O2840" s="147"/>
      <c r="P2840" s="460">
        <f t="shared" si="172"/>
        <v>0</v>
      </c>
      <c r="Q2840" s="451"/>
      <c r="R2840" s="144"/>
      <c r="S2840" s="143"/>
      <c r="T2840" s="144"/>
      <c r="U2840" s="145"/>
      <c r="W2840" s="365"/>
    </row>
    <row r="2841" spans="1:23" ht="39">
      <c r="A2841" s="135">
        <v>18</v>
      </c>
      <c r="B2841" s="52" t="s">
        <v>109</v>
      </c>
      <c r="C2841" s="136" t="s">
        <v>498</v>
      </c>
      <c r="D2841" s="202">
        <v>1</v>
      </c>
      <c r="E2841" s="52" t="s">
        <v>100</v>
      </c>
      <c r="F2841" s="52">
        <v>4</v>
      </c>
      <c r="G2841" s="112" t="s">
        <v>131</v>
      </c>
      <c r="H2841" s="138">
        <v>20</v>
      </c>
      <c r="I2841" s="139">
        <v>318</v>
      </c>
      <c r="J2841" s="139">
        <v>174</v>
      </c>
      <c r="K2841" s="139">
        <f>I2841+J2841</f>
        <v>492</v>
      </c>
      <c r="L2841" s="140">
        <f>K2841*D2841</f>
        <v>492</v>
      </c>
      <c r="M2841" s="141">
        <f t="shared" si="174"/>
        <v>1968</v>
      </c>
      <c r="N2841" s="458">
        <f t="shared" si="171"/>
        <v>0</v>
      </c>
      <c r="O2841" s="147">
        <v>0.25</v>
      </c>
      <c r="P2841" s="460">
        <f t="shared" si="172"/>
        <v>0</v>
      </c>
      <c r="Q2841" s="451">
        <f>Q2837</f>
        <v>0.25</v>
      </c>
      <c r="R2841" s="144">
        <v>492</v>
      </c>
      <c r="S2841" s="143">
        <f t="shared" si="173"/>
        <v>0</v>
      </c>
      <c r="T2841" s="144">
        <f>Q2841*M2841</f>
        <v>492</v>
      </c>
      <c r="U2841" s="145"/>
      <c r="W2841" s="365"/>
    </row>
    <row r="2842" spans="1:23">
      <c r="A2842" s="182"/>
      <c r="B2842" s="52"/>
      <c r="C2842" s="200"/>
      <c r="D2842" s="137"/>
      <c r="E2842" s="52"/>
      <c r="F2842" s="52"/>
      <c r="G2842" s="186"/>
      <c r="H2842" s="187"/>
      <c r="I2842" s="187"/>
      <c r="J2842" s="187"/>
      <c r="K2842" s="139"/>
      <c r="L2842" s="140"/>
      <c r="M2842" s="141"/>
      <c r="N2842" s="458">
        <f t="shared" si="171"/>
        <v>0</v>
      </c>
      <c r="O2842" s="147"/>
      <c r="P2842" s="460">
        <f t="shared" si="172"/>
        <v>0</v>
      </c>
      <c r="Q2842" s="451"/>
      <c r="R2842" s="144"/>
      <c r="S2842" s="143"/>
      <c r="T2842" s="144"/>
      <c r="U2842" s="145"/>
      <c r="W2842" s="365"/>
    </row>
    <row r="2843" spans="1:23">
      <c r="A2843" s="135"/>
      <c r="B2843" s="183" t="s">
        <v>83</v>
      </c>
      <c r="C2843" s="200" t="s">
        <v>111</v>
      </c>
      <c r="D2843" s="202"/>
      <c r="E2843" s="52"/>
      <c r="F2843" s="52"/>
      <c r="G2843" s="186"/>
      <c r="H2843" s="187"/>
      <c r="I2843" s="139"/>
      <c r="J2843" s="139"/>
      <c r="K2843" s="139"/>
      <c r="L2843" s="140"/>
      <c r="M2843" s="141"/>
      <c r="N2843" s="458">
        <f t="shared" si="171"/>
        <v>0</v>
      </c>
      <c r="O2843" s="147"/>
      <c r="P2843" s="460">
        <f t="shared" si="172"/>
        <v>0</v>
      </c>
      <c r="Q2843" s="451"/>
      <c r="R2843" s="144"/>
      <c r="S2843" s="143"/>
      <c r="T2843" s="144"/>
      <c r="U2843" s="145"/>
      <c r="W2843" s="365"/>
    </row>
    <row r="2844" spans="1:23">
      <c r="A2844" s="182"/>
      <c r="B2844" s="52"/>
      <c r="C2844" s="200"/>
      <c r="D2844" s="137"/>
      <c r="E2844" s="52"/>
      <c r="F2844" s="52"/>
      <c r="G2844" s="186"/>
      <c r="H2844" s="187"/>
      <c r="I2844" s="187"/>
      <c r="J2844" s="187"/>
      <c r="K2844" s="139"/>
      <c r="L2844" s="140"/>
      <c r="M2844" s="141"/>
      <c r="N2844" s="458">
        <f t="shared" si="171"/>
        <v>0</v>
      </c>
      <c r="O2844" s="147"/>
      <c r="P2844" s="460">
        <f t="shared" si="172"/>
        <v>0</v>
      </c>
      <c r="Q2844" s="451"/>
      <c r="R2844" s="144"/>
      <c r="S2844" s="143"/>
      <c r="T2844" s="144"/>
      <c r="U2844" s="145"/>
      <c r="W2844" s="365"/>
    </row>
    <row r="2845" spans="1:23" ht="39">
      <c r="A2845" s="135">
        <v>18</v>
      </c>
      <c r="B2845" s="52" t="s">
        <v>1</v>
      </c>
      <c r="C2845" s="136" t="s">
        <v>147</v>
      </c>
      <c r="D2845" s="202">
        <v>1</v>
      </c>
      <c r="E2845" s="52" t="s">
        <v>100</v>
      </c>
      <c r="F2845" s="52">
        <v>4</v>
      </c>
      <c r="G2845" s="112" t="s">
        <v>96</v>
      </c>
      <c r="H2845" s="138">
        <v>20</v>
      </c>
      <c r="I2845" s="139">
        <v>118</v>
      </c>
      <c r="J2845" s="139">
        <v>59</v>
      </c>
      <c r="K2845" s="139">
        <f>I2845+J2845</f>
        <v>177</v>
      </c>
      <c r="L2845" s="140">
        <f>K2845*D2845</f>
        <v>177</v>
      </c>
      <c r="M2845" s="141">
        <f t="shared" si="174"/>
        <v>708</v>
      </c>
      <c r="N2845" s="458">
        <f t="shared" si="171"/>
        <v>0</v>
      </c>
      <c r="O2845" s="147">
        <v>1</v>
      </c>
      <c r="P2845" s="460">
        <f t="shared" si="172"/>
        <v>0</v>
      </c>
      <c r="Q2845" s="451">
        <f>'Work progress Summary'!AC23</f>
        <v>1</v>
      </c>
      <c r="R2845" s="144">
        <v>708</v>
      </c>
      <c r="S2845" s="143">
        <f t="shared" si="173"/>
        <v>0</v>
      </c>
      <c r="T2845" s="144">
        <f>Q2845*M2845</f>
        <v>708</v>
      </c>
      <c r="U2845" s="145"/>
      <c r="W2845" s="365"/>
    </row>
    <row r="2846" spans="1:23">
      <c r="A2846" s="182"/>
      <c r="B2846" s="52"/>
      <c r="C2846" s="200"/>
      <c r="D2846" s="137"/>
      <c r="E2846" s="52"/>
      <c r="F2846" s="52"/>
      <c r="G2846" s="186"/>
      <c r="H2846" s="187"/>
      <c r="I2846" s="187"/>
      <c r="J2846" s="187"/>
      <c r="K2846" s="139"/>
      <c r="L2846" s="140"/>
      <c r="M2846" s="141"/>
      <c r="N2846" s="458">
        <f t="shared" ref="N2846:N2909" si="175">P2846*D2846*F2846</f>
        <v>0</v>
      </c>
      <c r="O2846" s="147"/>
      <c r="P2846" s="460">
        <f t="shared" ref="P2846:P2909" si="176">Q2846-O2846</f>
        <v>0</v>
      </c>
      <c r="Q2846" s="451"/>
      <c r="R2846" s="144"/>
      <c r="S2846" s="143"/>
      <c r="T2846" s="144"/>
      <c r="U2846" s="145"/>
      <c r="W2846" s="365"/>
    </row>
    <row r="2847" spans="1:23" ht="78">
      <c r="A2847" s="135">
        <v>18</v>
      </c>
      <c r="B2847" s="52" t="s">
        <v>2</v>
      </c>
      <c r="C2847" s="136" t="s">
        <v>217</v>
      </c>
      <c r="D2847" s="137">
        <v>1</v>
      </c>
      <c r="E2847" s="52" t="s">
        <v>100</v>
      </c>
      <c r="F2847" s="52">
        <v>4</v>
      </c>
      <c r="G2847" s="112" t="s">
        <v>131</v>
      </c>
      <c r="H2847" s="138">
        <v>20</v>
      </c>
      <c r="I2847" s="139">
        <v>2088</v>
      </c>
      <c r="J2847" s="139">
        <v>999</v>
      </c>
      <c r="K2847" s="139">
        <f>I2847+J2847</f>
        <v>3087</v>
      </c>
      <c r="L2847" s="140">
        <f>K2847*D2847</f>
        <v>3087</v>
      </c>
      <c r="M2847" s="141">
        <f t="shared" si="174"/>
        <v>12348</v>
      </c>
      <c r="N2847" s="458">
        <f t="shared" si="175"/>
        <v>0</v>
      </c>
      <c r="O2847" s="147">
        <v>1</v>
      </c>
      <c r="P2847" s="460">
        <f t="shared" si="176"/>
        <v>0</v>
      </c>
      <c r="Q2847" s="451">
        <f>'Work progress Summary'!AB23</f>
        <v>1</v>
      </c>
      <c r="R2847" s="144">
        <v>9261</v>
      </c>
      <c r="S2847" s="143">
        <f t="shared" ref="S2847:S2909" si="177">T2847-R2847</f>
        <v>3087</v>
      </c>
      <c r="T2847" s="144">
        <f>Q2847*M2847</f>
        <v>12348</v>
      </c>
      <c r="U2847" s="145"/>
      <c r="W2847" s="365"/>
    </row>
    <row r="2848" spans="1:23">
      <c r="A2848" s="182"/>
      <c r="B2848" s="52"/>
      <c r="C2848" s="200"/>
      <c r="D2848" s="137"/>
      <c r="E2848" s="52"/>
      <c r="F2848" s="52"/>
      <c r="G2848" s="186"/>
      <c r="H2848" s="187"/>
      <c r="I2848" s="187"/>
      <c r="J2848" s="187"/>
      <c r="K2848" s="139"/>
      <c r="L2848" s="140"/>
      <c r="M2848" s="141"/>
      <c r="N2848" s="458">
        <f t="shared" si="175"/>
        <v>0</v>
      </c>
      <c r="O2848" s="147"/>
      <c r="P2848" s="460">
        <f t="shared" si="176"/>
        <v>0</v>
      </c>
      <c r="Q2848" s="451"/>
      <c r="R2848" s="144"/>
      <c r="S2848" s="143"/>
      <c r="T2848" s="144"/>
      <c r="U2848" s="145"/>
      <c r="W2848" s="365"/>
    </row>
    <row r="2849" spans="1:23" ht="52">
      <c r="A2849" s="135">
        <v>18</v>
      </c>
      <c r="B2849" s="52" t="s">
        <v>3</v>
      </c>
      <c r="C2849" s="136" t="s">
        <v>218</v>
      </c>
      <c r="D2849" s="202">
        <v>1</v>
      </c>
      <c r="E2849" s="52" t="s">
        <v>100</v>
      </c>
      <c r="F2849" s="52">
        <v>4</v>
      </c>
      <c r="G2849" s="112" t="s">
        <v>131</v>
      </c>
      <c r="H2849" s="138">
        <v>20</v>
      </c>
      <c r="I2849" s="139">
        <v>519</v>
      </c>
      <c r="J2849" s="139">
        <v>254</v>
      </c>
      <c r="K2849" s="139">
        <f>I2849+J2849</f>
        <v>773</v>
      </c>
      <c r="L2849" s="140">
        <f>K2849*D2849</f>
        <v>773</v>
      </c>
      <c r="M2849" s="141">
        <f t="shared" si="174"/>
        <v>3092</v>
      </c>
      <c r="N2849" s="458">
        <f t="shared" si="175"/>
        <v>0</v>
      </c>
      <c r="O2849" s="147">
        <v>1</v>
      </c>
      <c r="P2849" s="460">
        <f t="shared" si="176"/>
        <v>0</v>
      </c>
      <c r="Q2849" s="451">
        <f>'Work progress Summary'!AC23</f>
        <v>1</v>
      </c>
      <c r="R2849" s="144">
        <v>3092</v>
      </c>
      <c r="S2849" s="143">
        <f t="shared" si="177"/>
        <v>0</v>
      </c>
      <c r="T2849" s="144">
        <f>Q2849*M2849</f>
        <v>3092</v>
      </c>
      <c r="U2849" s="145"/>
      <c r="W2849" s="365"/>
    </row>
    <row r="2850" spans="1:23">
      <c r="A2850" s="182"/>
      <c r="B2850" s="52"/>
      <c r="C2850" s="200"/>
      <c r="D2850" s="137"/>
      <c r="E2850" s="52"/>
      <c r="F2850" s="52"/>
      <c r="G2850" s="186"/>
      <c r="H2850" s="187"/>
      <c r="I2850" s="187"/>
      <c r="J2850" s="187"/>
      <c r="K2850" s="139"/>
      <c r="L2850" s="140"/>
      <c r="M2850" s="141"/>
      <c r="N2850" s="458">
        <f t="shared" si="175"/>
        <v>0</v>
      </c>
      <c r="O2850" s="147"/>
      <c r="P2850" s="460">
        <f t="shared" si="176"/>
        <v>0</v>
      </c>
      <c r="Q2850" s="451"/>
      <c r="R2850" s="144"/>
      <c r="S2850" s="143"/>
      <c r="T2850" s="144"/>
      <c r="U2850" s="145"/>
      <c r="W2850" s="365"/>
    </row>
    <row r="2851" spans="1:23" ht="52">
      <c r="A2851" s="135">
        <v>18</v>
      </c>
      <c r="B2851" s="52" t="s">
        <v>4</v>
      </c>
      <c r="C2851" s="136" t="s">
        <v>219</v>
      </c>
      <c r="D2851" s="202">
        <v>1</v>
      </c>
      <c r="E2851" s="52" t="s">
        <v>100</v>
      </c>
      <c r="F2851" s="52">
        <v>4</v>
      </c>
      <c r="G2851" s="112" t="s">
        <v>131</v>
      </c>
      <c r="H2851" s="138">
        <v>20</v>
      </c>
      <c r="I2851" s="139">
        <v>68</v>
      </c>
      <c r="J2851" s="139">
        <v>31</v>
      </c>
      <c r="K2851" s="139">
        <f>I2851+J2851</f>
        <v>99</v>
      </c>
      <c r="L2851" s="140">
        <f>K2851*D2851</f>
        <v>99</v>
      </c>
      <c r="M2851" s="141">
        <f t="shared" si="174"/>
        <v>396</v>
      </c>
      <c r="N2851" s="458">
        <f t="shared" si="175"/>
        <v>0</v>
      </c>
      <c r="O2851" s="147">
        <v>1</v>
      </c>
      <c r="P2851" s="460">
        <f t="shared" si="176"/>
        <v>0</v>
      </c>
      <c r="Q2851" s="451">
        <f>'Work progress Summary'!AD23</f>
        <v>1</v>
      </c>
      <c r="R2851" s="144">
        <v>396</v>
      </c>
      <c r="S2851" s="143">
        <f t="shared" si="177"/>
        <v>0</v>
      </c>
      <c r="T2851" s="144">
        <f>Q2851*M2851</f>
        <v>396</v>
      </c>
      <c r="U2851" s="145"/>
      <c r="W2851" s="365"/>
    </row>
    <row r="2852" spans="1:23">
      <c r="A2852" s="182"/>
      <c r="B2852" s="52"/>
      <c r="C2852" s="200"/>
      <c r="D2852" s="137"/>
      <c r="E2852" s="52"/>
      <c r="F2852" s="52"/>
      <c r="G2852" s="186"/>
      <c r="H2852" s="187"/>
      <c r="I2852" s="187"/>
      <c r="J2852" s="187"/>
      <c r="K2852" s="139"/>
      <c r="L2852" s="140"/>
      <c r="M2852" s="141"/>
      <c r="N2852" s="458">
        <f t="shared" si="175"/>
        <v>0</v>
      </c>
      <c r="O2852" s="147"/>
      <c r="P2852" s="460">
        <f t="shared" si="176"/>
        <v>0</v>
      </c>
      <c r="Q2852" s="451"/>
      <c r="R2852" s="144"/>
      <c r="S2852" s="143"/>
      <c r="T2852" s="144"/>
      <c r="U2852" s="145"/>
      <c r="W2852" s="365"/>
    </row>
    <row r="2853" spans="1:23">
      <c r="A2853" s="135"/>
      <c r="B2853" s="183" t="s">
        <v>83</v>
      </c>
      <c r="C2853" s="200" t="s">
        <v>257</v>
      </c>
      <c r="D2853" s="202"/>
      <c r="E2853" s="52"/>
      <c r="F2853" s="52"/>
      <c r="G2853" s="186"/>
      <c r="H2853" s="187"/>
      <c r="I2853" s="139"/>
      <c r="J2853" s="139"/>
      <c r="K2853" s="139"/>
      <c r="L2853" s="140"/>
      <c r="M2853" s="141"/>
      <c r="N2853" s="458">
        <f t="shared" si="175"/>
        <v>0</v>
      </c>
      <c r="O2853" s="147"/>
      <c r="P2853" s="460">
        <f t="shared" si="176"/>
        <v>0</v>
      </c>
      <c r="Q2853" s="451"/>
      <c r="R2853" s="144"/>
      <c r="S2853" s="143"/>
      <c r="T2853" s="144"/>
      <c r="U2853" s="145"/>
      <c r="W2853" s="365"/>
    </row>
    <row r="2854" spans="1:23">
      <c r="A2854" s="182"/>
      <c r="B2854" s="52"/>
      <c r="C2854" s="200"/>
      <c r="D2854" s="137"/>
      <c r="E2854" s="52"/>
      <c r="F2854" s="52"/>
      <c r="G2854" s="186"/>
      <c r="H2854" s="187"/>
      <c r="I2854" s="187"/>
      <c r="J2854" s="187"/>
      <c r="K2854" s="139"/>
      <c r="L2854" s="140"/>
      <c r="M2854" s="141"/>
      <c r="N2854" s="458">
        <f t="shared" si="175"/>
        <v>0</v>
      </c>
      <c r="O2854" s="147"/>
      <c r="P2854" s="460">
        <f t="shared" si="176"/>
        <v>0</v>
      </c>
      <c r="Q2854" s="451"/>
      <c r="R2854" s="144"/>
      <c r="S2854" s="143"/>
      <c r="T2854" s="144"/>
      <c r="U2854" s="145"/>
      <c r="W2854" s="365"/>
    </row>
    <row r="2855" spans="1:23" ht="39">
      <c r="A2855" s="135">
        <v>18</v>
      </c>
      <c r="B2855" s="52" t="s">
        <v>5</v>
      </c>
      <c r="C2855" s="136" t="s">
        <v>220</v>
      </c>
      <c r="D2855" s="137">
        <v>1</v>
      </c>
      <c r="E2855" s="52" t="s">
        <v>100</v>
      </c>
      <c r="F2855" s="52">
        <v>4</v>
      </c>
      <c r="G2855" s="112" t="s">
        <v>94</v>
      </c>
      <c r="H2855" s="138">
        <v>20</v>
      </c>
      <c r="I2855" s="139">
        <v>730</v>
      </c>
      <c r="J2855" s="139">
        <v>214</v>
      </c>
      <c r="K2855" s="139">
        <f>I2855+J2855</f>
        <v>944</v>
      </c>
      <c r="L2855" s="140">
        <f>K2855*D2855</f>
        <v>944</v>
      </c>
      <c r="M2855" s="141">
        <f t="shared" si="174"/>
        <v>3776</v>
      </c>
      <c r="N2855" s="458">
        <f t="shared" si="175"/>
        <v>0.5</v>
      </c>
      <c r="O2855" s="147">
        <v>0.75</v>
      </c>
      <c r="P2855" s="460">
        <f t="shared" si="176"/>
        <v>0.125</v>
      </c>
      <c r="Q2855" s="451">
        <f>'Work progress Summary'!AE23</f>
        <v>0.875</v>
      </c>
      <c r="R2855" s="144">
        <v>0</v>
      </c>
      <c r="S2855" s="143">
        <f t="shared" si="177"/>
        <v>3304</v>
      </c>
      <c r="T2855" s="144">
        <f>Q2855*M2855</f>
        <v>3304</v>
      </c>
      <c r="U2855" s="145"/>
      <c r="W2855" s="365"/>
    </row>
    <row r="2856" spans="1:23">
      <c r="A2856" s="182"/>
      <c r="B2856" s="52"/>
      <c r="C2856" s="200"/>
      <c r="D2856" s="137"/>
      <c r="E2856" s="52"/>
      <c r="F2856" s="52"/>
      <c r="G2856" s="186"/>
      <c r="H2856" s="187"/>
      <c r="I2856" s="187"/>
      <c r="J2856" s="187"/>
      <c r="K2856" s="139"/>
      <c r="L2856" s="140"/>
      <c r="M2856" s="141"/>
      <c r="N2856" s="458">
        <f t="shared" si="175"/>
        <v>0</v>
      </c>
      <c r="O2856" s="147"/>
      <c r="P2856" s="460">
        <f t="shared" si="176"/>
        <v>0</v>
      </c>
      <c r="Q2856" s="451"/>
      <c r="R2856" s="144"/>
      <c r="S2856" s="143"/>
      <c r="T2856" s="144"/>
      <c r="U2856" s="145"/>
      <c r="W2856" s="365"/>
    </row>
    <row r="2857" spans="1:23">
      <c r="A2857" s="135"/>
      <c r="B2857" s="183" t="s">
        <v>83</v>
      </c>
      <c r="C2857" s="200" t="s">
        <v>118</v>
      </c>
      <c r="D2857" s="202"/>
      <c r="E2857" s="52"/>
      <c r="F2857" s="52"/>
      <c r="G2857" s="186"/>
      <c r="H2857" s="187"/>
      <c r="I2857" s="139"/>
      <c r="J2857" s="139"/>
      <c r="K2857" s="139"/>
      <c r="L2857" s="140"/>
      <c r="M2857" s="141"/>
      <c r="N2857" s="458">
        <f t="shared" si="175"/>
        <v>0</v>
      </c>
      <c r="O2857" s="147"/>
      <c r="P2857" s="460">
        <f t="shared" si="176"/>
        <v>0</v>
      </c>
      <c r="Q2857" s="451"/>
      <c r="R2857" s="144"/>
      <c r="S2857" s="143"/>
      <c r="T2857" s="144"/>
      <c r="U2857" s="145"/>
      <c r="W2857" s="365"/>
    </row>
    <row r="2858" spans="1:23">
      <c r="A2858" s="182"/>
      <c r="B2858" s="52"/>
      <c r="C2858" s="200"/>
      <c r="D2858" s="137"/>
      <c r="E2858" s="52"/>
      <c r="F2858" s="52"/>
      <c r="G2858" s="186"/>
      <c r="H2858" s="187"/>
      <c r="I2858" s="187"/>
      <c r="J2858" s="187"/>
      <c r="K2858" s="139"/>
      <c r="L2858" s="140"/>
      <c r="M2858" s="141"/>
      <c r="N2858" s="458">
        <f t="shared" si="175"/>
        <v>0</v>
      </c>
      <c r="O2858" s="147"/>
      <c r="P2858" s="460">
        <f t="shared" si="176"/>
        <v>0</v>
      </c>
      <c r="Q2858" s="451"/>
      <c r="R2858" s="144"/>
      <c r="S2858" s="143"/>
      <c r="T2858" s="144"/>
      <c r="U2858" s="145"/>
      <c r="W2858" s="365"/>
    </row>
    <row r="2859" spans="1:23" ht="52">
      <c r="A2859" s="135">
        <v>18</v>
      </c>
      <c r="B2859" s="52" t="s">
        <v>103</v>
      </c>
      <c r="C2859" s="136" t="s">
        <v>258</v>
      </c>
      <c r="D2859" s="137">
        <v>1</v>
      </c>
      <c r="E2859" s="52" t="s">
        <v>100</v>
      </c>
      <c r="F2859" s="52">
        <v>4</v>
      </c>
      <c r="G2859" s="112" t="s">
        <v>131</v>
      </c>
      <c r="H2859" s="138">
        <v>20</v>
      </c>
      <c r="I2859" s="139">
        <v>492</v>
      </c>
      <c r="J2859" s="139">
        <v>240</v>
      </c>
      <c r="K2859" s="139">
        <f>I2859+J2859</f>
        <v>732</v>
      </c>
      <c r="L2859" s="140">
        <f>K2859*D2859</f>
        <v>732</v>
      </c>
      <c r="M2859" s="141">
        <f t="shared" si="174"/>
        <v>2928</v>
      </c>
      <c r="N2859" s="458">
        <f t="shared" si="175"/>
        <v>0</v>
      </c>
      <c r="O2859" s="147">
        <v>1</v>
      </c>
      <c r="P2859" s="460">
        <f t="shared" si="176"/>
        <v>0</v>
      </c>
      <c r="Q2859" s="451">
        <f>'Work progress Summary'!AC23</f>
        <v>1</v>
      </c>
      <c r="R2859" s="144">
        <v>2928</v>
      </c>
      <c r="S2859" s="143">
        <f t="shared" si="177"/>
        <v>0</v>
      </c>
      <c r="T2859" s="144">
        <f>Q2859*M2859</f>
        <v>2928</v>
      </c>
      <c r="U2859" s="145"/>
      <c r="W2859" s="365"/>
    </row>
    <row r="2860" spans="1:23">
      <c r="A2860" s="182"/>
      <c r="B2860" s="52"/>
      <c r="C2860" s="200"/>
      <c r="D2860" s="137"/>
      <c r="E2860" s="52"/>
      <c r="F2860" s="52"/>
      <c r="G2860" s="186"/>
      <c r="H2860" s="187"/>
      <c r="I2860" s="187"/>
      <c r="J2860" s="187"/>
      <c r="K2860" s="139"/>
      <c r="L2860" s="140"/>
      <c r="M2860" s="141"/>
      <c r="N2860" s="458">
        <f t="shared" si="175"/>
        <v>0</v>
      </c>
      <c r="O2860" s="147"/>
      <c r="P2860" s="460">
        <f t="shared" si="176"/>
        <v>0</v>
      </c>
      <c r="Q2860" s="451"/>
      <c r="R2860" s="144"/>
      <c r="S2860" s="143"/>
      <c r="T2860" s="144"/>
      <c r="U2860" s="145"/>
      <c r="W2860" s="365"/>
    </row>
    <row r="2861" spans="1:23" ht="39">
      <c r="A2861" s="135">
        <v>18</v>
      </c>
      <c r="B2861" s="52" t="s">
        <v>105</v>
      </c>
      <c r="C2861" s="136" t="s">
        <v>499</v>
      </c>
      <c r="D2861" s="202">
        <v>1</v>
      </c>
      <c r="E2861" s="52" t="s">
        <v>100</v>
      </c>
      <c r="F2861" s="52">
        <v>4</v>
      </c>
      <c r="G2861" s="112" t="s">
        <v>131</v>
      </c>
      <c r="H2861" s="138">
        <v>20</v>
      </c>
      <c r="I2861" s="139">
        <v>256</v>
      </c>
      <c r="J2861" s="139">
        <v>107</v>
      </c>
      <c r="K2861" s="139">
        <f>I2861+J2861</f>
        <v>363</v>
      </c>
      <c r="L2861" s="140">
        <f>K2861*D2861</f>
        <v>363</v>
      </c>
      <c r="M2861" s="141">
        <f t="shared" si="174"/>
        <v>1452</v>
      </c>
      <c r="N2861" s="458">
        <f t="shared" si="175"/>
        <v>0</v>
      </c>
      <c r="O2861" s="147">
        <v>1</v>
      </c>
      <c r="P2861" s="460">
        <f t="shared" si="176"/>
        <v>0</v>
      </c>
      <c r="Q2861" s="451">
        <f>'Work progress Summary'!AC23</f>
        <v>1</v>
      </c>
      <c r="R2861" s="144">
        <v>1452</v>
      </c>
      <c r="S2861" s="143">
        <f t="shared" si="177"/>
        <v>0</v>
      </c>
      <c r="T2861" s="144">
        <f>Q2861*M2861</f>
        <v>1452</v>
      </c>
      <c r="U2861" s="145"/>
      <c r="W2861" s="365"/>
    </row>
    <row r="2862" spans="1:23">
      <c r="A2862" s="182"/>
      <c r="B2862" s="52"/>
      <c r="C2862" s="200"/>
      <c r="D2862" s="137"/>
      <c r="E2862" s="52"/>
      <c r="F2862" s="52"/>
      <c r="G2862" s="186"/>
      <c r="H2862" s="187"/>
      <c r="I2862" s="187"/>
      <c r="J2862" s="187"/>
      <c r="K2862" s="139"/>
      <c r="L2862" s="140"/>
      <c r="M2862" s="141"/>
      <c r="N2862" s="458">
        <f t="shared" si="175"/>
        <v>0</v>
      </c>
      <c r="O2862" s="147"/>
      <c r="P2862" s="460">
        <f t="shared" si="176"/>
        <v>0</v>
      </c>
      <c r="Q2862" s="451"/>
      <c r="R2862" s="144"/>
      <c r="S2862" s="143"/>
      <c r="T2862" s="144"/>
      <c r="U2862" s="145"/>
      <c r="W2862" s="365"/>
    </row>
    <row r="2863" spans="1:23" ht="52">
      <c r="A2863" s="135">
        <v>18</v>
      </c>
      <c r="B2863" s="52" t="s">
        <v>107</v>
      </c>
      <c r="C2863" s="136" t="s">
        <v>144</v>
      </c>
      <c r="D2863" s="137">
        <v>2</v>
      </c>
      <c r="E2863" s="52" t="s">
        <v>100</v>
      </c>
      <c r="F2863" s="52">
        <v>4</v>
      </c>
      <c r="G2863" s="112" t="s">
        <v>131</v>
      </c>
      <c r="H2863" s="138">
        <v>20</v>
      </c>
      <c r="I2863" s="139">
        <v>44</v>
      </c>
      <c r="J2863" s="139">
        <v>12</v>
      </c>
      <c r="K2863" s="139">
        <f>I2863+J2863</f>
        <v>56</v>
      </c>
      <c r="L2863" s="140">
        <f>K2863*D2863</f>
        <v>112</v>
      </c>
      <c r="M2863" s="141">
        <f t="shared" si="174"/>
        <v>448</v>
      </c>
      <c r="N2863" s="458">
        <f t="shared" si="175"/>
        <v>0</v>
      </c>
      <c r="O2863" s="147">
        <v>1</v>
      </c>
      <c r="P2863" s="460">
        <f t="shared" si="176"/>
        <v>0</v>
      </c>
      <c r="Q2863" s="451">
        <f>'Work progress Summary'!AF23</f>
        <v>1</v>
      </c>
      <c r="R2863" s="144">
        <v>448</v>
      </c>
      <c r="S2863" s="143">
        <f t="shared" si="177"/>
        <v>0</v>
      </c>
      <c r="T2863" s="144">
        <f>Q2863*M2863</f>
        <v>448</v>
      </c>
      <c r="U2863" s="145"/>
      <c r="W2863" s="365"/>
    </row>
    <row r="2864" spans="1:23">
      <c r="A2864" s="182"/>
      <c r="B2864" s="52"/>
      <c r="C2864" s="200"/>
      <c r="D2864" s="137"/>
      <c r="E2864" s="52"/>
      <c r="F2864" s="52"/>
      <c r="G2864" s="186"/>
      <c r="H2864" s="187"/>
      <c r="I2864" s="187"/>
      <c r="J2864" s="187"/>
      <c r="K2864" s="139"/>
      <c r="L2864" s="140"/>
      <c r="M2864" s="141"/>
      <c r="N2864" s="458">
        <f t="shared" si="175"/>
        <v>0</v>
      </c>
      <c r="O2864" s="147"/>
      <c r="P2864" s="460">
        <f t="shared" si="176"/>
        <v>0</v>
      </c>
      <c r="Q2864" s="451"/>
      <c r="R2864" s="144"/>
      <c r="S2864" s="143"/>
      <c r="T2864" s="144"/>
      <c r="U2864" s="145"/>
      <c r="W2864" s="365"/>
    </row>
    <row r="2865" spans="1:23">
      <c r="A2865" s="135"/>
      <c r="B2865" s="183" t="s">
        <v>83</v>
      </c>
      <c r="C2865" s="200" t="s">
        <v>121</v>
      </c>
      <c r="D2865" s="202"/>
      <c r="E2865" s="52"/>
      <c r="F2865" s="52"/>
      <c r="G2865" s="186"/>
      <c r="H2865" s="187"/>
      <c r="I2865" s="139"/>
      <c r="J2865" s="139"/>
      <c r="K2865" s="139"/>
      <c r="L2865" s="140"/>
      <c r="M2865" s="141"/>
      <c r="N2865" s="458">
        <f t="shared" si="175"/>
        <v>0</v>
      </c>
      <c r="O2865" s="147"/>
      <c r="P2865" s="460">
        <f t="shared" si="176"/>
        <v>0</v>
      </c>
      <c r="Q2865" s="451"/>
      <c r="R2865" s="144"/>
      <c r="S2865" s="143"/>
      <c r="T2865" s="144"/>
      <c r="U2865" s="145"/>
      <c r="W2865" s="365"/>
    </row>
    <row r="2866" spans="1:23">
      <c r="A2866" s="182"/>
      <c r="B2866" s="52"/>
      <c r="C2866" s="200"/>
      <c r="D2866" s="137"/>
      <c r="E2866" s="52"/>
      <c r="F2866" s="52"/>
      <c r="G2866" s="186"/>
      <c r="H2866" s="187"/>
      <c r="I2866" s="187"/>
      <c r="J2866" s="187"/>
      <c r="K2866" s="139"/>
      <c r="L2866" s="140"/>
      <c r="M2866" s="141"/>
      <c r="N2866" s="458">
        <f t="shared" si="175"/>
        <v>0</v>
      </c>
      <c r="O2866" s="147"/>
      <c r="P2866" s="460">
        <f t="shared" si="176"/>
        <v>0</v>
      </c>
      <c r="Q2866" s="451"/>
      <c r="R2866" s="144"/>
      <c r="S2866" s="143"/>
      <c r="T2866" s="144"/>
      <c r="U2866" s="145"/>
      <c r="W2866" s="365"/>
    </row>
    <row r="2867" spans="1:23" ht="26">
      <c r="A2867" s="135">
        <v>18</v>
      </c>
      <c r="B2867" s="52" t="s">
        <v>108</v>
      </c>
      <c r="C2867" s="136" t="s">
        <v>316</v>
      </c>
      <c r="D2867" s="202">
        <v>1</v>
      </c>
      <c r="E2867" s="52" t="s">
        <v>100</v>
      </c>
      <c r="F2867" s="52">
        <v>4</v>
      </c>
      <c r="G2867" s="112" t="s">
        <v>131</v>
      </c>
      <c r="H2867" s="138">
        <v>20</v>
      </c>
      <c r="I2867" s="139">
        <v>112</v>
      </c>
      <c r="J2867" s="139">
        <v>55</v>
      </c>
      <c r="K2867" s="139">
        <f>I2867+J2867</f>
        <v>167</v>
      </c>
      <c r="L2867" s="140">
        <f>K2867*D2867</f>
        <v>167</v>
      </c>
      <c r="M2867" s="141">
        <f t="shared" si="174"/>
        <v>668</v>
      </c>
      <c r="N2867" s="458">
        <f t="shared" si="175"/>
        <v>0</v>
      </c>
      <c r="O2867" s="147">
        <v>1</v>
      </c>
      <c r="P2867" s="460">
        <f t="shared" si="176"/>
        <v>0</v>
      </c>
      <c r="Q2867" s="451">
        <f>'Work progress Summary'!AG23</f>
        <v>1</v>
      </c>
      <c r="R2867" s="144">
        <v>668</v>
      </c>
      <c r="S2867" s="143">
        <f t="shared" si="177"/>
        <v>0</v>
      </c>
      <c r="T2867" s="144">
        <f>Q2867*M2867</f>
        <v>668</v>
      </c>
      <c r="U2867" s="145"/>
      <c r="W2867" s="365"/>
    </row>
    <row r="2868" spans="1:23">
      <c r="A2868" s="182"/>
      <c r="B2868" s="52"/>
      <c r="C2868" s="200"/>
      <c r="D2868" s="137"/>
      <c r="E2868" s="52"/>
      <c r="F2868" s="52"/>
      <c r="G2868" s="186"/>
      <c r="H2868" s="187"/>
      <c r="I2868" s="187"/>
      <c r="J2868" s="187"/>
      <c r="K2868" s="139"/>
      <c r="L2868" s="140"/>
      <c r="M2868" s="141"/>
      <c r="N2868" s="458">
        <f t="shared" si="175"/>
        <v>0</v>
      </c>
      <c r="O2868" s="147"/>
      <c r="P2868" s="460">
        <f t="shared" si="176"/>
        <v>0</v>
      </c>
      <c r="Q2868" s="451"/>
      <c r="R2868" s="144"/>
      <c r="S2868" s="143"/>
      <c r="T2868" s="144"/>
      <c r="U2868" s="145"/>
      <c r="W2868" s="365"/>
    </row>
    <row r="2869" spans="1:23" ht="26">
      <c r="A2869" s="135">
        <v>18</v>
      </c>
      <c r="B2869" s="52" t="s">
        <v>1</v>
      </c>
      <c r="C2869" s="136" t="s">
        <v>146</v>
      </c>
      <c r="D2869" s="202">
        <v>1</v>
      </c>
      <c r="E2869" s="52" t="s">
        <v>100</v>
      </c>
      <c r="F2869" s="52">
        <v>4</v>
      </c>
      <c r="G2869" s="112" t="s">
        <v>131</v>
      </c>
      <c r="H2869" s="138">
        <v>20</v>
      </c>
      <c r="I2869" s="139">
        <v>25</v>
      </c>
      <c r="J2869" s="139">
        <v>5</v>
      </c>
      <c r="K2869" s="139">
        <f>I2869+J2869</f>
        <v>30</v>
      </c>
      <c r="L2869" s="140">
        <f>K2869*D2869</f>
        <v>30</v>
      </c>
      <c r="M2869" s="141">
        <f t="shared" si="174"/>
        <v>120</v>
      </c>
      <c r="N2869" s="458">
        <f t="shared" si="175"/>
        <v>0</v>
      </c>
      <c r="O2869" s="147">
        <v>1</v>
      </c>
      <c r="P2869" s="460">
        <f t="shared" si="176"/>
        <v>0</v>
      </c>
      <c r="Q2869" s="451">
        <f>'Work progress Summary'!AD23</f>
        <v>1</v>
      </c>
      <c r="R2869" s="144">
        <v>120</v>
      </c>
      <c r="S2869" s="143">
        <f t="shared" si="177"/>
        <v>0</v>
      </c>
      <c r="T2869" s="144">
        <f>Q2869*M2869</f>
        <v>120</v>
      </c>
      <c r="U2869" s="145"/>
      <c r="W2869" s="365"/>
    </row>
    <row r="2870" spans="1:23">
      <c r="A2870" s="182"/>
      <c r="B2870" s="52"/>
      <c r="C2870" s="200"/>
      <c r="D2870" s="137"/>
      <c r="E2870" s="52"/>
      <c r="F2870" s="52"/>
      <c r="G2870" s="186"/>
      <c r="H2870" s="187"/>
      <c r="I2870" s="187"/>
      <c r="J2870" s="187"/>
      <c r="K2870" s="139"/>
      <c r="L2870" s="140"/>
      <c r="M2870" s="141"/>
      <c r="N2870" s="458">
        <f t="shared" si="175"/>
        <v>0</v>
      </c>
      <c r="O2870" s="147"/>
      <c r="P2870" s="460">
        <f t="shared" si="176"/>
        <v>0</v>
      </c>
      <c r="Q2870" s="451"/>
      <c r="R2870" s="144"/>
      <c r="S2870" s="143"/>
      <c r="T2870" s="144"/>
      <c r="U2870" s="145"/>
      <c r="W2870" s="365"/>
    </row>
    <row r="2871" spans="1:23">
      <c r="A2871" s="135"/>
      <c r="B2871" s="183" t="s">
        <v>83</v>
      </c>
      <c r="C2871" s="200" t="s">
        <v>300</v>
      </c>
      <c r="D2871" s="137"/>
      <c r="E2871" s="52"/>
      <c r="F2871" s="52"/>
      <c r="G2871" s="186"/>
      <c r="H2871" s="187"/>
      <c r="I2871" s="139"/>
      <c r="J2871" s="139"/>
      <c r="K2871" s="139"/>
      <c r="L2871" s="140"/>
      <c r="M2871" s="141"/>
      <c r="N2871" s="458">
        <f t="shared" si="175"/>
        <v>0</v>
      </c>
      <c r="O2871" s="147"/>
      <c r="P2871" s="460">
        <f t="shared" si="176"/>
        <v>0</v>
      </c>
      <c r="Q2871" s="451"/>
      <c r="R2871" s="144"/>
      <c r="S2871" s="143"/>
      <c r="T2871" s="144"/>
      <c r="U2871" s="145"/>
      <c r="W2871" s="365"/>
    </row>
    <row r="2872" spans="1:23">
      <c r="A2872" s="182"/>
      <c r="B2872" s="52"/>
      <c r="C2872" s="200"/>
      <c r="D2872" s="137"/>
      <c r="E2872" s="52"/>
      <c r="F2872" s="52"/>
      <c r="G2872" s="186"/>
      <c r="H2872" s="187"/>
      <c r="I2872" s="187"/>
      <c r="J2872" s="187"/>
      <c r="K2872" s="139"/>
      <c r="L2872" s="140"/>
      <c r="M2872" s="141"/>
      <c r="N2872" s="458">
        <f t="shared" si="175"/>
        <v>0</v>
      </c>
      <c r="O2872" s="147"/>
      <c r="P2872" s="460">
        <f t="shared" si="176"/>
        <v>0</v>
      </c>
      <c r="Q2872" s="451"/>
      <c r="R2872" s="144"/>
      <c r="S2872" s="143"/>
      <c r="T2872" s="144"/>
      <c r="U2872" s="145"/>
      <c r="W2872" s="365"/>
    </row>
    <row r="2873" spans="1:23" ht="26">
      <c r="A2873" s="135">
        <v>18</v>
      </c>
      <c r="B2873" s="52" t="s">
        <v>2</v>
      </c>
      <c r="C2873" s="136" t="s">
        <v>500</v>
      </c>
      <c r="D2873" s="202">
        <v>1</v>
      </c>
      <c r="E2873" s="52" t="s">
        <v>100</v>
      </c>
      <c r="F2873" s="52">
        <v>4</v>
      </c>
      <c r="G2873" s="112" t="s">
        <v>131</v>
      </c>
      <c r="H2873" s="138">
        <v>20</v>
      </c>
      <c r="I2873" s="139">
        <v>121</v>
      </c>
      <c r="J2873" s="139">
        <v>60</v>
      </c>
      <c r="K2873" s="139">
        <f>I2873+J2873</f>
        <v>181</v>
      </c>
      <c r="L2873" s="140">
        <f>K2873*D2873</f>
        <v>181</v>
      </c>
      <c r="M2873" s="141">
        <f t="shared" si="174"/>
        <v>724</v>
      </c>
      <c r="N2873" s="458">
        <f t="shared" si="175"/>
        <v>0</v>
      </c>
      <c r="O2873" s="147">
        <v>1</v>
      </c>
      <c r="P2873" s="460">
        <f t="shared" si="176"/>
        <v>0</v>
      </c>
      <c r="Q2873" s="451">
        <f>'Work progress Summary'!AG23</f>
        <v>1</v>
      </c>
      <c r="R2873" s="144">
        <v>724</v>
      </c>
      <c r="S2873" s="143">
        <f t="shared" si="177"/>
        <v>0</v>
      </c>
      <c r="T2873" s="144">
        <f>Q2873*M2873</f>
        <v>724</v>
      </c>
      <c r="U2873" s="145"/>
      <c r="W2873" s="365"/>
    </row>
    <row r="2874" spans="1:23">
      <c r="A2874" s="182"/>
      <c r="B2874" s="52"/>
      <c r="C2874" s="200"/>
      <c r="D2874" s="137"/>
      <c r="E2874" s="52"/>
      <c r="F2874" s="52"/>
      <c r="G2874" s="186"/>
      <c r="H2874" s="187"/>
      <c r="I2874" s="187"/>
      <c r="J2874" s="187"/>
      <c r="K2874" s="139"/>
      <c r="L2874" s="140"/>
      <c r="M2874" s="141"/>
      <c r="N2874" s="458">
        <f t="shared" si="175"/>
        <v>0</v>
      </c>
      <c r="O2874" s="147"/>
      <c r="P2874" s="460">
        <f t="shared" si="176"/>
        <v>0</v>
      </c>
      <c r="Q2874" s="451"/>
      <c r="R2874" s="144"/>
      <c r="S2874" s="143"/>
      <c r="T2874" s="144"/>
      <c r="U2874" s="145"/>
      <c r="W2874" s="365"/>
    </row>
    <row r="2875" spans="1:23" ht="39">
      <c r="A2875" s="135">
        <v>18</v>
      </c>
      <c r="B2875" s="52" t="s">
        <v>3</v>
      </c>
      <c r="C2875" s="136" t="s">
        <v>501</v>
      </c>
      <c r="D2875" s="202">
        <v>1</v>
      </c>
      <c r="E2875" s="52" t="s">
        <v>100</v>
      </c>
      <c r="F2875" s="52">
        <v>4</v>
      </c>
      <c r="G2875" s="112" t="s">
        <v>131</v>
      </c>
      <c r="H2875" s="138">
        <v>20</v>
      </c>
      <c r="I2875" s="139">
        <v>768</v>
      </c>
      <c r="J2875" s="139">
        <v>345</v>
      </c>
      <c r="K2875" s="139">
        <f>I2875+J2875</f>
        <v>1113</v>
      </c>
      <c r="L2875" s="140">
        <f>K2875*D2875</f>
        <v>1113</v>
      </c>
      <c r="M2875" s="141">
        <f t="shared" si="174"/>
        <v>4452</v>
      </c>
      <c r="N2875" s="458">
        <f t="shared" si="175"/>
        <v>0</v>
      </c>
      <c r="O2875" s="147">
        <v>1</v>
      </c>
      <c r="P2875" s="460">
        <f t="shared" si="176"/>
        <v>0</v>
      </c>
      <c r="Q2875" s="451">
        <f>'Work progress Summary'!AB23</f>
        <v>1</v>
      </c>
      <c r="R2875" s="144">
        <v>3339</v>
      </c>
      <c r="S2875" s="143">
        <f t="shared" si="177"/>
        <v>1113</v>
      </c>
      <c r="T2875" s="144">
        <f>Q2875*M2875</f>
        <v>4452</v>
      </c>
      <c r="U2875" s="145"/>
      <c r="W2875" s="365"/>
    </row>
    <row r="2876" spans="1:23">
      <c r="A2876" s="182"/>
      <c r="B2876" s="52"/>
      <c r="C2876" s="200"/>
      <c r="D2876" s="137"/>
      <c r="E2876" s="52"/>
      <c r="F2876" s="52"/>
      <c r="G2876" s="186"/>
      <c r="H2876" s="187"/>
      <c r="I2876" s="187"/>
      <c r="J2876" s="187"/>
      <c r="K2876" s="139"/>
      <c r="L2876" s="140"/>
      <c r="M2876" s="141"/>
      <c r="N2876" s="458">
        <f t="shared" si="175"/>
        <v>0</v>
      </c>
      <c r="O2876" s="147"/>
      <c r="P2876" s="460">
        <f t="shared" si="176"/>
        <v>0</v>
      </c>
      <c r="Q2876" s="451"/>
      <c r="R2876" s="144"/>
      <c r="S2876" s="143"/>
      <c r="T2876" s="144"/>
      <c r="U2876" s="145"/>
      <c r="W2876" s="365"/>
    </row>
    <row r="2877" spans="1:23" ht="26">
      <c r="A2877" s="135">
        <v>18</v>
      </c>
      <c r="B2877" s="52" t="s">
        <v>4</v>
      </c>
      <c r="C2877" s="136" t="s">
        <v>146</v>
      </c>
      <c r="D2877" s="202">
        <v>1</v>
      </c>
      <c r="E2877" s="52" t="s">
        <v>100</v>
      </c>
      <c r="F2877" s="52">
        <v>4</v>
      </c>
      <c r="G2877" s="112" t="s">
        <v>131</v>
      </c>
      <c r="H2877" s="138">
        <v>20</v>
      </c>
      <c r="I2877" s="139">
        <v>25</v>
      </c>
      <c r="J2877" s="139">
        <v>5</v>
      </c>
      <c r="K2877" s="139">
        <f>I2877+J2877</f>
        <v>30</v>
      </c>
      <c r="L2877" s="140">
        <f>K2877*D2877</f>
        <v>30</v>
      </c>
      <c r="M2877" s="141">
        <f t="shared" si="174"/>
        <v>120</v>
      </c>
      <c r="N2877" s="458">
        <f t="shared" si="175"/>
        <v>0</v>
      </c>
      <c r="O2877" s="147">
        <v>1</v>
      </c>
      <c r="P2877" s="460">
        <f t="shared" si="176"/>
        <v>0</v>
      </c>
      <c r="Q2877" s="451">
        <f>'Work progress Summary'!AD23</f>
        <v>1</v>
      </c>
      <c r="R2877" s="144">
        <v>120</v>
      </c>
      <c r="S2877" s="143">
        <f t="shared" si="177"/>
        <v>0</v>
      </c>
      <c r="T2877" s="144">
        <f>Q2877*M2877</f>
        <v>120</v>
      </c>
      <c r="U2877" s="145"/>
      <c r="W2877" s="365"/>
    </row>
    <row r="2878" spans="1:23">
      <c r="A2878" s="182"/>
      <c r="B2878" s="52"/>
      <c r="C2878" s="200"/>
      <c r="D2878" s="137"/>
      <c r="E2878" s="52"/>
      <c r="F2878" s="52"/>
      <c r="G2878" s="186"/>
      <c r="H2878" s="187"/>
      <c r="I2878" s="187"/>
      <c r="J2878" s="187"/>
      <c r="K2878" s="139"/>
      <c r="L2878" s="140"/>
      <c r="M2878" s="141"/>
      <c r="N2878" s="458">
        <f t="shared" si="175"/>
        <v>0</v>
      </c>
      <c r="O2878" s="147"/>
      <c r="P2878" s="460">
        <f t="shared" si="176"/>
        <v>0</v>
      </c>
      <c r="Q2878" s="451"/>
      <c r="R2878" s="144"/>
      <c r="S2878" s="143"/>
      <c r="T2878" s="144"/>
      <c r="U2878" s="145"/>
      <c r="W2878" s="365"/>
    </row>
    <row r="2879" spans="1:23">
      <c r="A2879" s="135"/>
      <c r="B2879" s="183" t="s">
        <v>83</v>
      </c>
      <c r="C2879" s="200" t="s">
        <v>148</v>
      </c>
      <c r="D2879" s="137"/>
      <c r="E2879" s="52"/>
      <c r="F2879" s="52"/>
      <c r="G2879" s="186"/>
      <c r="H2879" s="187"/>
      <c r="I2879" s="187"/>
      <c r="J2879" s="187"/>
      <c r="K2879" s="139"/>
      <c r="L2879" s="140"/>
      <c r="M2879" s="141"/>
      <c r="N2879" s="458">
        <f t="shared" si="175"/>
        <v>0</v>
      </c>
      <c r="O2879" s="147"/>
      <c r="P2879" s="460">
        <f t="shared" si="176"/>
        <v>0</v>
      </c>
      <c r="Q2879" s="451"/>
      <c r="R2879" s="144"/>
      <c r="S2879" s="143"/>
      <c r="T2879" s="144"/>
      <c r="U2879" s="145"/>
      <c r="W2879" s="365"/>
    </row>
    <row r="2880" spans="1:23">
      <c r="A2880" s="182"/>
      <c r="B2880" s="183" t="s">
        <v>83</v>
      </c>
      <c r="C2880" s="200"/>
      <c r="D2880" s="137"/>
      <c r="E2880" s="52"/>
      <c r="F2880" s="52"/>
      <c r="G2880" s="186"/>
      <c r="H2880" s="187"/>
      <c r="I2880" s="187"/>
      <c r="J2880" s="187"/>
      <c r="K2880" s="139"/>
      <c r="L2880" s="140"/>
      <c r="M2880" s="141"/>
      <c r="N2880" s="458">
        <f t="shared" si="175"/>
        <v>0</v>
      </c>
      <c r="O2880" s="147"/>
      <c r="P2880" s="460">
        <f t="shared" si="176"/>
        <v>0</v>
      </c>
      <c r="Q2880" s="451"/>
      <c r="R2880" s="144"/>
      <c r="S2880" s="143"/>
      <c r="T2880" s="144"/>
      <c r="U2880" s="145"/>
      <c r="W2880" s="365"/>
    </row>
    <row r="2881" spans="1:23" ht="26">
      <c r="A2881" s="135">
        <v>18</v>
      </c>
      <c r="B2881" s="183" t="s">
        <v>83</v>
      </c>
      <c r="C2881" s="136" t="s">
        <v>149</v>
      </c>
      <c r="D2881" s="202">
        <v>152</v>
      </c>
      <c r="E2881" s="52" t="s">
        <v>532</v>
      </c>
      <c r="F2881" s="52">
        <v>4</v>
      </c>
      <c r="G2881" s="112"/>
      <c r="H2881" s="138"/>
      <c r="I2881" s="139">
        <v>0</v>
      </c>
      <c r="J2881" s="139">
        <v>8</v>
      </c>
      <c r="K2881" s="139">
        <f>I2881+J2881</f>
        <v>8</v>
      </c>
      <c r="L2881" s="140">
        <f>K2881*D2881</f>
        <v>1216</v>
      </c>
      <c r="M2881" s="141">
        <f t="shared" si="174"/>
        <v>4864</v>
      </c>
      <c r="N2881" s="458"/>
      <c r="O2881" s="147">
        <v>0.98923525795826184</v>
      </c>
      <c r="P2881" s="460">
        <f t="shared" si="176"/>
        <v>-2.9475586537801579E-3</v>
      </c>
      <c r="Q2881" s="451">
        <f>SUM(T2705:T2877)/SUM(M2707:M2877)</f>
        <v>0.98628769930448168</v>
      </c>
      <c r="R2881" s="144">
        <v>4659.4351633785463</v>
      </c>
      <c r="S2881" s="143">
        <f t="shared" si="177"/>
        <v>137.86820603845263</v>
      </c>
      <c r="T2881" s="144">
        <f>Q2881*M2881</f>
        <v>4797.303369416999</v>
      </c>
      <c r="U2881" s="145"/>
      <c r="W2881" s="365"/>
    </row>
    <row r="2882" spans="1:23">
      <c r="A2882" s="182"/>
      <c r="B2882" s="183" t="s">
        <v>83</v>
      </c>
      <c r="C2882" s="200"/>
      <c r="D2882" s="137"/>
      <c r="E2882" s="52"/>
      <c r="F2882" s="52"/>
      <c r="G2882" s="186"/>
      <c r="H2882" s="187"/>
      <c r="I2882" s="187"/>
      <c r="J2882" s="187"/>
      <c r="K2882" s="139"/>
      <c r="L2882" s="140"/>
      <c r="M2882" s="141"/>
      <c r="N2882" s="458">
        <f t="shared" si="175"/>
        <v>0</v>
      </c>
      <c r="O2882" s="147"/>
      <c r="P2882" s="460">
        <f t="shared" si="176"/>
        <v>0</v>
      </c>
      <c r="Q2882" s="451"/>
      <c r="R2882" s="144"/>
      <c r="S2882" s="143"/>
      <c r="T2882" s="144"/>
      <c r="U2882" s="145"/>
      <c r="W2882" s="365"/>
    </row>
    <row r="2883" spans="1:23" ht="26">
      <c r="A2883" s="135">
        <v>18</v>
      </c>
      <c r="B2883" s="183" t="s">
        <v>83</v>
      </c>
      <c r="C2883" s="136" t="s">
        <v>150</v>
      </c>
      <c r="D2883" s="202">
        <v>81</v>
      </c>
      <c r="E2883" s="52" t="s">
        <v>532</v>
      </c>
      <c r="F2883" s="52">
        <v>4</v>
      </c>
      <c r="G2883" s="112"/>
      <c r="H2883" s="138"/>
      <c r="I2883" s="139">
        <v>0</v>
      </c>
      <c r="J2883" s="139">
        <v>8</v>
      </c>
      <c r="K2883" s="139">
        <f>I2883+J2883</f>
        <v>8</v>
      </c>
      <c r="L2883" s="140">
        <f>K2883*D2883</f>
        <v>648</v>
      </c>
      <c r="M2883" s="141">
        <f t="shared" si="174"/>
        <v>2592</v>
      </c>
      <c r="N2883" s="458"/>
      <c r="O2883" s="147">
        <v>0.98923525795826184</v>
      </c>
      <c r="P2883" s="460">
        <f t="shared" si="176"/>
        <v>-2.9475586537801579E-3</v>
      </c>
      <c r="Q2883" s="451">
        <f>Q2881</f>
        <v>0.98628769930448168</v>
      </c>
      <c r="R2883" s="144">
        <v>2482.9884752214621</v>
      </c>
      <c r="S2883" s="143">
        <f t="shared" si="177"/>
        <v>73.469241375754336</v>
      </c>
      <c r="T2883" s="144">
        <f>Q2883*M2883</f>
        <v>2556.4577165972164</v>
      </c>
      <c r="U2883" s="145"/>
      <c r="W2883" s="365"/>
    </row>
    <row r="2884" spans="1:23" ht="13.5" thickBot="1">
      <c r="A2884" s="182"/>
      <c r="B2884" s="52"/>
      <c r="C2884" s="200"/>
      <c r="D2884" s="137"/>
      <c r="E2884" s="52"/>
      <c r="F2884" s="52"/>
      <c r="G2884" s="186"/>
      <c r="H2884" s="187"/>
      <c r="I2884" s="187"/>
      <c r="J2884" s="187"/>
      <c r="K2884" s="139"/>
      <c r="L2884" s="140"/>
      <c r="M2884" s="141"/>
      <c r="N2884" s="458">
        <f t="shared" si="175"/>
        <v>0</v>
      </c>
      <c r="O2884" s="147"/>
      <c r="P2884" s="460">
        <f t="shared" si="176"/>
        <v>0</v>
      </c>
      <c r="Q2884" s="452"/>
      <c r="R2884" s="213"/>
      <c r="S2884" s="212"/>
      <c r="T2884" s="213"/>
      <c r="U2884" s="214"/>
      <c r="W2884" s="365"/>
    </row>
    <row r="2885" spans="1:23" ht="20.149999999999999" customHeight="1" thickTop="1" thickBot="1">
      <c r="A2885" s="239">
        <v>18</v>
      </c>
      <c r="B2885" s="216"/>
      <c r="C2885" s="217" t="s">
        <v>502</v>
      </c>
      <c r="D2885" s="218"/>
      <c r="E2885" s="216"/>
      <c r="F2885" s="216"/>
      <c r="G2885" s="219"/>
      <c r="H2885" s="220"/>
      <c r="I2885" s="221"/>
      <c r="J2885" s="221"/>
      <c r="K2885" s="221"/>
      <c r="L2885" s="221"/>
      <c r="M2885" s="222"/>
      <c r="N2885" s="458">
        <f t="shared" si="175"/>
        <v>0</v>
      </c>
      <c r="O2885" s="461"/>
      <c r="P2885" s="460">
        <f t="shared" si="176"/>
        <v>0</v>
      </c>
      <c r="Q2885" s="223"/>
      <c r="R2885" s="224">
        <v>334087.82363859995</v>
      </c>
      <c r="S2885" s="224">
        <f t="shared" si="177"/>
        <v>9885.3374474142911</v>
      </c>
      <c r="T2885" s="224">
        <f>SUM(T2707:T2883)</f>
        <v>343973.16108601424</v>
      </c>
      <c r="U2885" s="225"/>
      <c r="W2885" s="365"/>
    </row>
    <row r="2886" spans="1:23" ht="13.5" thickTop="1">
      <c r="A2886" s="226"/>
      <c r="B2886" s="227"/>
      <c r="C2886" s="228"/>
      <c r="D2886" s="229"/>
      <c r="E2886" s="227"/>
      <c r="F2886" s="227"/>
      <c r="G2886" s="230"/>
      <c r="H2886" s="231"/>
      <c r="I2886" s="232"/>
      <c r="J2886" s="232"/>
      <c r="K2886" s="232"/>
      <c r="L2886" s="233"/>
      <c r="M2886" s="234"/>
      <c r="N2886" s="458">
        <f t="shared" si="175"/>
        <v>0</v>
      </c>
      <c r="O2886" s="147"/>
      <c r="P2886" s="460">
        <f t="shared" si="176"/>
        <v>0</v>
      </c>
      <c r="Q2886" s="453"/>
      <c r="R2886" s="236"/>
      <c r="S2886" s="235"/>
      <c r="T2886" s="236"/>
      <c r="U2886" s="237"/>
      <c r="W2886" s="365"/>
    </row>
    <row r="2887" spans="1:23">
      <c r="A2887" s="135">
        <v>19</v>
      </c>
      <c r="B2887" s="183" t="s">
        <v>83</v>
      </c>
      <c r="C2887" s="184" t="s">
        <v>503</v>
      </c>
      <c r="D2887" s="202"/>
      <c r="E2887" s="52"/>
      <c r="F2887" s="52"/>
      <c r="G2887" s="186"/>
      <c r="H2887" s="187"/>
      <c r="I2887" s="139"/>
      <c r="J2887" s="139"/>
      <c r="K2887" s="139"/>
      <c r="L2887" s="140"/>
      <c r="M2887" s="141"/>
      <c r="N2887" s="458">
        <f t="shared" si="175"/>
        <v>0</v>
      </c>
      <c r="O2887" s="147"/>
      <c r="P2887" s="460">
        <f t="shared" si="176"/>
        <v>0</v>
      </c>
      <c r="Q2887" s="451"/>
      <c r="R2887" s="144"/>
      <c r="S2887" s="143"/>
      <c r="T2887" s="144"/>
      <c r="U2887" s="145"/>
      <c r="W2887" s="365"/>
    </row>
    <row r="2888" spans="1:23">
      <c r="A2888" s="182"/>
      <c r="B2888" s="52"/>
      <c r="C2888" s="200"/>
      <c r="D2888" s="137"/>
      <c r="E2888" s="52"/>
      <c r="F2888" s="52"/>
      <c r="G2888" s="186"/>
      <c r="H2888" s="187"/>
      <c r="I2888" s="187"/>
      <c r="J2888" s="187"/>
      <c r="K2888" s="139"/>
      <c r="L2888" s="140"/>
      <c r="M2888" s="141"/>
      <c r="N2888" s="458">
        <f t="shared" si="175"/>
        <v>0</v>
      </c>
      <c r="O2888" s="147"/>
      <c r="P2888" s="460">
        <f t="shared" si="176"/>
        <v>0</v>
      </c>
      <c r="Q2888" s="451"/>
      <c r="R2888" s="144"/>
      <c r="S2888" s="143"/>
      <c r="T2888" s="144"/>
      <c r="U2888" s="145"/>
      <c r="W2888" s="365"/>
    </row>
    <row r="2889" spans="1:23" ht="26">
      <c r="A2889" s="135"/>
      <c r="B2889" s="52"/>
      <c r="C2889" s="136" t="s">
        <v>90</v>
      </c>
      <c r="D2889" s="137"/>
      <c r="E2889" s="52"/>
      <c r="F2889" s="52"/>
      <c r="G2889" s="186"/>
      <c r="H2889" s="187"/>
      <c r="I2889" s="187"/>
      <c r="J2889" s="187"/>
      <c r="K2889" s="139"/>
      <c r="L2889" s="140"/>
      <c r="M2889" s="141"/>
      <c r="N2889" s="458">
        <f t="shared" si="175"/>
        <v>0</v>
      </c>
      <c r="O2889" s="147"/>
      <c r="P2889" s="460">
        <f t="shared" si="176"/>
        <v>0</v>
      </c>
      <c r="Q2889" s="451"/>
      <c r="R2889" s="144"/>
      <c r="S2889" s="143"/>
      <c r="T2889" s="144"/>
      <c r="U2889" s="145"/>
      <c r="W2889" s="365"/>
    </row>
    <row r="2890" spans="1:23">
      <c r="A2890" s="182"/>
      <c r="B2890" s="52"/>
      <c r="C2890" s="200"/>
      <c r="D2890" s="137"/>
      <c r="E2890" s="52"/>
      <c r="F2890" s="52"/>
      <c r="G2890" s="186"/>
      <c r="H2890" s="187"/>
      <c r="I2890" s="187"/>
      <c r="J2890" s="187"/>
      <c r="K2890" s="139"/>
      <c r="L2890" s="140"/>
      <c r="M2890" s="141"/>
      <c r="N2890" s="458">
        <f t="shared" si="175"/>
        <v>0</v>
      </c>
      <c r="O2890" s="147"/>
      <c r="P2890" s="460">
        <f t="shared" si="176"/>
        <v>0</v>
      </c>
      <c r="Q2890" s="451"/>
      <c r="R2890" s="144"/>
      <c r="S2890" s="143"/>
      <c r="T2890" s="144"/>
      <c r="U2890" s="145"/>
      <c r="W2890" s="365"/>
    </row>
    <row r="2891" spans="1:23">
      <c r="A2891" s="135"/>
      <c r="B2891" s="52"/>
      <c r="C2891" s="185" t="s">
        <v>91</v>
      </c>
      <c r="D2891" s="137"/>
      <c r="E2891" s="52"/>
      <c r="F2891" s="52"/>
      <c r="G2891" s="186"/>
      <c r="H2891" s="187"/>
      <c r="I2891" s="187"/>
      <c r="J2891" s="187"/>
      <c r="K2891" s="139"/>
      <c r="L2891" s="140"/>
      <c r="M2891" s="141"/>
      <c r="N2891" s="458">
        <f t="shared" si="175"/>
        <v>0</v>
      </c>
      <c r="O2891" s="147"/>
      <c r="P2891" s="460">
        <f t="shared" si="176"/>
        <v>0</v>
      </c>
      <c r="Q2891" s="451"/>
      <c r="R2891" s="144"/>
      <c r="S2891" s="143"/>
      <c r="T2891" s="144"/>
      <c r="U2891" s="145"/>
      <c r="W2891" s="365"/>
    </row>
    <row r="2892" spans="1:23">
      <c r="A2892" s="182"/>
      <c r="B2892" s="52"/>
      <c r="C2892" s="200"/>
      <c r="D2892" s="137"/>
      <c r="E2892" s="52"/>
      <c r="F2892" s="52"/>
      <c r="G2892" s="186"/>
      <c r="H2892" s="187"/>
      <c r="I2892" s="187"/>
      <c r="J2892" s="187"/>
      <c r="K2892" s="139"/>
      <c r="L2892" s="140"/>
      <c r="M2892" s="141"/>
      <c r="N2892" s="458">
        <f t="shared" si="175"/>
        <v>0</v>
      </c>
      <c r="O2892" s="147"/>
      <c r="P2892" s="460">
        <f t="shared" si="176"/>
        <v>0</v>
      </c>
      <c r="Q2892" s="451"/>
      <c r="R2892" s="144"/>
      <c r="S2892" s="143"/>
      <c r="T2892" s="144"/>
      <c r="U2892" s="145"/>
      <c r="W2892" s="365"/>
    </row>
    <row r="2893" spans="1:23">
      <c r="A2893" s="135"/>
      <c r="B2893" s="52"/>
      <c r="C2893" s="185" t="s">
        <v>92</v>
      </c>
      <c r="D2893" s="202"/>
      <c r="E2893" s="52"/>
      <c r="F2893" s="52"/>
      <c r="G2893" s="186"/>
      <c r="H2893" s="187"/>
      <c r="I2893" s="139"/>
      <c r="J2893" s="139"/>
      <c r="K2893" s="139"/>
      <c r="L2893" s="140"/>
      <c r="M2893" s="141"/>
      <c r="N2893" s="458">
        <f t="shared" si="175"/>
        <v>0</v>
      </c>
      <c r="O2893" s="147"/>
      <c r="P2893" s="460">
        <f t="shared" si="176"/>
        <v>0</v>
      </c>
      <c r="Q2893" s="451"/>
      <c r="R2893" s="144"/>
      <c r="S2893" s="143"/>
      <c r="T2893" s="144"/>
      <c r="U2893" s="145"/>
      <c r="W2893" s="365"/>
    </row>
    <row r="2894" spans="1:23">
      <c r="A2894" s="182"/>
      <c r="B2894" s="52"/>
      <c r="C2894" s="200"/>
      <c r="D2894" s="137"/>
      <c r="E2894" s="52"/>
      <c r="F2894" s="52"/>
      <c r="G2894" s="186"/>
      <c r="H2894" s="187"/>
      <c r="I2894" s="187"/>
      <c r="J2894" s="187"/>
      <c r="K2894" s="139"/>
      <c r="L2894" s="140"/>
      <c r="M2894" s="141"/>
      <c r="N2894" s="458">
        <f t="shared" si="175"/>
        <v>0</v>
      </c>
      <c r="O2894" s="147"/>
      <c r="P2894" s="460">
        <f t="shared" si="176"/>
        <v>0</v>
      </c>
      <c r="Q2894" s="451"/>
      <c r="R2894" s="144"/>
      <c r="S2894" s="143"/>
      <c r="T2894" s="144"/>
      <c r="U2894" s="145"/>
      <c r="W2894" s="365"/>
    </row>
    <row r="2895" spans="1:23" ht="26">
      <c r="A2895" s="135">
        <v>19</v>
      </c>
      <c r="B2895" s="52" t="s">
        <v>1</v>
      </c>
      <c r="C2895" s="136" t="s">
        <v>93</v>
      </c>
      <c r="D2895" s="137">
        <v>4.8</v>
      </c>
      <c r="E2895" s="52" t="s">
        <v>532</v>
      </c>
      <c r="F2895" s="52">
        <v>3</v>
      </c>
      <c r="G2895" s="112" t="s">
        <v>94</v>
      </c>
      <c r="H2895" s="138">
        <v>20</v>
      </c>
      <c r="I2895" s="139">
        <v>255</v>
      </c>
      <c r="J2895" s="139">
        <v>145</v>
      </c>
      <c r="K2895" s="139">
        <f>I2895+J2895</f>
        <v>400</v>
      </c>
      <c r="L2895" s="140">
        <f>K2895*D2895</f>
        <v>1920</v>
      </c>
      <c r="M2895" s="141">
        <f t="shared" ref="M2895:M2951" si="178">D2895*K2895*F2895</f>
        <v>5760</v>
      </c>
      <c r="N2895" s="458">
        <f t="shared" si="175"/>
        <v>0</v>
      </c>
      <c r="O2895" s="147">
        <v>1</v>
      </c>
      <c r="P2895" s="460">
        <f t="shared" si="176"/>
        <v>0</v>
      </c>
      <c r="Q2895" s="451">
        <f>+'Work progress Summary'!$C$24</f>
        <v>1</v>
      </c>
      <c r="R2895" s="144">
        <v>5375.9999999999991</v>
      </c>
      <c r="S2895" s="143">
        <f t="shared" si="177"/>
        <v>384.00000000000091</v>
      </c>
      <c r="T2895" s="144">
        <f>Q2895*M2895</f>
        <v>5760</v>
      </c>
      <c r="U2895" s="145"/>
      <c r="W2895" s="365"/>
    </row>
    <row r="2896" spans="1:23">
      <c r="A2896" s="182"/>
      <c r="B2896" s="52"/>
      <c r="C2896" s="200"/>
      <c r="D2896" s="137"/>
      <c r="E2896" s="52"/>
      <c r="F2896" s="52"/>
      <c r="G2896" s="186"/>
      <c r="H2896" s="187"/>
      <c r="I2896" s="187"/>
      <c r="J2896" s="187"/>
      <c r="K2896" s="139"/>
      <c r="L2896" s="140"/>
      <c r="M2896" s="141"/>
      <c r="N2896" s="458">
        <f t="shared" si="175"/>
        <v>0</v>
      </c>
      <c r="O2896" s="147"/>
      <c r="P2896" s="460">
        <f t="shared" si="176"/>
        <v>0</v>
      </c>
      <c r="Q2896" s="451"/>
      <c r="R2896" s="144"/>
      <c r="S2896" s="143"/>
      <c r="T2896" s="144"/>
      <c r="U2896" s="145"/>
      <c r="W2896" s="365"/>
    </row>
    <row r="2897" spans="1:23" ht="14.5">
      <c r="A2897" s="135">
        <v>19</v>
      </c>
      <c r="B2897" s="52" t="s">
        <v>2</v>
      </c>
      <c r="C2897" s="185" t="s">
        <v>504</v>
      </c>
      <c r="D2897" s="202">
        <v>1.7</v>
      </c>
      <c r="E2897" s="52" t="s">
        <v>532</v>
      </c>
      <c r="F2897" s="52">
        <v>3</v>
      </c>
      <c r="G2897" s="112" t="s">
        <v>96</v>
      </c>
      <c r="H2897" s="138">
        <v>20</v>
      </c>
      <c r="I2897" s="139">
        <v>282</v>
      </c>
      <c r="J2897" s="139">
        <v>206</v>
      </c>
      <c r="K2897" s="139">
        <f>I2897+J2897</f>
        <v>488</v>
      </c>
      <c r="L2897" s="140">
        <f>K2897*D2897</f>
        <v>829.6</v>
      </c>
      <c r="M2897" s="141">
        <f t="shared" si="178"/>
        <v>2488.8000000000002</v>
      </c>
      <c r="N2897" s="458">
        <f t="shared" si="175"/>
        <v>0</v>
      </c>
      <c r="O2897" s="147">
        <v>1</v>
      </c>
      <c r="P2897" s="460">
        <f t="shared" si="176"/>
        <v>0</v>
      </c>
      <c r="Q2897" s="451">
        <f>+'Work progress Summary'!$C$24</f>
        <v>1</v>
      </c>
      <c r="R2897" s="144">
        <v>2322.88</v>
      </c>
      <c r="S2897" s="143">
        <f t="shared" si="177"/>
        <v>165.92000000000007</v>
      </c>
      <c r="T2897" s="144">
        <f>Q2897*M2897</f>
        <v>2488.8000000000002</v>
      </c>
      <c r="U2897" s="145"/>
      <c r="W2897" s="365"/>
    </row>
    <row r="2898" spans="1:23">
      <c r="A2898" s="182"/>
      <c r="B2898" s="52"/>
      <c r="C2898" s="200"/>
      <c r="D2898" s="137"/>
      <c r="E2898" s="52"/>
      <c r="F2898" s="52"/>
      <c r="G2898" s="186"/>
      <c r="H2898" s="187"/>
      <c r="I2898" s="187"/>
      <c r="J2898" s="187"/>
      <c r="K2898" s="139"/>
      <c r="L2898" s="140"/>
      <c r="M2898" s="141"/>
      <c r="N2898" s="458">
        <f t="shared" si="175"/>
        <v>0</v>
      </c>
      <c r="O2898" s="147"/>
      <c r="P2898" s="460">
        <f t="shared" si="176"/>
        <v>0</v>
      </c>
      <c r="Q2898" s="451"/>
      <c r="R2898" s="144"/>
      <c r="S2898" s="143"/>
      <c r="T2898" s="144"/>
      <c r="U2898" s="145"/>
      <c r="W2898" s="365"/>
    </row>
    <row r="2899" spans="1:23">
      <c r="A2899" s="135">
        <v>19</v>
      </c>
      <c r="B2899" s="52" t="s">
        <v>3</v>
      </c>
      <c r="C2899" s="185" t="s">
        <v>285</v>
      </c>
      <c r="D2899" s="202">
        <v>9.5</v>
      </c>
      <c r="E2899" s="52" t="s">
        <v>533</v>
      </c>
      <c r="F2899" s="52">
        <v>3</v>
      </c>
      <c r="G2899" s="112" t="s">
        <v>98</v>
      </c>
      <c r="H2899" s="138">
        <v>5</v>
      </c>
      <c r="I2899" s="139">
        <v>0</v>
      </c>
      <c r="J2899" s="139">
        <v>57</v>
      </c>
      <c r="K2899" s="139">
        <f>I2899+J2899</f>
        <v>57</v>
      </c>
      <c r="L2899" s="140">
        <f>K2899*D2899</f>
        <v>541.5</v>
      </c>
      <c r="M2899" s="141">
        <f t="shared" si="178"/>
        <v>1624.5</v>
      </c>
      <c r="N2899" s="458"/>
      <c r="O2899" s="147">
        <v>0.66666666666666663</v>
      </c>
      <c r="P2899" s="460">
        <f t="shared" si="176"/>
        <v>0</v>
      </c>
      <c r="Q2899" s="451">
        <f>'Work progress Summary'!J24</f>
        <v>0.66666666666666663</v>
      </c>
      <c r="R2899" s="144">
        <v>1083</v>
      </c>
      <c r="S2899" s="143">
        <f t="shared" si="177"/>
        <v>0</v>
      </c>
      <c r="T2899" s="144">
        <f>Q2899*M2899</f>
        <v>1083</v>
      </c>
      <c r="U2899" s="145"/>
      <c r="W2899" s="365"/>
    </row>
    <row r="2900" spans="1:23">
      <c r="A2900" s="182"/>
      <c r="B2900" s="52"/>
      <c r="C2900" s="200"/>
      <c r="D2900" s="137"/>
      <c r="E2900" s="52"/>
      <c r="F2900" s="52"/>
      <c r="G2900" s="186"/>
      <c r="H2900" s="187"/>
      <c r="I2900" s="187"/>
      <c r="J2900" s="187"/>
      <c r="K2900" s="139"/>
      <c r="L2900" s="140"/>
      <c r="M2900" s="141"/>
      <c r="N2900" s="458">
        <f t="shared" si="175"/>
        <v>0</v>
      </c>
      <c r="O2900" s="147"/>
      <c r="P2900" s="460">
        <f t="shared" si="176"/>
        <v>0</v>
      </c>
      <c r="Q2900" s="451"/>
      <c r="R2900" s="144"/>
      <c r="S2900" s="143"/>
      <c r="T2900" s="144"/>
      <c r="U2900" s="145"/>
      <c r="W2900" s="365"/>
    </row>
    <row r="2901" spans="1:23">
      <c r="A2901" s="135">
        <v>19</v>
      </c>
      <c r="B2901" s="52" t="s">
        <v>4</v>
      </c>
      <c r="C2901" s="185" t="s">
        <v>153</v>
      </c>
      <c r="D2901" s="202">
        <v>1</v>
      </c>
      <c r="E2901" s="52" t="s">
        <v>100</v>
      </c>
      <c r="F2901" s="52">
        <v>3</v>
      </c>
      <c r="G2901" s="112" t="s">
        <v>96</v>
      </c>
      <c r="H2901" s="138">
        <v>20</v>
      </c>
      <c r="I2901" s="139">
        <v>123</v>
      </c>
      <c r="J2901" s="139">
        <v>48</v>
      </c>
      <c r="K2901" s="139">
        <f>I2901+J2901</f>
        <v>171</v>
      </c>
      <c r="L2901" s="140">
        <f>K2901*D2901</f>
        <v>171</v>
      </c>
      <c r="M2901" s="141">
        <f t="shared" si="178"/>
        <v>513</v>
      </c>
      <c r="N2901" s="458">
        <f>P2901*D2901*F2901*0.27*0.98</f>
        <v>0</v>
      </c>
      <c r="O2901" s="147">
        <v>1</v>
      </c>
      <c r="P2901" s="460">
        <f t="shared" si="176"/>
        <v>0</v>
      </c>
      <c r="Q2901" s="451">
        <f>+'Work progress Summary'!$C$24</f>
        <v>1</v>
      </c>
      <c r="R2901" s="144">
        <v>478.79999999999995</v>
      </c>
      <c r="S2901" s="143">
        <f t="shared" si="177"/>
        <v>34.200000000000045</v>
      </c>
      <c r="T2901" s="144">
        <f>Q2901*M2901</f>
        <v>513</v>
      </c>
      <c r="U2901" s="145"/>
      <c r="W2901" s="365"/>
    </row>
    <row r="2902" spans="1:23">
      <c r="A2902" s="182"/>
      <c r="B2902" s="52"/>
      <c r="C2902" s="200"/>
      <c r="D2902" s="137"/>
      <c r="E2902" s="52"/>
      <c r="F2902" s="52"/>
      <c r="G2902" s="186"/>
      <c r="H2902" s="187"/>
      <c r="I2902" s="187"/>
      <c r="J2902" s="187"/>
      <c r="K2902" s="139"/>
      <c r="L2902" s="140"/>
      <c r="M2902" s="141"/>
      <c r="N2902" s="458">
        <f t="shared" si="175"/>
        <v>0</v>
      </c>
      <c r="O2902" s="147"/>
      <c r="P2902" s="460">
        <f t="shared" si="176"/>
        <v>0</v>
      </c>
      <c r="Q2902" s="451"/>
      <c r="R2902" s="144"/>
      <c r="S2902" s="143"/>
      <c r="T2902" s="144"/>
      <c r="U2902" s="145"/>
      <c r="W2902" s="365"/>
    </row>
    <row r="2903" spans="1:23">
      <c r="A2903" s="135"/>
      <c r="B2903" s="52"/>
      <c r="C2903" s="185" t="s">
        <v>505</v>
      </c>
      <c r="D2903" s="137"/>
      <c r="E2903" s="52"/>
      <c r="F2903" s="52"/>
      <c r="G2903" s="186"/>
      <c r="H2903" s="187"/>
      <c r="I2903" s="139"/>
      <c r="J2903" s="139"/>
      <c r="K2903" s="139"/>
      <c r="L2903" s="140"/>
      <c r="M2903" s="141"/>
      <c r="N2903" s="458">
        <f t="shared" si="175"/>
        <v>0</v>
      </c>
      <c r="O2903" s="147"/>
      <c r="P2903" s="460">
        <f t="shared" si="176"/>
        <v>0</v>
      </c>
      <c r="Q2903" s="451"/>
      <c r="R2903" s="144"/>
      <c r="S2903" s="143"/>
      <c r="T2903" s="144"/>
      <c r="U2903" s="145"/>
      <c r="W2903" s="365"/>
    </row>
    <row r="2904" spans="1:23">
      <c r="A2904" s="182"/>
      <c r="B2904" s="52"/>
      <c r="C2904" s="200"/>
      <c r="D2904" s="137"/>
      <c r="E2904" s="52"/>
      <c r="F2904" s="52"/>
      <c r="G2904" s="186"/>
      <c r="H2904" s="187"/>
      <c r="I2904" s="187"/>
      <c r="J2904" s="187"/>
      <c r="K2904" s="139"/>
      <c r="L2904" s="140"/>
      <c r="M2904" s="141"/>
      <c r="N2904" s="458">
        <f t="shared" si="175"/>
        <v>0</v>
      </c>
      <c r="O2904" s="147"/>
      <c r="P2904" s="460">
        <f t="shared" si="176"/>
        <v>0</v>
      </c>
      <c r="Q2904" s="451"/>
      <c r="R2904" s="144"/>
      <c r="S2904" s="143"/>
      <c r="T2904" s="144"/>
      <c r="U2904" s="145"/>
      <c r="W2904" s="365"/>
    </row>
    <row r="2905" spans="1:23" ht="39">
      <c r="A2905" s="135">
        <v>19</v>
      </c>
      <c r="B2905" s="52" t="s">
        <v>4</v>
      </c>
      <c r="C2905" s="136" t="s">
        <v>102</v>
      </c>
      <c r="D2905" s="202">
        <v>10</v>
      </c>
      <c r="E2905" s="52" t="s">
        <v>532</v>
      </c>
      <c r="F2905" s="52">
        <v>3</v>
      </c>
      <c r="G2905" s="112" t="s">
        <v>94</v>
      </c>
      <c r="H2905" s="138">
        <v>20</v>
      </c>
      <c r="I2905" s="139">
        <v>255</v>
      </c>
      <c r="J2905" s="139">
        <v>145</v>
      </c>
      <c r="K2905" s="139">
        <f>I2905+J2905</f>
        <v>400</v>
      </c>
      <c r="L2905" s="140">
        <f>K2905*D2905</f>
        <v>4000</v>
      </c>
      <c r="M2905" s="141">
        <f t="shared" si="178"/>
        <v>12000</v>
      </c>
      <c r="N2905" s="458">
        <f t="shared" si="175"/>
        <v>0</v>
      </c>
      <c r="O2905" s="147">
        <v>1</v>
      </c>
      <c r="P2905" s="460">
        <f t="shared" si="176"/>
        <v>0</v>
      </c>
      <c r="Q2905" s="451">
        <f>+'Work progress Summary'!$E$24</f>
        <v>1</v>
      </c>
      <c r="R2905" s="144">
        <v>12000</v>
      </c>
      <c r="S2905" s="143">
        <f t="shared" si="177"/>
        <v>0</v>
      </c>
      <c r="T2905" s="144">
        <f>Q2905*M2905</f>
        <v>12000</v>
      </c>
      <c r="U2905" s="145"/>
      <c r="W2905" s="365"/>
    </row>
    <row r="2906" spans="1:23">
      <c r="A2906" s="182"/>
      <c r="B2906" s="52"/>
      <c r="C2906" s="200"/>
      <c r="D2906" s="137"/>
      <c r="E2906" s="52"/>
      <c r="F2906" s="52"/>
      <c r="G2906" s="186"/>
      <c r="H2906" s="187"/>
      <c r="I2906" s="187"/>
      <c r="J2906" s="187"/>
      <c r="K2906" s="139"/>
      <c r="L2906" s="140"/>
      <c r="M2906" s="141"/>
      <c r="N2906" s="458">
        <f t="shared" si="175"/>
        <v>0</v>
      </c>
      <c r="O2906" s="147"/>
      <c r="P2906" s="460">
        <f t="shared" si="176"/>
        <v>0</v>
      </c>
      <c r="Q2906" s="451"/>
      <c r="R2906" s="144"/>
      <c r="S2906" s="143"/>
      <c r="T2906" s="144"/>
      <c r="U2906" s="145"/>
      <c r="W2906" s="365"/>
    </row>
    <row r="2907" spans="1:23" ht="14.5">
      <c r="A2907" s="135">
        <v>19</v>
      </c>
      <c r="B2907" s="52" t="s">
        <v>5</v>
      </c>
      <c r="C2907" s="185" t="s">
        <v>104</v>
      </c>
      <c r="D2907" s="137">
        <v>4.2</v>
      </c>
      <c r="E2907" s="52" t="s">
        <v>532</v>
      </c>
      <c r="F2907" s="52">
        <v>3</v>
      </c>
      <c r="G2907" s="112" t="s">
        <v>96</v>
      </c>
      <c r="H2907" s="138">
        <v>20</v>
      </c>
      <c r="I2907" s="139">
        <v>282</v>
      </c>
      <c r="J2907" s="139">
        <v>206</v>
      </c>
      <c r="K2907" s="139">
        <f>I2907+J2907</f>
        <v>488</v>
      </c>
      <c r="L2907" s="140">
        <f>K2907*D2907</f>
        <v>2049.6</v>
      </c>
      <c r="M2907" s="141">
        <f t="shared" si="178"/>
        <v>6148.7999999999993</v>
      </c>
      <c r="N2907" s="458">
        <f t="shared" si="175"/>
        <v>0</v>
      </c>
      <c r="O2907" s="147">
        <v>1</v>
      </c>
      <c r="P2907" s="460">
        <f t="shared" si="176"/>
        <v>0</v>
      </c>
      <c r="Q2907" s="451">
        <f>Q2905</f>
        <v>1</v>
      </c>
      <c r="R2907" s="144">
        <v>6148.7999999999993</v>
      </c>
      <c r="S2907" s="143">
        <f t="shared" si="177"/>
        <v>0</v>
      </c>
      <c r="T2907" s="144">
        <f>Q2907*M2907</f>
        <v>6148.7999999999993</v>
      </c>
      <c r="U2907" s="145"/>
      <c r="W2907" s="365"/>
    </row>
    <row r="2908" spans="1:23">
      <c r="A2908" s="182"/>
      <c r="B2908" s="52"/>
      <c r="C2908" s="200"/>
      <c r="D2908" s="137"/>
      <c r="E2908" s="52"/>
      <c r="F2908" s="52"/>
      <c r="G2908" s="186"/>
      <c r="H2908" s="187"/>
      <c r="I2908" s="187"/>
      <c r="J2908" s="187"/>
      <c r="K2908" s="139"/>
      <c r="L2908" s="140"/>
      <c r="M2908" s="141"/>
      <c r="N2908" s="458">
        <f t="shared" si="175"/>
        <v>0</v>
      </c>
      <c r="O2908" s="147"/>
      <c r="P2908" s="460">
        <f t="shared" si="176"/>
        <v>0</v>
      </c>
      <c r="Q2908" s="451"/>
      <c r="R2908" s="144"/>
      <c r="S2908" s="143"/>
      <c r="T2908" s="144"/>
      <c r="U2908" s="145"/>
      <c r="W2908" s="365"/>
    </row>
    <row r="2909" spans="1:23" ht="14.5">
      <c r="A2909" s="135">
        <v>19</v>
      </c>
      <c r="B2909" s="52" t="s">
        <v>103</v>
      </c>
      <c r="C2909" s="185" t="s">
        <v>506</v>
      </c>
      <c r="D2909" s="202">
        <v>3.6</v>
      </c>
      <c r="E2909" s="52" t="s">
        <v>532</v>
      </c>
      <c r="F2909" s="52">
        <v>3</v>
      </c>
      <c r="G2909" s="112" t="s">
        <v>96</v>
      </c>
      <c r="H2909" s="138">
        <v>20</v>
      </c>
      <c r="I2909" s="139">
        <v>282</v>
      </c>
      <c r="J2909" s="139">
        <v>206</v>
      </c>
      <c r="K2909" s="139">
        <f>I2909+J2909</f>
        <v>488</v>
      </c>
      <c r="L2909" s="140">
        <f>K2909*D2909</f>
        <v>1756.8</v>
      </c>
      <c r="M2909" s="141">
        <f t="shared" si="178"/>
        <v>5270.4</v>
      </c>
      <c r="N2909" s="458">
        <f t="shared" si="175"/>
        <v>0</v>
      </c>
      <c r="O2909" s="147">
        <v>1</v>
      </c>
      <c r="P2909" s="460">
        <f t="shared" si="176"/>
        <v>0</v>
      </c>
      <c r="Q2909" s="451">
        <f>+'Work progress Summary'!$E$24</f>
        <v>1</v>
      </c>
      <c r="R2909" s="144">
        <v>5270.4</v>
      </c>
      <c r="S2909" s="143">
        <f t="shared" si="177"/>
        <v>0</v>
      </c>
      <c r="T2909" s="144">
        <f>Q2909*M2909</f>
        <v>5270.4</v>
      </c>
      <c r="U2909" s="145"/>
      <c r="W2909" s="365"/>
    </row>
    <row r="2910" spans="1:23">
      <c r="A2910" s="182"/>
      <c r="B2910" s="52"/>
      <c r="C2910" s="200"/>
      <c r="D2910" s="137"/>
      <c r="E2910" s="52"/>
      <c r="F2910" s="52"/>
      <c r="G2910" s="186"/>
      <c r="H2910" s="187"/>
      <c r="I2910" s="187"/>
      <c r="J2910" s="187"/>
      <c r="K2910" s="139"/>
      <c r="L2910" s="140"/>
      <c r="M2910" s="141"/>
      <c r="N2910" s="458">
        <f t="shared" ref="N2910:N2973" si="179">P2910*D2910*F2910</f>
        <v>0</v>
      </c>
      <c r="O2910" s="147"/>
      <c r="P2910" s="460">
        <f t="shared" ref="P2910:P2973" si="180">Q2910-O2910</f>
        <v>0</v>
      </c>
      <c r="Q2910" s="451"/>
      <c r="R2910" s="144"/>
      <c r="S2910" s="143"/>
      <c r="T2910" s="144"/>
      <c r="U2910" s="145"/>
      <c r="W2910" s="365"/>
    </row>
    <row r="2911" spans="1:23">
      <c r="A2911" s="135">
        <v>19</v>
      </c>
      <c r="B2911" s="52" t="s">
        <v>105</v>
      </c>
      <c r="C2911" s="185" t="s">
        <v>285</v>
      </c>
      <c r="D2911" s="202">
        <v>24</v>
      </c>
      <c r="E2911" s="52" t="s">
        <v>533</v>
      </c>
      <c r="F2911" s="52">
        <v>3</v>
      </c>
      <c r="G2911" s="112" t="s">
        <v>98</v>
      </c>
      <c r="H2911" s="138">
        <v>5</v>
      </c>
      <c r="I2911" s="139">
        <v>0</v>
      </c>
      <c r="J2911" s="139">
        <v>57</v>
      </c>
      <c r="K2911" s="139">
        <f>I2911+J2911</f>
        <v>57</v>
      </c>
      <c r="L2911" s="140">
        <f>K2911*D2911</f>
        <v>1368</v>
      </c>
      <c r="M2911" s="141">
        <f t="shared" si="178"/>
        <v>4104</v>
      </c>
      <c r="N2911" s="458"/>
      <c r="O2911" s="147">
        <v>0.66666666666666663</v>
      </c>
      <c r="P2911" s="460">
        <f t="shared" si="180"/>
        <v>0</v>
      </c>
      <c r="Q2911" s="451">
        <f>'Work progress Summary'!L24</f>
        <v>0.66666666666666663</v>
      </c>
      <c r="R2911" s="144">
        <v>2736</v>
      </c>
      <c r="S2911" s="143">
        <f t="shared" ref="S2911:S2971" si="181">T2911-R2911</f>
        <v>0</v>
      </c>
      <c r="T2911" s="144">
        <f>Q2911*M2911</f>
        <v>2736</v>
      </c>
      <c r="U2911" s="145"/>
      <c r="W2911" s="365"/>
    </row>
    <row r="2912" spans="1:23">
      <c r="A2912" s="182"/>
      <c r="B2912" s="52"/>
      <c r="C2912" s="200"/>
      <c r="D2912" s="137"/>
      <c r="E2912" s="52"/>
      <c r="F2912" s="52"/>
      <c r="G2912" s="186"/>
      <c r="H2912" s="187"/>
      <c r="I2912" s="187"/>
      <c r="J2912" s="187"/>
      <c r="K2912" s="139"/>
      <c r="L2912" s="140"/>
      <c r="M2912" s="141"/>
      <c r="N2912" s="458">
        <f t="shared" si="179"/>
        <v>0</v>
      </c>
      <c r="O2912" s="147"/>
      <c r="P2912" s="460">
        <f t="shared" si="180"/>
        <v>0</v>
      </c>
      <c r="Q2912" s="451"/>
      <c r="R2912" s="144"/>
      <c r="S2912" s="143"/>
      <c r="T2912" s="144"/>
      <c r="U2912" s="145"/>
      <c r="W2912" s="365"/>
    </row>
    <row r="2913" spans="1:23">
      <c r="A2913" s="135">
        <v>19</v>
      </c>
      <c r="B2913" s="52" t="s">
        <v>107</v>
      </c>
      <c r="C2913" s="185" t="s">
        <v>285</v>
      </c>
      <c r="D2913" s="202">
        <v>11</v>
      </c>
      <c r="E2913" s="52" t="s">
        <v>533</v>
      </c>
      <c r="F2913" s="52">
        <v>3</v>
      </c>
      <c r="G2913" s="112" t="s">
        <v>98</v>
      </c>
      <c r="H2913" s="138">
        <v>5</v>
      </c>
      <c r="I2913" s="139">
        <v>0</v>
      </c>
      <c r="J2913" s="139">
        <v>57</v>
      </c>
      <c r="K2913" s="139">
        <f>I2913+J2913</f>
        <v>57</v>
      </c>
      <c r="L2913" s="140">
        <f>K2913*D2913</f>
        <v>627</v>
      </c>
      <c r="M2913" s="141">
        <f t="shared" si="178"/>
        <v>1881</v>
      </c>
      <c r="N2913" s="458"/>
      <c r="O2913" s="147">
        <v>0.66666666666666663</v>
      </c>
      <c r="P2913" s="460">
        <f t="shared" si="180"/>
        <v>0</v>
      </c>
      <c r="Q2913" s="451">
        <f>'Work progress Summary'!L24</f>
        <v>0.66666666666666663</v>
      </c>
      <c r="R2913" s="144">
        <v>1254</v>
      </c>
      <c r="S2913" s="143">
        <f t="shared" si="181"/>
        <v>0</v>
      </c>
      <c r="T2913" s="144">
        <f>Q2913*M2913</f>
        <v>1254</v>
      </c>
      <c r="U2913" s="145"/>
      <c r="W2913" s="365"/>
    </row>
    <row r="2914" spans="1:23">
      <c r="A2914" s="182"/>
      <c r="B2914" s="52"/>
      <c r="C2914" s="200"/>
      <c r="D2914" s="137"/>
      <c r="E2914" s="52"/>
      <c r="F2914" s="52"/>
      <c r="G2914" s="186"/>
      <c r="H2914" s="187"/>
      <c r="I2914" s="187"/>
      <c r="J2914" s="187"/>
      <c r="K2914" s="139"/>
      <c r="L2914" s="140"/>
      <c r="M2914" s="141"/>
      <c r="N2914" s="458">
        <f t="shared" si="179"/>
        <v>0</v>
      </c>
      <c r="O2914" s="147"/>
      <c r="P2914" s="460">
        <f t="shared" si="180"/>
        <v>0</v>
      </c>
      <c r="Q2914" s="451"/>
      <c r="R2914" s="144"/>
      <c r="S2914" s="143"/>
      <c r="T2914" s="144"/>
      <c r="U2914" s="145"/>
      <c r="W2914" s="365"/>
    </row>
    <row r="2915" spans="1:23">
      <c r="A2915" s="135">
        <v>19</v>
      </c>
      <c r="B2915" s="52" t="s">
        <v>108</v>
      </c>
      <c r="C2915" s="185" t="s">
        <v>285</v>
      </c>
      <c r="D2915" s="202">
        <v>11</v>
      </c>
      <c r="E2915" s="52" t="s">
        <v>533</v>
      </c>
      <c r="F2915" s="52">
        <v>3</v>
      </c>
      <c r="G2915" s="112" t="s">
        <v>98</v>
      </c>
      <c r="H2915" s="138">
        <v>5</v>
      </c>
      <c r="I2915" s="139">
        <v>0</v>
      </c>
      <c r="J2915" s="139">
        <v>57</v>
      </c>
      <c r="K2915" s="139">
        <f>I2915+J2915</f>
        <v>57</v>
      </c>
      <c r="L2915" s="140">
        <f>K2915*D2915</f>
        <v>627</v>
      </c>
      <c r="M2915" s="141">
        <f t="shared" si="178"/>
        <v>1881</v>
      </c>
      <c r="N2915" s="458"/>
      <c r="O2915" s="147">
        <v>0.66666666666666663</v>
      </c>
      <c r="P2915" s="460">
        <f t="shared" si="180"/>
        <v>0</v>
      </c>
      <c r="Q2915" s="451">
        <f>'Work progress Summary'!L24</f>
        <v>0.66666666666666663</v>
      </c>
      <c r="R2915" s="144">
        <v>1254</v>
      </c>
      <c r="S2915" s="143">
        <f t="shared" si="181"/>
        <v>0</v>
      </c>
      <c r="T2915" s="144">
        <f>Q2915*M2915</f>
        <v>1254</v>
      </c>
      <c r="U2915" s="145"/>
      <c r="W2915" s="365"/>
    </row>
    <row r="2916" spans="1:23">
      <c r="A2916" s="182"/>
      <c r="B2916" s="52"/>
      <c r="C2916" s="200"/>
      <c r="D2916" s="137"/>
      <c r="E2916" s="52"/>
      <c r="F2916" s="52"/>
      <c r="G2916" s="186"/>
      <c r="H2916" s="187"/>
      <c r="I2916" s="187"/>
      <c r="J2916" s="187"/>
      <c r="K2916" s="139"/>
      <c r="L2916" s="140"/>
      <c r="M2916" s="141"/>
      <c r="N2916" s="458">
        <f t="shared" si="179"/>
        <v>0</v>
      </c>
      <c r="O2916" s="147"/>
      <c r="P2916" s="460">
        <f t="shared" si="180"/>
        <v>0</v>
      </c>
      <c r="Q2916" s="451"/>
      <c r="R2916" s="144"/>
      <c r="S2916" s="143"/>
      <c r="T2916" s="144"/>
      <c r="U2916" s="145"/>
      <c r="W2916" s="365"/>
    </row>
    <row r="2917" spans="1:23" ht="26">
      <c r="A2917" s="135">
        <v>19</v>
      </c>
      <c r="B2917" s="52" t="s">
        <v>109</v>
      </c>
      <c r="C2917" s="136" t="s">
        <v>110</v>
      </c>
      <c r="D2917" s="137">
        <v>1</v>
      </c>
      <c r="E2917" s="52" t="s">
        <v>100</v>
      </c>
      <c r="F2917" s="52">
        <v>3</v>
      </c>
      <c r="G2917" s="112" t="s">
        <v>96</v>
      </c>
      <c r="H2917" s="138">
        <v>20</v>
      </c>
      <c r="I2917" s="139">
        <v>155</v>
      </c>
      <c r="J2917" s="139">
        <v>62</v>
      </c>
      <c r="K2917" s="139">
        <f>I2917+J2917</f>
        <v>217</v>
      </c>
      <c r="L2917" s="140">
        <f>K2917*D2917</f>
        <v>217</v>
      </c>
      <c r="M2917" s="141">
        <f t="shared" si="178"/>
        <v>651</v>
      </c>
      <c r="N2917" s="458">
        <f>P2917*D2917*F2917*0.3*1.115</f>
        <v>0</v>
      </c>
      <c r="O2917" s="147">
        <v>1</v>
      </c>
      <c r="P2917" s="460">
        <f t="shared" si="180"/>
        <v>0</v>
      </c>
      <c r="Q2917" s="451">
        <f>+'Work progress Summary'!$E$24</f>
        <v>1</v>
      </c>
      <c r="R2917" s="144">
        <v>651</v>
      </c>
      <c r="S2917" s="143">
        <f t="shared" si="181"/>
        <v>0</v>
      </c>
      <c r="T2917" s="144">
        <f>Q2917*M2917</f>
        <v>651</v>
      </c>
      <c r="U2917" s="145"/>
      <c r="W2917" s="365"/>
    </row>
    <row r="2918" spans="1:23">
      <c r="A2918" s="182"/>
      <c r="B2918" s="52"/>
      <c r="C2918" s="200"/>
      <c r="D2918" s="137"/>
      <c r="E2918" s="52"/>
      <c r="F2918" s="52"/>
      <c r="G2918" s="186"/>
      <c r="H2918" s="187"/>
      <c r="I2918" s="187"/>
      <c r="J2918" s="187"/>
      <c r="K2918" s="139"/>
      <c r="L2918" s="140"/>
      <c r="M2918" s="141"/>
      <c r="N2918" s="458">
        <f t="shared" si="179"/>
        <v>0</v>
      </c>
      <c r="O2918" s="147"/>
      <c r="P2918" s="460">
        <f t="shared" si="180"/>
        <v>0</v>
      </c>
      <c r="Q2918" s="451"/>
      <c r="R2918" s="144"/>
      <c r="S2918" s="143"/>
      <c r="T2918" s="144"/>
      <c r="U2918" s="145"/>
      <c r="W2918" s="365"/>
    </row>
    <row r="2919" spans="1:23" ht="26">
      <c r="A2919" s="135">
        <v>19</v>
      </c>
      <c r="B2919" s="52" t="s">
        <v>112</v>
      </c>
      <c r="C2919" s="136" t="s">
        <v>507</v>
      </c>
      <c r="D2919" s="202">
        <v>1</v>
      </c>
      <c r="E2919" s="52" t="s">
        <v>100</v>
      </c>
      <c r="F2919" s="52">
        <v>3</v>
      </c>
      <c r="G2919" s="112" t="s">
        <v>96</v>
      </c>
      <c r="H2919" s="138">
        <v>20</v>
      </c>
      <c r="I2919" s="139">
        <v>128</v>
      </c>
      <c r="J2919" s="139">
        <v>51</v>
      </c>
      <c r="K2919" s="139">
        <f>I2919+J2919</f>
        <v>179</v>
      </c>
      <c r="L2919" s="140">
        <f>K2919*D2919</f>
        <v>179</v>
      </c>
      <c r="M2919" s="141">
        <f t="shared" si="178"/>
        <v>537</v>
      </c>
      <c r="N2919" s="458">
        <f>P2919*D2919*F2919*0.32*0.925</f>
        <v>0</v>
      </c>
      <c r="O2919" s="147">
        <v>1</v>
      </c>
      <c r="P2919" s="460">
        <f t="shared" si="180"/>
        <v>0</v>
      </c>
      <c r="Q2919" s="451">
        <f>+'Work progress Summary'!$E$24</f>
        <v>1</v>
      </c>
      <c r="R2919" s="144">
        <v>537</v>
      </c>
      <c r="S2919" s="143">
        <f t="shared" si="181"/>
        <v>0</v>
      </c>
      <c r="T2919" s="144">
        <f>Q2919*M2919</f>
        <v>537</v>
      </c>
      <c r="U2919" s="145"/>
      <c r="W2919" s="365"/>
    </row>
    <row r="2920" spans="1:23">
      <c r="A2920" s="182"/>
      <c r="B2920" s="52"/>
      <c r="C2920" s="200"/>
      <c r="D2920" s="137"/>
      <c r="E2920" s="52"/>
      <c r="F2920" s="52"/>
      <c r="G2920" s="186"/>
      <c r="H2920" s="187"/>
      <c r="I2920" s="187"/>
      <c r="J2920" s="187"/>
      <c r="K2920" s="139"/>
      <c r="L2920" s="140"/>
      <c r="M2920" s="141"/>
      <c r="N2920" s="458">
        <f t="shared" si="179"/>
        <v>0</v>
      </c>
      <c r="O2920" s="147"/>
      <c r="P2920" s="460">
        <f t="shared" si="180"/>
        <v>0</v>
      </c>
      <c r="Q2920" s="451"/>
      <c r="R2920" s="144"/>
      <c r="S2920" s="143"/>
      <c r="T2920" s="144"/>
      <c r="U2920" s="145"/>
      <c r="W2920" s="365"/>
    </row>
    <row r="2921" spans="1:23" ht="27.65" customHeight="1">
      <c r="A2921" s="135">
        <v>19</v>
      </c>
      <c r="B2921" s="52" t="s">
        <v>113</v>
      </c>
      <c r="C2921" s="136" t="s">
        <v>508</v>
      </c>
      <c r="D2921" s="202">
        <v>0.93</v>
      </c>
      <c r="E2921" s="52" t="s">
        <v>533</v>
      </c>
      <c r="F2921" s="52">
        <v>3</v>
      </c>
      <c r="G2921" s="112" t="s">
        <v>98</v>
      </c>
      <c r="H2921" s="138">
        <v>5</v>
      </c>
      <c r="I2921" s="139">
        <v>0</v>
      </c>
      <c r="J2921" s="139">
        <v>57</v>
      </c>
      <c r="K2921" s="139">
        <f>I2921+J2921</f>
        <v>57</v>
      </c>
      <c r="L2921" s="140">
        <f>K2921*D2921</f>
        <v>53.010000000000005</v>
      </c>
      <c r="M2921" s="141">
        <f t="shared" si="178"/>
        <v>159.03000000000003</v>
      </c>
      <c r="N2921" s="458"/>
      <c r="O2921" s="147">
        <v>0.66666666666666663</v>
      </c>
      <c r="P2921" s="460">
        <f t="shared" si="180"/>
        <v>0</v>
      </c>
      <c r="Q2921" s="451">
        <f>'Work progress Summary'!L24</f>
        <v>0.66666666666666663</v>
      </c>
      <c r="R2921" s="144">
        <v>106.02000000000001</v>
      </c>
      <c r="S2921" s="143">
        <f t="shared" si="181"/>
        <v>0</v>
      </c>
      <c r="T2921" s="144">
        <f>Q2921*M2921</f>
        <v>106.02000000000001</v>
      </c>
      <c r="U2921" s="145"/>
      <c r="W2921" s="365"/>
    </row>
    <row r="2922" spans="1:23">
      <c r="A2922" s="182"/>
      <c r="B2922" s="52"/>
      <c r="C2922" s="200"/>
      <c r="D2922" s="137"/>
      <c r="E2922" s="52"/>
      <c r="F2922" s="52"/>
      <c r="G2922" s="186"/>
      <c r="H2922" s="187"/>
      <c r="I2922" s="187"/>
      <c r="J2922" s="187"/>
      <c r="K2922" s="139"/>
      <c r="L2922" s="140"/>
      <c r="M2922" s="141"/>
      <c r="N2922" s="458">
        <f t="shared" si="179"/>
        <v>0</v>
      </c>
      <c r="O2922" s="147"/>
      <c r="P2922" s="460">
        <f t="shared" si="180"/>
        <v>0</v>
      </c>
      <c r="Q2922" s="451"/>
      <c r="R2922" s="144"/>
      <c r="S2922" s="143"/>
      <c r="T2922" s="144"/>
      <c r="U2922" s="145"/>
      <c r="W2922" s="365"/>
    </row>
    <row r="2923" spans="1:23">
      <c r="A2923" s="135"/>
      <c r="B2923" s="52"/>
      <c r="C2923" s="185" t="s">
        <v>111</v>
      </c>
      <c r="D2923" s="202"/>
      <c r="E2923" s="52"/>
      <c r="F2923" s="52"/>
      <c r="G2923" s="186"/>
      <c r="H2923" s="187"/>
      <c r="I2923" s="139"/>
      <c r="J2923" s="139"/>
      <c r="K2923" s="139"/>
      <c r="L2923" s="140"/>
      <c r="M2923" s="141"/>
      <c r="N2923" s="458">
        <f t="shared" si="179"/>
        <v>0</v>
      </c>
      <c r="O2923" s="147"/>
      <c r="P2923" s="460">
        <f t="shared" si="180"/>
        <v>0</v>
      </c>
      <c r="Q2923" s="451"/>
      <c r="R2923" s="144"/>
      <c r="S2923" s="143"/>
      <c r="T2923" s="144"/>
      <c r="U2923" s="145"/>
      <c r="W2923" s="365"/>
    </row>
    <row r="2924" spans="1:23">
      <c r="A2924" s="182"/>
      <c r="B2924" s="52"/>
      <c r="C2924" s="200"/>
      <c r="D2924" s="137"/>
      <c r="E2924" s="52"/>
      <c r="F2924" s="52"/>
      <c r="G2924" s="186"/>
      <c r="H2924" s="187"/>
      <c r="I2924" s="187"/>
      <c r="J2924" s="187"/>
      <c r="K2924" s="139"/>
      <c r="L2924" s="140"/>
      <c r="M2924" s="141"/>
      <c r="N2924" s="458">
        <f t="shared" si="179"/>
        <v>0</v>
      </c>
      <c r="O2924" s="147"/>
      <c r="P2924" s="460">
        <f t="shared" si="180"/>
        <v>0</v>
      </c>
      <c r="Q2924" s="451"/>
      <c r="R2924" s="144"/>
      <c r="S2924" s="143"/>
      <c r="T2924" s="144"/>
      <c r="U2924" s="145"/>
      <c r="W2924" s="365"/>
    </row>
    <row r="2925" spans="1:23" ht="26">
      <c r="A2925" s="135">
        <v>19</v>
      </c>
      <c r="B2925" s="52" t="s">
        <v>115</v>
      </c>
      <c r="C2925" s="136" t="s">
        <v>93</v>
      </c>
      <c r="D2925" s="137">
        <v>3.2</v>
      </c>
      <c r="E2925" s="52" t="s">
        <v>532</v>
      </c>
      <c r="F2925" s="52">
        <v>3</v>
      </c>
      <c r="G2925" s="112" t="s">
        <v>94</v>
      </c>
      <c r="H2925" s="138">
        <v>20</v>
      </c>
      <c r="I2925" s="139">
        <v>255</v>
      </c>
      <c r="J2925" s="139">
        <v>145</v>
      </c>
      <c r="K2925" s="139">
        <f>I2925+J2925</f>
        <v>400</v>
      </c>
      <c r="L2925" s="140">
        <f>K2925*D2925</f>
        <v>1280</v>
      </c>
      <c r="M2925" s="141">
        <f t="shared" si="178"/>
        <v>3840</v>
      </c>
      <c r="N2925" s="458">
        <f t="shared" si="179"/>
        <v>0</v>
      </c>
      <c r="O2925" s="147">
        <v>1</v>
      </c>
      <c r="P2925" s="460">
        <f t="shared" si="180"/>
        <v>0</v>
      </c>
      <c r="Q2925" s="451">
        <f>+'Work progress Summary'!$F$24</f>
        <v>1</v>
      </c>
      <c r="R2925" s="144">
        <v>3840</v>
      </c>
      <c r="S2925" s="143">
        <f t="shared" si="181"/>
        <v>0</v>
      </c>
      <c r="T2925" s="144">
        <f>Q2925*M2925</f>
        <v>3840</v>
      </c>
      <c r="U2925" s="145"/>
      <c r="W2925" s="365"/>
    </row>
    <row r="2926" spans="1:23">
      <c r="A2926" s="182"/>
      <c r="B2926" s="52"/>
      <c r="C2926" s="200"/>
      <c r="D2926" s="137"/>
      <c r="E2926" s="52"/>
      <c r="F2926" s="52"/>
      <c r="G2926" s="186"/>
      <c r="H2926" s="187"/>
      <c r="I2926" s="187"/>
      <c r="J2926" s="187"/>
      <c r="K2926" s="139"/>
      <c r="L2926" s="140"/>
      <c r="M2926" s="141"/>
      <c r="N2926" s="458">
        <f t="shared" si="179"/>
        <v>0</v>
      </c>
      <c r="O2926" s="147"/>
      <c r="P2926" s="460">
        <f t="shared" si="180"/>
        <v>0</v>
      </c>
      <c r="Q2926" s="451"/>
      <c r="R2926" s="144"/>
      <c r="S2926" s="143"/>
      <c r="T2926" s="144"/>
      <c r="U2926" s="145"/>
      <c r="W2926" s="365"/>
    </row>
    <row r="2927" spans="1:23" ht="14.5">
      <c r="A2927" s="135">
        <v>19</v>
      </c>
      <c r="B2927" s="52" t="s">
        <v>116</v>
      </c>
      <c r="C2927" s="185" t="s">
        <v>383</v>
      </c>
      <c r="D2927" s="202">
        <v>1.1499999999999999</v>
      </c>
      <c r="E2927" s="52" t="s">
        <v>532</v>
      </c>
      <c r="F2927" s="52">
        <v>3</v>
      </c>
      <c r="G2927" s="112" t="s">
        <v>96</v>
      </c>
      <c r="H2927" s="138">
        <v>20</v>
      </c>
      <c r="I2927" s="139">
        <v>282</v>
      </c>
      <c r="J2927" s="139">
        <v>206</v>
      </c>
      <c r="K2927" s="139">
        <f>I2927+J2927</f>
        <v>488</v>
      </c>
      <c r="L2927" s="140">
        <f>K2927*D2927</f>
        <v>561.19999999999993</v>
      </c>
      <c r="M2927" s="141">
        <f t="shared" si="178"/>
        <v>1683.6</v>
      </c>
      <c r="N2927" s="458">
        <f t="shared" si="179"/>
        <v>0</v>
      </c>
      <c r="O2927" s="147">
        <v>1</v>
      </c>
      <c r="P2927" s="460">
        <f t="shared" si="180"/>
        <v>0</v>
      </c>
      <c r="Q2927" s="451">
        <f>+'Work progress Summary'!$F$24</f>
        <v>1</v>
      </c>
      <c r="R2927" s="144">
        <v>1683.6</v>
      </c>
      <c r="S2927" s="143">
        <f t="shared" si="181"/>
        <v>0</v>
      </c>
      <c r="T2927" s="144">
        <f>Q2927*M2927</f>
        <v>1683.6</v>
      </c>
      <c r="U2927" s="145"/>
      <c r="W2927" s="365"/>
    </row>
    <row r="2928" spans="1:23">
      <c r="A2928" s="182"/>
      <c r="B2928" s="52"/>
      <c r="C2928" s="200"/>
      <c r="D2928" s="137"/>
      <c r="E2928" s="52"/>
      <c r="F2928" s="52"/>
      <c r="G2928" s="186"/>
      <c r="H2928" s="187"/>
      <c r="I2928" s="187"/>
      <c r="J2928" s="187"/>
      <c r="K2928" s="139"/>
      <c r="L2928" s="140"/>
      <c r="M2928" s="141"/>
      <c r="N2928" s="458">
        <f t="shared" si="179"/>
        <v>0</v>
      </c>
      <c r="O2928" s="147"/>
      <c r="P2928" s="460">
        <f t="shared" si="180"/>
        <v>0</v>
      </c>
      <c r="Q2928" s="451"/>
      <c r="R2928" s="144"/>
      <c r="S2928" s="143"/>
      <c r="T2928" s="144"/>
      <c r="U2928" s="145"/>
      <c r="W2928" s="365"/>
    </row>
    <row r="2929" spans="1:23">
      <c r="A2929" s="135">
        <v>19</v>
      </c>
      <c r="B2929" s="52" t="s">
        <v>158</v>
      </c>
      <c r="C2929" s="185" t="s">
        <v>285</v>
      </c>
      <c r="D2929" s="202">
        <v>7.1</v>
      </c>
      <c r="E2929" s="52" t="s">
        <v>533</v>
      </c>
      <c r="F2929" s="52">
        <v>3</v>
      </c>
      <c r="G2929" s="112" t="s">
        <v>98</v>
      </c>
      <c r="H2929" s="138">
        <v>5</v>
      </c>
      <c r="I2929" s="139">
        <v>0</v>
      </c>
      <c r="J2929" s="139">
        <v>57</v>
      </c>
      <c r="K2929" s="139">
        <f>I2929+J2929</f>
        <v>57</v>
      </c>
      <c r="L2929" s="140">
        <f>K2929*D2929</f>
        <v>404.7</v>
      </c>
      <c r="M2929" s="141">
        <f t="shared" si="178"/>
        <v>1214.0999999999999</v>
      </c>
      <c r="N2929" s="458"/>
      <c r="O2929" s="147">
        <v>0.66666666666666663</v>
      </c>
      <c r="P2929" s="460">
        <f t="shared" si="180"/>
        <v>0.33333333333333337</v>
      </c>
      <c r="Q2929" s="451">
        <f>'Work progress Summary'!M24</f>
        <v>1</v>
      </c>
      <c r="R2929" s="144">
        <v>809.39999999999986</v>
      </c>
      <c r="S2929" s="143">
        <f t="shared" si="181"/>
        <v>404.70000000000005</v>
      </c>
      <c r="T2929" s="144">
        <f>Q2929*M2929</f>
        <v>1214.0999999999999</v>
      </c>
      <c r="U2929" s="145"/>
      <c r="W2929" s="365"/>
    </row>
    <row r="2930" spans="1:23">
      <c r="A2930" s="182"/>
      <c r="B2930" s="52"/>
      <c r="C2930" s="200"/>
      <c r="D2930" s="137"/>
      <c r="E2930" s="52"/>
      <c r="F2930" s="52"/>
      <c r="G2930" s="186"/>
      <c r="H2930" s="187"/>
      <c r="I2930" s="187"/>
      <c r="J2930" s="187"/>
      <c r="K2930" s="139"/>
      <c r="L2930" s="140"/>
      <c r="M2930" s="141"/>
      <c r="N2930" s="458">
        <f t="shared" si="179"/>
        <v>0</v>
      </c>
      <c r="O2930" s="147"/>
      <c r="P2930" s="460">
        <f t="shared" si="180"/>
        <v>0</v>
      </c>
      <c r="Q2930" s="451"/>
      <c r="R2930" s="144"/>
      <c r="S2930" s="143"/>
      <c r="T2930" s="144"/>
      <c r="U2930" s="145"/>
      <c r="W2930" s="365"/>
    </row>
    <row r="2931" spans="1:23" ht="26">
      <c r="A2931" s="135">
        <v>19</v>
      </c>
      <c r="B2931" s="52" t="s">
        <v>116</v>
      </c>
      <c r="C2931" s="136" t="s">
        <v>288</v>
      </c>
      <c r="D2931" s="202">
        <v>1</v>
      </c>
      <c r="E2931" s="52" t="s">
        <v>100</v>
      </c>
      <c r="F2931" s="52">
        <v>3</v>
      </c>
      <c r="G2931" s="112" t="s">
        <v>96</v>
      </c>
      <c r="H2931" s="138">
        <v>20</v>
      </c>
      <c r="I2931" s="139">
        <v>134</v>
      </c>
      <c r="J2931" s="139">
        <v>55</v>
      </c>
      <c r="K2931" s="139">
        <f>I2931+J2931</f>
        <v>189</v>
      </c>
      <c r="L2931" s="140">
        <f>K2931*D2931</f>
        <v>189</v>
      </c>
      <c r="M2931" s="141">
        <f t="shared" si="178"/>
        <v>567</v>
      </c>
      <c r="N2931" s="458">
        <f>P2931*D2931*F2931*0.32*0.925</f>
        <v>0</v>
      </c>
      <c r="O2931" s="147">
        <v>1</v>
      </c>
      <c r="P2931" s="460">
        <f t="shared" si="180"/>
        <v>0</v>
      </c>
      <c r="Q2931" s="451">
        <f>+'Work progress Summary'!$F$24</f>
        <v>1</v>
      </c>
      <c r="R2931" s="144">
        <v>567</v>
      </c>
      <c r="S2931" s="143">
        <f t="shared" si="181"/>
        <v>0</v>
      </c>
      <c r="T2931" s="144">
        <f>Q2931*M2931</f>
        <v>567</v>
      </c>
      <c r="U2931" s="145"/>
      <c r="W2931" s="365"/>
    </row>
    <row r="2932" spans="1:23">
      <c r="A2932" s="182"/>
      <c r="B2932" s="52"/>
      <c r="C2932" s="200"/>
      <c r="D2932" s="137"/>
      <c r="E2932" s="52"/>
      <c r="F2932" s="52"/>
      <c r="G2932" s="186"/>
      <c r="H2932" s="187"/>
      <c r="I2932" s="187"/>
      <c r="J2932" s="187"/>
      <c r="K2932" s="139"/>
      <c r="L2932" s="140"/>
      <c r="M2932" s="141"/>
      <c r="N2932" s="458">
        <f t="shared" si="179"/>
        <v>0</v>
      </c>
      <c r="O2932" s="147"/>
      <c r="P2932" s="460">
        <f t="shared" si="180"/>
        <v>0</v>
      </c>
      <c r="Q2932" s="451"/>
      <c r="R2932" s="144"/>
      <c r="S2932" s="143"/>
      <c r="T2932" s="144"/>
      <c r="U2932" s="145"/>
      <c r="W2932" s="365"/>
    </row>
    <row r="2933" spans="1:23">
      <c r="A2933" s="135"/>
      <c r="B2933" s="52"/>
      <c r="C2933" s="185" t="s">
        <v>118</v>
      </c>
      <c r="D2933" s="202"/>
      <c r="E2933" s="52"/>
      <c r="F2933" s="52"/>
      <c r="G2933" s="186"/>
      <c r="H2933" s="187"/>
      <c r="I2933" s="139"/>
      <c r="J2933" s="139"/>
      <c r="K2933" s="139"/>
      <c r="L2933" s="140"/>
      <c r="M2933" s="141"/>
      <c r="N2933" s="458">
        <f t="shared" si="179"/>
        <v>0</v>
      </c>
      <c r="O2933" s="147"/>
      <c r="P2933" s="460">
        <f t="shared" si="180"/>
        <v>0</v>
      </c>
      <c r="Q2933" s="451"/>
      <c r="R2933" s="144"/>
      <c r="S2933" s="143"/>
      <c r="T2933" s="144"/>
      <c r="U2933" s="145"/>
      <c r="W2933" s="365"/>
    </row>
    <row r="2934" spans="1:23">
      <c r="A2934" s="182"/>
      <c r="B2934" s="52"/>
      <c r="C2934" s="200"/>
      <c r="D2934" s="137"/>
      <c r="E2934" s="52"/>
      <c r="F2934" s="52"/>
      <c r="G2934" s="186"/>
      <c r="H2934" s="187"/>
      <c r="I2934" s="187"/>
      <c r="J2934" s="187"/>
      <c r="K2934" s="139"/>
      <c r="L2934" s="140"/>
      <c r="M2934" s="141"/>
      <c r="N2934" s="458">
        <f t="shared" si="179"/>
        <v>0</v>
      </c>
      <c r="O2934" s="147"/>
      <c r="P2934" s="460">
        <f t="shared" si="180"/>
        <v>0</v>
      </c>
      <c r="Q2934" s="451"/>
      <c r="R2934" s="144"/>
      <c r="S2934" s="143"/>
      <c r="T2934" s="144"/>
      <c r="U2934" s="145"/>
      <c r="W2934" s="365"/>
    </row>
    <row r="2935" spans="1:23" ht="26">
      <c r="A2935" s="135">
        <v>19</v>
      </c>
      <c r="B2935" s="52" t="s">
        <v>1</v>
      </c>
      <c r="C2935" s="185" t="s">
        <v>119</v>
      </c>
      <c r="D2935" s="202">
        <v>2</v>
      </c>
      <c r="E2935" s="52" t="s">
        <v>532</v>
      </c>
      <c r="F2935" s="52">
        <v>3</v>
      </c>
      <c r="G2935" s="112" t="s">
        <v>94</v>
      </c>
      <c r="H2935" s="138">
        <v>20</v>
      </c>
      <c r="I2935" s="139">
        <v>255</v>
      </c>
      <c r="J2935" s="139">
        <v>145</v>
      </c>
      <c r="K2935" s="139">
        <f>I2935+J2935</f>
        <v>400</v>
      </c>
      <c r="L2935" s="140">
        <f>K2935*D2935</f>
        <v>800</v>
      </c>
      <c r="M2935" s="141">
        <f t="shared" si="178"/>
        <v>2400</v>
      </c>
      <c r="N2935" s="458">
        <f t="shared" si="179"/>
        <v>0</v>
      </c>
      <c r="O2935" s="147">
        <v>1</v>
      </c>
      <c r="P2935" s="460">
        <f t="shared" si="180"/>
        <v>0</v>
      </c>
      <c r="Q2935" s="451">
        <f>+'Work progress Summary'!$G$24</f>
        <v>1</v>
      </c>
      <c r="R2935" s="144">
        <v>2400</v>
      </c>
      <c r="S2935" s="143">
        <f t="shared" si="181"/>
        <v>0</v>
      </c>
      <c r="T2935" s="144">
        <f>Q2935*M2935</f>
        <v>2400</v>
      </c>
      <c r="U2935" s="145"/>
      <c r="W2935" s="365"/>
    </row>
    <row r="2936" spans="1:23">
      <c r="A2936" s="182"/>
      <c r="B2936" s="52"/>
      <c r="C2936" s="200"/>
      <c r="D2936" s="137"/>
      <c r="E2936" s="52"/>
      <c r="F2936" s="52"/>
      <c r="G2936" s="186"/>
      <c r="H2936" s="187"/>
      <c r="I2936" s="187"/>
      <c r="J2936" s="187"/>
      <c r="K2936" s="139"/>
      <c r="L2936" s="140"/>
      <c r="M2936" s="141"/>
      <c r="N2936" s="458">
        <f t="shared" si="179"/>
        <v>0</v>
      </c>
      <c r="O2936" s="147"/>
      <c r="P2936" s="460">
        <f t="shared" si="180"/>
        <v>0</v>
      </c>
      <c r="Q2936" s="451"/>
      <c r="R2936" s="144"/>
      <c r="S2936" s="143"/>
      <c r="T2936" s="144"/>
      <c r="U2936" s="145"/>
      <c r="W2936" s="365"/>
    </row>
    <row r="2937" spans="1:23" ht="26">
      <c r="A2937" s="135">
        <v>19</v>
      </c>
      <c r="B2937" s="52" t="s">
        <v>3</v>
      </c>
      <c r="C2937" s="136" t="s">
        <v>120</v>
      </c>
      <c r="D2937" s="202">
        <v>1</v>
      </c>
      <c r="E2937" s="52" t="s">
        <v>100</v>
      </c>
      <c r="F2937" s="52">
        <v>3</v>
      </c>
      <c r="G2937" s="112" t="s">
        <v>96</v>
      </c>
      <c r="H2937" s="138">
        <v>20</v>
      </c>
      <c r="I2937" s="139">
        <v>99</v>
      </c>
      <c r="J2937" s="139">
        <v>37</v>
      </c>
      <c r="K2937" s="139">
        <f>I2937+J2937</f>
        <v>136</v>
      </c>
      <c r="L2937" s="140">
        <f>K2937*D2937</f>
        <v>136</v>
      </c>
      <c r="M2937" s="141">
        <f t="shared" si="178"/>
        <v>408</v>
      </c>
      <c r="N2937" s="458">
        <f>P2937*D2937*F2937*0.235*0.86</f>
        <v>0</v>
      </c>
      <c r="O2937" s="147">
        <v>1</v>
      </c>
      <c r="P2937" s="460">
        <f t="shared" si="180"/>
        <v>0</v>
      </c>
      <c r="Q2937" s="451">
        <f>+'Work progress Summary'!$G$24</f>
        <v>1</v>
      </c>
      <c r="R2937" s="144">
        <v>408</v>
      </c>
      <c r="S2937" s="143">
        <f t="shared" si="181"/>
        <v>0</v>
      </c>
      <c r="T2937" s="144">
        <f>Q2937*M2937</f>
        <v>408</v>
      </c>
      <c r="U2937" s="145"/>
      <c r="W2937" s="365"/>
    </row>
    <row r="2938" spans="1:23">
      <c r="A2938" s="182"/>
      <c r="B2938" s="52"/>
      <c r="C2938" s="200"/>
      <c r="D2938" s="137"/>
      <c r="E2938" s="52"/>
      <c r="F2938" s="52"/>
      <c r="G2938" s="186"/>
      <c r="H2938" s="187"/>
      <c r="I2938" s="187"/>
      <c r="J2938" s="187"/>
      <c r="K2938" s="139"/>
      <c r="L2938" s="140"/>
      <c r="M2938" s="141"/>
      <c r="N2938" s="458">
        <f t="shared" si="179"/>
        <v>0</v>
      </c>
      <c r="O2938" s="147"/>
      <c r="P2938" s="460">
        <f t="shared" si="180"/>
        <v>0</v>
      </c>
      <c r="Q2938" s="451"/>
      <c r="R2938" s="144"/>
      <c r="S2938" s="143"/>
      <c r="T2938" s="144"/>
      <c r="U2938" s="145"/>
      <c r="W2938" s="365"/>
    </row>
    <row r="2939" spans="1:23">
      <c r="A2939" s="135"/>
      <c r="B2939" s="52"/>
      <c r="C2939" s="185" t="s">
        <v>121</v>
      </c>
      <c r="D2939" s="202"/>
      <c r="E2939" s="52"/>
      <c r="F2939" s="52"/>
      <c r="G2939" s="186"/>
      <c r="H2939" s="187"/>
      <c r="I2939" s="139"/>
      <c r="J2939" s="139"/>
      <c r="K2939" s="139"/>
      <c r="L2939" s="140"/>
      <c r="M2939" s="141"/>
      <c r="N2939" s="458">
        <f t="shared" si="179"/>
        <v>0</v>
      </c>
      <c r="O2939" s="147"/>
      <c r="P2939" s="460">
        <f t="shared" si="180"/>
        <v>0</v>
      </c>
      <c r="Q2939" s="451"/>
      <c r="R2939" s="144"/>
      <c r="S2939" s="143"/>
      <c r="T2939" s="144"/>
      <c r="U2939" s="145"/>
      <c r="W2939" s="365"/>
    </row>
    <row r="2940" spans="1:23">
      <c r="A2940" s="182"/>
      <c r="B2940" s="52"/>
      <c r="C2940" s="200"/>
      <c r="D2940" s="137"/>
      <c r="E2940" s="52"/>
      <c r="F2940" s="52"/>
      <c r="G2940" s="186"/>
      <c r="H2940" s="187"/>
      <c r="I2940" s="187"/>
      <c r="J2940" s="187"/>
      <c r="K2940" s="139"/>
      <c r="L2940" s="140"/>
      <c r="M2940" s="141"/>
      <c r="N2940" s="458">
        <f t="shared" si="179"/>
        <v>0</v>
      </c>
      <c r="O2940" s="147"/>
      <c r="P2940" s="460">
        <f t="shared" si="180"/>
        <v>0</v>
      </c>
      <c r="Q2940" s="451"/>
      <c r="R2940" s="144"/>
      <c r="S2940" s="143"/>
      <c r="T2940" s="144"/>
      <c r="U2940" s="145"/>
      <c r="W2940" s="365"/>
    </row>
    <row r="2941" spans="1:23" ht="26">
      <c r="A2941" s="135">
        <v>19</v>
      </c>
      <c r="B2941" s="52" t="s">
        <v>5</v>
      </c>
      <c r="C2941" s="136" t="s">
        <v>93</v>
      </c>
      <c r="D2941" s="202">
        <v>0.7</v>
      </c>
      <c r="E2941" s="52" t="s">
        <v>532</v>
      </c>
      <c r="F2941" s="52">
        <v>3</v>
      </c>
      <c r="G2941" s="112" t="s">
        <v>94</v>
      </c>
      <c r="H2941" s="138">
        <v>20</v>
      </c>
      <c r="I2941" s="139">
        <v>255</v>
      </c>
      <c r="J2941" s="139">
        <v>145</v>
      </c>
      <c r="K2941" s="139">
        <f>I2941+J2941</f>
        <v>400</v>
      </c>
      <c r="L2941" s="140">
        <f>K2941*D2941</f>
        <v>280</v>
      </c>
      <c r="M2941" s="141">
        <f t="shared" si="178"/>
        <v>840</v>
      </c>
      <c r="N2941" s="458">
        <f t="shared" si="179"/>
        <v>0</v>
      </c>
      <c r="O2941" s="147">
        <v>1</v>
      </c>
      <c r="P2941" s="460">
        <f t="shared" si="180"/>
        <v>0</v>
      </c>
      <c r="Q2941" s="451">
        <f>+'Work progress Summary'!$H$24</f>
        <v>1</v>
      </c>
      <c r="R2941" s="144">
        <v>840</v>
      </c>
      <c r="S2941" s="143">
        <f t="shared" si="181"/>
        <v>0</v>
      </c>
      <c r="T2941" s="144">
        <f>Q2941*M2941</f>
        <v>840</v>
      </c>
      <c r="U2941" s="145"/>
      <c r="W2941" s="365"/>
    </row>
    <row r="2942" spans="1:23">
      <c r="A2942" s="182"/>
      <c r="B2942" s="52"/>
      <c r="C2942" s="200"/>
      <c r="D2942" s="137"/>
      <c r="E2942" s="52"/>
      <c r="F2942" s="52"/>
      <c r="G2942" s="186"/>
      <c r="H2942" s="187"/>
      <c r="I2942" s="187"/>
      <c r="J2942" s="187"/>
      <c r="K2942" s="139"/>
      <c r="L2942" s="140"/>
      <c r="M2942" s="141"/>
      <c r="N2942" s="458">
        <f t="shared" si="179"/>
        <v>0</v>
      </c>
      <c r="O2942" s="147"/>
      <c r="P2942" s="460">
        <f t="shared" si="180"/>
        <v>0</v>
      </c>
      <c r="Q2942" s="451"/>
      <c r="R2942" s="144"/>
      <c r="S2942" s="143"/>
      <c r="T2942" s="144"/>
      <c r="U2942" s="145"/>
      <c r="W2942" s="365"/>
    </row>
    <row r="2943" spans="1:23" ht="14.5">
      <c r="A2943" s="135">
        <v>19</v>
      </c>
      <c r="B2943" s="52" t="s">
        <v>103</v>
      </c>
      <c r="C2943" s="185" t="s">
        <v>172</v>
      </c>
      <c r="D2943" s="137">
        <v>0.5</v>
      </c>
      <c r="E2943" s="52" t="s">
        <v>532</v>
      </c>
      <c r="F2943" s="52">
        <v>3</v>
      </c>
      <c r="G2943" s="112" t="s">
        <v>96</v>
      </c>
      <c r="H2943" s="138">
        <v>20</v>
      </c>
      <c r="I2943" s="139">
        <v>282</v>
      </c>
      <c r="J2943" s="139">
        <v>206</v>
      </c>
      <c r="K2943" s="139">
        <f>I2943+J2943</f>
        <v>488</v>
      </c>
      <c r="L2943" s="140">
        <f>K2943*D2943</f>
        <v>244</v>
      </c>
      <c r="M2943" s="141">
        <f t="shared" si="178"/>
        <v>732</v>
      </c>
      <c r="N2943" s="458">
        <f t="shared" si="179"/>
        <v>0</v>
      </c>
      <c r="O2943" s="147">
        <v>1</v>
      </c>
      <c r="P2943" s="460">
        <f t="shared" si="180"/>
        <v>0</v>
      </c>
      <c r="Q2943" s="451">
        <f>+'Work progress Summary'!$H$24</f>
        <v>1</v>
      </c>
      <c r="R2943" s="144">
        <v>732</v>
      </c>
      <c r="S2943" s="143">
        <f t="shared" si="181"/>
        <v>0</v>
      </c>
      <c r="T2943" s="144">
        <f>Q2943*M2943</f>
        <v>732</v>
      </c>
      <c r="U2943" s="145"/>
      <c r="W2943" s="365"/>
    </row>
    <row r="2944" spans="1:23">
      <c r="A2944" s="182"/>
      <c r="B2944" s="52"/>
      <c r="C2944" s="200"/>
      <c r="D2944" s="137"/>
      <c r="E2944" s="52"/>
      <c r="F2944" s="52"/>
      <c r="G2944" s="186"/>
      <c r="H2944" s="187"/>
      <c r="I2944" s="187"/>
      <c r="J2944" s="187"/>
      <c r="K2944" s="139"/>
      <c r="L2944" s="140"/>
      <c r="M2944" s="141"/>
      <c r="N2944" s="458">
        <f t="shared" si="179"/>
        <v>0</v>
      </c>
      <c r="O2944" s="147"/>
      <c r="P2944" s="460">
        <f t="shared" si="180"/>
        <v>0</v>
      </c>
      <c r="Q2944" s="451"/>
      <c r="R2944" s="144"/>
      <c r="S2944" s="143"/>
      <c r="T2944" s="144"/>
      <c r="U2944" s="145"/>
      <c r="W2944" s="365"/>
    </row>
    <row r="2945" spans="1:23">
      <c r="A2945" s="135">
        <v>19</v>
      </c>
      <c r="B2945" s="52" t="s">
        <v>105</v>
      </c>
      <c r="C2945" s="185" t="s">
        <v>285</v>
      </c>
      <c r="D2945" s="137">
        <v>3.1</v>
      </c>
      <c r="E2945" s="52" t="s">
        <v>533</v>
      </c>
      <c r="F2945" s="52">
        <v>3</v>
      </c>
      <c r="G2945" s="112" t="s">
        <v>98</v>
      </c>
      <c r="H2945" s="138">
        <v>5</v>
      </c>
      <c r="I2945" s="139">
        <v>0</v>
      </c>
      <c r="J2945" s="139">
        <v>57</v>
      </c>
      <c r="K2945" s="139">
        <f>I2945+J2945</f>
        <v>57</v>
      </c>
      <c r="L2945" s="140">
        <f>K2945*D2945</f>
        <v>176.70000000000002</v>
      </c>
      <c r="M2945" s="141">
        <f t="shared" si="178"/>
        <v>530.1</v>
      </c>
      <c r="N2945" s="458"/>
      <c r="O2945" s="147">
        <v>0.66666666666666663</v>
      </c>
      <c r="P2945" s="460">
        <f t="shared" si="180"/>
        <v>0.33333333333333337</v>
      </c>
      <c r="Q2945" s="451">
        <f>'Work progress Summary'!N24</f>
        <v>1</v>
      </c>
      <c r="R2945" s="144">
        <v>353.4</v>
      </c>
      <c r="S2945" s="143">
        <f t="shared" si="181"/>
        <v>176.70000000000005</v>
      </c>
      <c r="T2945" s="144">
        <f>Q2945*M2945</f>
        <v>530.1</v>
      </c>
      <c r="U2945" s="145"/>
      <c r="W2945" s="365"/>
    </row>
    <row r="2946" spans="1:23">
      <c r="A2946" s="182"/>
      <c r="B2946" s="52"/>
      <c r="C2946" s="200"/>
      <c r="D2946" s="137"/>
      <c r="E2946" s="52"/>
      <c r="F2946" s="52"/>
      <c r="G2946" s="186"/>
      <c r="H2946" s="187"/>
      <c r="I2946" s="187"/>
      <c r="J2946" s="187"/>
      <c r="K2946" s="139"/>
      <c r="L2946" s="140"/>
      <c r="M2946" s="141"/>
      <c r="N2946" s="458">
        <f t="shared" si="179"/>
        <v>0</v>
      </c>
      <c r="O2946" s="147"/>
      <c r="P2946" s="460">
        <f t="shared" si="180"/>
        <v>0</v>
      </c>
      <c r="Q2946" s="451"/>
      <c r="R2946" s="144"/>
      <c r="S2946" s="143"/>
      <c r="T2946" s="144"/>
      <c r="U2946" s="145"/>
      <c r="W2946" s="365"/>
    </row>
    <row r="2947" spans="1:23" ht="26">
      <c r="A2947" s="135">
        <v>19</v>
      </c>
      <c r="B2947" s="52" t="s">
        <v>105</v>
      </c>
      <c r="C2947" s="136" t="s">
        <v>120</v>
      </c>
      <c r="D2947" s="202">
        <v>1</v>
      </c>
      <c r="E2947" s="52" t="s">
        <v>100</v>
      </c>
      <c r="F2947" s="52">
        <v>3</v>
      </c>
      <c r="G2947" s="112" t="s">
        <v>96</v>
      </c>
      <c r="H2947" s="138">
        <v>20</v>
      </c>
      <c r="I2947" s="139">
        <v>99</v>
      </c>
      <c r="J2947" s="139">
        <v>37</v>
      </c>
      <c r="K2947" s="139">
        <f>I2947+J2947</f>
        <v>136</v>
      </c>
      <c r="L2947" s="140">
        <f>K2947*D2947</f>
        <v>136</v>
      </c>
      <c r="M2947" s="141">
        <f t="shared" si="178"/>
        <v>408</v>
      </c>
      <c r="N2947" s="458">
        <f>P2947*D2947*F2947*0.235*0.86</f>
        <v>0</v>
      </c>
      <c r="O2947" s="147">
        <v>1</v>
      </c>
      <c r="P2947" s="460">
        <f t="shared" si="180"/>
        <v>0</v>
      </c>
      <c r="Q2947" s="451">
        <f>+'Work progress Summary'!$H$24</f>
        <v>1</v>
      </c>
      <c r="R2947" s="144">
        <v>408</v>
      </c>
      <c r="S2947" s="143">
        <f t="shared" si="181"/>
        <v>0</v>
      </c>
      <c r="T2947" s="144">
        <f>Q2947*M2947</f>
        <v>408</v>
      </c>
      <c r="U2947" s="145"/>
      <c r="W2947" s="365"/>
    </row>
    <row r="2948" spans="1:23">
      <c r="A2948" s="182"/>
      <c r="B2948" s="52"/>
      <c r="C2948" s="200"/>
      <c r="D2948" s="137"/>
      <c r="E2948" s="52"/>
      <c r="F2948" s="52"/>
      <c r="G2948" s="186"/>
      <c r="H2948" s="187"/>
      <c r="I2948" s="187"/>
      <c r="J2948" s="187"/>
      <c r="K2948" s="139"/>
      <c r="L2948" s="140"/>
      <c r="M2948" s="141"/>
      <c r="N2948" s="458">
        <f t="shared" si="179"/>
        <v>0</v>
      </c>
      <c r="O2948" s="147"/>
      <c r="P2948" s="460">
        <f t="shared" si="180"/>
        <v>0</v>
      </c>
      <c r="Q2948" s="451"/>
      <c r="R2948" s="144"/>
      <c r="S2948" s="143"/>
      <c r="T2948" s="144"/>
      <c r="U2948" s="145"/>
      <c r="W2948" s="365"/>
    </row>
    <row r="2949" spans="1:23">
      <c r="A2949" s="135"/>
      <c r="B2949" s="52"/>
      <c r="C2949" s="185" t="s">
        <v>124</v>
      </c>
      <c r="D2949" s="137"/>
      <c r="E2949" s="52"/>
      <c r="F2949" s="52"/>
      <c r="G2949" s="186"/>
      <c r="H2949" s="187"/>
      <c r="I2949" s="139"/>
      <c r="J2949" s="139"/>
      <c r="K2949" s="139"/>
      <c r="L2949" s="140"/>
      <c r="M2949" s="141"/>
      <c r="N2949" s="458">
        <f t="shared" si="179"/>
        <v>0</v>
      </c>
      <c r="O2949" s="147"/>
      <c r="P2949" s="460">
        <f t="shared" si="180"/>
        <v>0</v>
      </c>
      <c r="Q2949" s="451"/>
      <c r="R2949" s="144"/>
      <c r="S2949" s="143"/>
      <c r="T2949" s="144"/>
      <c r="U2949" s="145"/>
      <c r="W2949" s="365"/>
    </row>
    <row r="2950" spans="1:23">
      <c r="A2950" s="182"/>
      <c r="B2950" s="52"/>
      <c r="C2950" s="200"/>
      <c r="D2950" s="137"/>
      <c r="E2950" s="52"/>
      <c r="F2950" s="52"/>
      <c r="G2950" s="186"/>
      <c r="H2950" s="187"/>
      <c r="I2950" s="187"/>
      <c r="J2950" s="187"/>
      <c r="K2950" s="139"/>
      <c r="L2950" s="140"/>
      <c r="M2950" s="141"/>
      <c r="N2950" s="458">
        <f t="shared" si="179"/>
        <v>0</v>
      </c>
      <c r="O2950" s="147"/>
      <c r="P2950" s="460">
        <f t="shared" si="180"/>
        <v>0</v>
      </c>
      <c r="Q2950" s="451"/>
      <c r="R2950" s="144"/>
      <c r="S2950" s="143"/>
      <c r="T2950" s="144"/>
      <c r="U2950" s="145"/>
      <c r="W2950" s="365"/>
    </row>
    <row r="2951" spans="1:23" ht="26">
      <c r="A2951" s="135">
        <v>19</v>
      </c>
      <c r="B2951" s="52" t="s">
        <v>108</v>
      </c>
      <c r="C2951" s="136" t="s">
        <v>125</v>
      </c>
      <c r="D2951" s="202">
        <v>23.5</v>
      </c>
      <c r="E2951" s="52" t="s">
        <v>532</v>
      </c>
      <c r="F2951" s="52">
        <v>3</v>
      </c>
      <c r="G2951" s="112" t="s">
        <v>126</v>
      </c>
      <c r="H2951" s="138">
        <v>20</v>
      </c>
      <c r="I2951" s="139">
        <v>50</v>
      </c>
      <c r="J2951" s="139">
        <v>100</v>
      </c>
      <c r="K2951" s="139">
        <f>I2951+J2951</f>
        <v>150</v>
      </c>
      <c r="L2951" s="140">
        <f>K2951*D2951</f>
        <v>3525</v>
      </c>
      <c r="M2951" s="141">
        <f t="shared" si="178"/>
        <v>10575</v>
      </c>
      <c r="N2951" s="458">
        <f t="shared" si="179"/>
        <v>0</v>
      </c>
      <c r="O2951" s="147">
        <v>1</v>
      </c>
      <c r="P2951" s="460">
        <f t="shared" si="180"/>
        <v>0</v>
      </c>
      <c r="Q2951" s="451">
        <f>+'Work progress Summary'!$I$24</f>
        <v>1</v>
      </c>
      <c r="R2951" s="144">
        <v>10575</v>
      </c>
      <c r="S2951" s="143">
        <f t="shared" si="181"/>
        <v>0</v>
      </c>
      <c r="T2951" s="144">
        <f>Q2951*M2951</f>
        <v>10575</v>
      </c>
      <c r="U2951" s="145"/>
      <c r="W2951" s="365"/>
    </row>
    <row r="2952" spans="1:23">
      <c r="A2952" s="182"/>
      <c r="B2952" s="52"/>
      <c r="C2952" s="200"/>
      <c r="D2952" s="137"/>
      <c r="E2952" s="52"/>
      <c r="F2952" s="52"/>
      <c r="G2952" s="186"/>
      <c r="H2952" s="187"/>
      <c r="I2952" s="187"/>
      <c r="J2952" s="187"/>
      <c r="K2952" s="139"/>
      <c r="L2952" s="140"/>
      <c r="M2952" s="141"/>
      <c r="N2952" s="458">
        <f t="shared" si="179"/>
        <v>0</v>
      </c>
      <c r="O2952" s="147"/>
      <c r="P2952" s="460">
        <f t="shared" si="180"/>
        <v>0</v>
      </c>
      <c r="Q2952" s="451"/>
      <c r="R2952" s="144"/>
      <c r="S2952" s="143"/>
      <c r="T2952" s="144"/>
      <c r="U2952" s="145"/>
      <c r="W2952" s="365"/>
    </row>
    <row r="2953" spans="1:23">
      <c r="A2953" s="135"/>
      <c r="B2953" s="183" t="s">
        <v>83</v>
      </c>
      <c r="C2953" s="200" t="s">
        <v>127</v>
      </c>
      <c r="D2953" s="202"/>
      <c r="E2953" s="52"/>
      <c r="F2953" s="52"/>
      <c r="G2953" s="186"/>
      <c r="H2953" s="187"/>
      <c r="I2953" s="139"/>
      <c r="J2953" s="139"/>
      <c r="K2953" s="139"/>
      <c r="L2953" s="140"/>
      <c r="M2953" s="141"/>
      <c r="N2953" s="458">
        <f t="shared" si="179"/>
        <v>0</v>
      </c>
      <c r="O2953" s="147"/>
      <c r="P2953" s="460">
        <f t="shared" si="180"/>
        <v>0</v>
      </c>
      <c r="Q2953" s="451"/>
      <c r="R2953" s="144"/>
      <c r="S2953" s="143"/>
      <c r="T2953" s="144"/>
      <c r="U2953" s="145"/>
      <c r="W2953" s="365"/>
    </row>
    <row r="2954" spans="1:23">
      <c r="A2954" s="182"/>
      <c r="B2954" s="52"/>
      <c r="C2954" s="200"/>
      <c r="D2954" s="137"/>
      <c r="E2954" s="52"/>
      <c r="F2954" s="52"/>
      <c r="G2954" s="186"/>
      <c r="H2954" s="187"/>
      <c r="I2954" s="187"/>
      <c r="J2954" s="187"/>
      <c r="K2954" s="139"/>
      <c r="L2954" s="140"/>
      <c r="M2954" s="141"/>
      <c r="N2954" s="458">
        <f t="shared" si="179"/>
        <v>0</v>
      </c>
      <c r="O2954" s="147"/>
      <c r="P2954" s="460">
        <f t="shared" si="180"/>
        <v>0</v>
      </c>
      <c r="Q2954" s="451"/>
      <c r="R2954" s="144"/>
      <c r="S2954" s="143"/>
      <c r="T2954" s="144"/>
      <c r="U2954" s="145"/>
      <c r="W2954" s="365"/>
    </row>
    <row r="2955" spans="1:23">
      <c r="A2955" s="135"/>
      <c r="B2955" s="183" t="s">
        <v>83</v>
      </c>
      <c r="C2955" s="200" t="s">
        <v>111</v>
      </c>
      <c r="D2955" s="137"/>
      <c r="E2955" s="52"/>
      <c r="F2955" s="52"/>
      <c r="G2955" s="186"/>
      <c r="H2955" s="187"/>
      <c r="I2955" s="139"/>
      <c r="J2955" s="139"/>
      <c r="K2955" s="139"/>
      <c r="L2955" s="140"/>
      <c r="M2955" s="141"/>
      <c r="N2955" s="458">
        <f t="shared" si="179"/>
        <v>0</v>
      </c>
      <c r="O2955" s="147"/>
      <c r="P2955" s="460">
        <f t="shared" si="180"/>
        <v>0</v>
      </c>
      <c r="Q2955" s="451"/>
      <c r="R2955" s="144"/>
      <c r="S2955" s="143"/>
      <c r="T2955" s="144"/>
      <c r="U2955" s="145"/>
      <c r="W2955" s="365"/>
    </row>
    <row r="2956" spans="1:23">
      <c r="A2956" s="182"/>
      <c r="B2956" s="52"/>
      <c r="C2956" s="200"/>
      <c r="D2956" s="137"/>
      <c r="E2956" s="52"/>
      <c r="F2956" s="52"/>
      <c r="G2956" s="186"/>
      <c r="H2956" s="187"/>
      <c r="I2956" s="187"/>
      <c r="J2956" s="187"/>
      <c r="K2956" s="139"/>
      <c r="L2956" s="140"/>
      <c r="M2956" s="141"/>
      <c r="N2956" s="458">
        <f t="shared" si="179"/>
        <v>0</v>
      </c>
      <c r="O2956" s="147"/>
      <c r="P2956" s="460">
        <f t="shared" si="180"/>
        <v>0</v>
      </c>
      <c r="Q2956" s="451"/>
      <c r="R2956" s="144"/>
      <c r="S2956" s="143"/>
      <c r="T2956" s="144"/>
      <c r="U2956" s="145"/>
      <c r="W2956" s="365"/>
    </row>
    <row r="2957" spans="1:23" ht="39">
      <c r="A2957" s="135">
        <v>19</v>
      </c>
      <c r="B2957" s="52" t="s">
        <v>109</v>
      </c>
      <c r="C2957" s="136" t="s">
        <v>132</v>
      </c>
      <c r="D2957" s="202">
        <v>13.6</v>
      </c>
      <c r="E2957" s="52" t="s">
        <v>532</v>
      </c>
      <c r="F2957" s="52">
        <v>3</v>
      </c>
      <c r="G2957" s="112" t="s">
        <v>131</v>
      </c>
      <c r="H2957" s="138">
        <v>20</v>
      </c>
      <c r="I2957" s="139">
        <v>406</v>
      </c>
      <c r="J2957" s="139">
        <v>222</v>
      </c>
      <c r="K2957" s="139">
        <f>I2957+J2957</f>
        <v>628</v>
      </c>
      <c r="L2957" s="140">
        <f>K2957*D2957</f>
        <v>8540.7999999999993</v>
      </c>
      <c r="M2957" s="141">
        <f t="shared" ref="M2957:M3019" si="182">D2957*K2957*F2957</f>
        <v>25622.399999999998</v>
      </c>
      <c r="N2957" s="458">
        <f t="shared" si="179"/>
        <v>0</v>
      </c>
      <c r="O2957" s="147">
        <v>1</v>
      </c>
      <c r="P2957" s="460">
        <f t="shared" si="180"/>
        <v>0</v>
      </c>
      <c r="Q2957" s="451">
        <f>+'Work progress Summary'!O24</f>
        <v>1</v>
      </c>
      <c r="R2957" s="144">
        <v>25622.399999999998</v>
      </c>
      <c r="S2957" s="143">
        <f t="shared" si="181"/>
        <v>0</v>
      </c>
      <c r="T2957" s="144">
        <f>Q2957*M2957</f>
        <v>25622.399999999998</v>
      </c>
      <c r="U2957" s="145"/>
      <c r="W2957" s="365"/>
    </row>
    <row r="2958" spans="1:23">
      <c r="A2958" s="182"/>
      <c r="B2958" s="52"/>
      <c r="C2958" s="200"/>
      <c r="D2958" s="137"/>
      <c r="E2958" s="52"/>
      <c r="F2958" s="52"/>
      <c r="G2958" s="186"/>
      <c r="H2958" s="187"/>
      <c r="I2958" s="187"/>
      <c r="J2958" s="187"/>
      <c r="K2958" s="139"/>
      <c r="L2958" s="140"/>
      <c r="M2958" s="141"/>
      <c r="N2958" s="458">
        <f t="shared" si="179"/>
        <v>0</v>
      </c>
      <c r="O2958" s="147"/>
      <c r="P2958" s="460">
        <f t="shared" si="180"/>
        <v>0</v>
      </c>
      <c r="Q2958" s="451"/>
      <c r="R2958" s="144"/>
      <c r="S2958" s="143"/>
      <c r="T2958" s="144"/>
      <c r="U2958" s="145"/>
      <c r="W2958" s="365"/>
    </row>
    <row r="2959" spans="1:23" ht="26">
      <c r="A2959" s="135">
        <v>19</v>
      </c>
      <c r="B2959" s="52" t="s">
        <v>112</v>
      </c>
      <c r="C2959" s="136" t="s">
        <v>128</v>
      </c>
      <c r="D2959" s="137">
        <v>6.6</v>
      </c>
      <c r="E2959" s="52" t="s">
        <v>533</v>
      </c>
      <c r="F2959" s="52">
        <v>3</v>
      </c>
      <c r="G2959" s="112" t="s">
        <v>96</v>
      </c>
      <c r="H2959" s="138">
        <v>20</v>
      </c>
      <c r="I2959" s="139">
        <v>86</v>
      </c>
      <c r="J2959" s="139">
        <v>48</v>
      </c>
      <c r="K2959" s="139">
        <f>I2959+J2959</f>
        <v>134</v>
      </c>
      <c r="L2959" s="140">
        <f>K2959*D2959</f>
        <v>884.4</v>
      </c>
      <c r="M2959" s="141">
        <f t="shared" si="182"/>
        <v>2653.2</v>
      </c>
      <c r="N2959" s="458">
        <f>P2959*D2959*F2959*0.2</f>
        <v>0</v>
      </c>
      <c r="O2959" s="147">
        <v>1</v>
      </c>
      <c r="P2959" s="460">
        <f t="shared" si="180"/>
        <v>0</v>
      </c>
      <c r="Q2959" s="451">
        <f>+'Work progress Summary'!R24</f>
        <v>1</v>
      </c>
      <c r="R2959" s="144">
        <v>2653.2</v>
      </c>
      <c r="S2959" s="143">
        <f t="shared" si="181"/>
        <v>0</v>
      </c>
      <c r="T2959" s="144">
        <f>Q2959*M2959</f>
        <v>2653.2</v>
      </c>
      <c r="U2959" s="145"/>
      <c r="W2959" s="365"/>
    </row>
    <row r="2960" spans="1:23">
      <c r="A2960" s="182"/>
      <c r="B2960" s="52"/>
      <c r="C2960" s="200"/>
      <c r="D2960" s="137"/>
      <c r="E2960" s="52"/>
      <c r="F2960" s="52"/>
      <c r="G2960" s="186"/>
      <c r="H2960" s="187"/>
      <c r="I2960" s="187"/>
      <c r="J2960" s="187"/>
      <c r="K2960" s="139"/>
      <c r="L2960" s="140"/>
      <c r="M2960" s="141"/>
      <c r="N2960" s="458">
        <f t="shared" si="179"/>
        <v>0</v>
      </c>
      <c r="O2960" s="147"/>
      <c r="P2960" s="460">
        <f t="shared" si="180"/>
        <v>0</v>
      </c>
      <c r="Q2960" s="451"/>
      <c r="R2960" s="144"/>
      <c r="S2960" s="143"/>
      <c r="T2960" s="144"/>
      <c r="U2960" s="145"/>
      <c r="W2960" s="365"/>
    </row>
    <row r="2961" spans="1:23">
      <c r="A2961" s="135"/>
      <c r="B2961" s="183" t="s">
        <v>83</v>
      </c>
      <c r="C2961" s="200" t="s">
        <v>118</v>
      </c>
      <c r="D2961" s="202"/>
      <c r="E2961" s="52"/>
      <c r="F2961" s="52"/>
      <c r="G2961" s="186"/>
      <c r="H2961" s="187"/>
      <c r="I2961" s="139"/>
      <c r="J2961" s="139"/>
      <c r="K2961" s="139"/>
      <c r="L2961" s="140"/>
      <c r="M2961" s="141"/>
      <c r="N2961" s="458">
        <f t="shared" si="179"/>
        <v>0</v>
      </c>
      <c r="O2961" s="147"/>
      <c r="P2961" s="460">
        <f t="shared" si="180"/>
        <v>0</v>
      </c>
      <c r="Q2961" s="451"/>
      <c r="R2961" s="144"/>
      <c r="S2961" s="143"/>
      <c r="T2961" s="144"/>
      <c r="U2961" s="145"/>
      <c r="W2961" s="365"/>
    </row>
    <row r="2962" spans="1:23">
      <c r="A2962" s="182"/>
      <c r="B2962" s="52"/>
      <c r="C2962" s="200"/>
      <c r="D2962" s="137"/>
      <c r="E2962" s="52"/>
      <c r="F2962" s="52"/>
      <c r="G2962" s="186"/>
      <c r="H2962" s="187"/>
      <c r="I2962" s="187"/>
      <c r="J2962" s="187"/>
      <c r="K2962" s="139"/>
      <c r="L2962" s="140"/>
      <c r="M2962" s="141"/>
      <c r="N2962" s="458">
        <f t="shared" si="179"/>
        <v>0</v>
      </c>
      <c r="O2962" s="147"/>
      <c r="P2962" s="460">
        <f t="shared" si="180"/>
        <v>0</v>
      </c>
      <c r="Q2962" s="451"/>
      <c r="R2962" s="144"/>
      <c r="S2962" s="143"/>
      <c r="T2962" s="144"/>
      <c r="U2962" s="145"/>
      <c r="W2962" s="365"/>
    </row>
    <row r="2963" spans="1:23" ht="39">
      <c r="A2963" s="135">
        <v>19</v>
      </c>
      <c r="B2963" s="52" t="s">
        <v>113</v>
      </c>
      <c r="C2963" s="136" t="s">
        <v>206</v>
      </c>
      <c r="D2963" s="137">
        <v>12</v>
      </c>
      <c r="E2963" s="52" t="s">
        <v>532</v>
      </c>
      <c r="F2963" s="52">
        <v>3</v>
      </c>
      <c r="G2963" s="112" t="s">
        <v>131</v>
      </c>
      <c r="H2963" s="138">
        <v>20</v>
      </c>
      <c r="I2963" s="139">
        <v>406</v>
      </c>
      <c r="J2963" s="139">
        <v>222</v>
      </c>
      <c r="K2963" s="139">
        <f>I2963+J2963</f>
        <v>628</v>
      </c>
      <c r="L2963" s="140">
        <f>K2963*D2963</f>
        <v>7536</v>
      </c>
      <c r="M2963" s="141">
        <f t="shared" si="182"/>
        <v>22608</v>
      </c>
      <c r="N2963" s="458">
        <f t="shared" si="179"/>
        <v>0</v>
      </c>
      <c r="O2963" s="147">
        <v>1</v>
      </c>
      <c r="P2963" s="460">
        <f t="shared" si="180"/>
        <v>0</v>
      </c>
      <c r="Q2963" s="451">
        <f>+'Work progress Summary'!P24</f>
        <v>1</v>
      </c>
      <c r="R2963" s="144">
        <v>22608</v>
      </c>
      <c r="S2963" s="143">
        <f t="shared" si="181"/>
        <v>0</v>
      </c>
      <c r="T2963" s="144">
        <f>Q2963*M2963</f>
        <v>22608</v>
      </c>
      <c r="U2963" s="145"/>
      <c r="W2963" s="365"/>
    </row>
    <row r="2964" spans="1:23">
      <c r="A2964" s="182"/>
      <c r="B2964" s="52"/>
      <c r="C2964" s="200"/>
      <c r="D2964" s="137"/>
      <c r="E2964" s="52"/>
      <c r="F2964" s="52"/>
      <c r="G2964" s="186"/>
      <c r="H2964" s="187"/>
      <c r="I2964" s="187"/>
      <c r="J2964" s="187"/>
      <c r="K2964" s="139"/>
      <c r="L2964" s="140"/>
      <c r="M2964" s="141"/>
      <c r="N2964" s="458">
        <f t="shared" si="179"/>
        <v>0</v>
      </c>
      <c r="O2964" s="147"/>
      <c r="P2964" s="460">
        <f t="shared" si="180"/>
        <v>0</v>
      </c>
      <c r="Q2964" s="451"/>
      <c r="R2964" s="144"/>
      <c r="S2964" s="143"/>
      <c r="T2964" s="144"/>
      <c r="U2964" s="145"/>
      <c r="W2964" s="365"/>
    </row>
    <row r="2965" spans="1:23" ht="26">
      <c r="A2965" s="135">
        <v>19</v>
      </c>
      <c r="B2965" s="52" t="s">
        <v>1</v>
      </c>
      <c r="C2965" s="136" t="s">
        <v>232</v>
      </c>
      <c r="D2965" s="202">
        <v>5</v>
      </c>
      <c r="E2965" s="52" t="s">
        <v>533</v>
      </c>
      <c r="F2965" s="52">
        <v>3</v>
      </c>
      <c r="G2965" s="112" t="s">
        <v>96</v>
      </c>
      <c r="H2965" s="138">
        <v>20</v>
      </c>
      <c r="I2965" s="139">
        <v>94</v>
      </c>
      <c r="J2965" s="139">
        <v>56</v>
      </c>
      <c r="K2965" s="139">
        <f>I2965+J2965</f>
        <v>150</v>
      </c>
      <c r="L2965" s="140">
        <f>K2965*D2965</f>
        <v>750</v>
      </c>
      <c r="M2965" s="141">
        <f t="shared" si="182"/>
        <v>2250</v>
      </c>
      <c r="N2965" s="458">
        <f>P2965*D2965*F2965*0.23</f>
        <v>0</v>
      </c>
      <c r="O2965" s="147">
        <v>1</v>
      </c>
      <c r="P2965" s="460">
        <f t="shared" si="180"/>
        <v>0</v>
      </c>
      <c r="Q2965" s="451">
        <f>+'Work progress Summary'!S24</f>
        <v>1</v>
      </c>
      <c r="R2965" s="144">
        <v>2250</v>
      </c>
      <c r="S2965" s="143">
        <f t="shared" si="181"/>
        <v>0</v>
      </c>
      <c r="T2965" s="144">
        <f>Q2965*M2965</f>
        <v>2250</v>
      </c>
      <c r="U2965" s="145"/>
      <c r="W2965" s="365"/>
    </row>
    <row r="2966" spans="1:23">
      <c r="A2966" s="182"/>
      <c r="B2966" s="52"/>
      <c r="C2966" s="200"/>
      <c r="D2966" s="137"/>
      <c r="E2966" s="52"/>
      <c r="F2966" s="52"/>
      <c r="G2966" s="186"/>
      <c r="H2966" s="187"/>
      <c r="I2966" s="187"/>
      <c r="J2966" s="187"/>
      <c r="K2966" s="139"/>
      <c r="L2966" s="140"/>
      <c r="M2966" s="141"/>
      <c r="N2966" s="458">
        <f t="shared" si="179"/>
        <v>0</v>
      </c>
      <c r="O2966" s="147"/>
      <c r="P2966" s="460">
        <f t="shared" si="180"/>
        <v>0</v>
      </c>
      <c r="Q2966" s="451"/>
      <c r="R2966" s="144"/>
      <c r="S2966" s="143"/>
      <c r="T2966" s="144"/>
      <c r="U2966" s="145"/>
      <c r="W2966" s="365"/>
    </row>
    <row r="2967" spans="1:23">
      <c r="A2967" s="135"/>
      <c r="B2967" s="183" t="s">
        <v>83</v>
      </c>
      <c r="C2967" s="200" t="s">
        <v>121</v>
      </c>
      <c r="D2967" s="137"/>
      <c r="E2967" s="52"/>
      <c r="F2967" s="52"/>
      <c r="G2967" s="186"/>
      <c r="H2967" s="187"/>
      <c r="I2967" s="187"/>
      <c r="J2967" s="187"/>
      <c r="K2967" s="139"/>
      <c r="L2967" s="140"/>
      <c r="M2967" s="141"/>
      <c r="N2967" s="458">
        <f t="shared" si="179"/>
        <v>0</v>
      </c>
      <c r="O2967" s="147"/>
      <c r="P2967" s="460">
        <f t="shared" si="180"/>
        <v>0</v>
      </c>
      <c r="Q2967" s="451"/>
      <c r="R2967" s="144"/>
      <c r="S2967" s="143"/>
      <c r="T2967" s="144"/>
      <c r="U2967" s="145"/>
      <c r="W2967" s="365"/>
    </row>
    <row r="2968" spans="1:23">
      <c r="A2968" s="182"/>
      <c r="B2968" s="52"/>
      <c r="C2968" s="200"/>
      <c r="D2968" s="137"/>
      <c r="E2968" s="52"/>
      <c r="F2968" s="52"/>
      <c r="G2968" s="186"/>
      <c r="H2968" s="187"/>
      <c r="I2968" s="187"/>
      <c r="J2968" s="187"/>
      <c r="K2968" s="139"/>
      <c r="L2968" s="140"/>
      <c r="M2968" s="141"/>
      <c r="N2968" s="458">
        <f t="shared" si="179"/>
        <v>0</v>
      </c>
      <c r="O2968" s="147"/>
      <c r="P2968" s="460">
        <f t="shared" si="180"/>
        <v>0</v>
      </c>
      <c r="Q2968" s="451"/>
      <c r="R2968" s="144"/>
      <c r="S2968" s="143"/>
      <c r="T2968" s="144"/>
      <c r="U2968" s="145"/>
      <c r="W2968" s="365"/>
    </row>
    <row r="2969" spans="1:23" ht="52">
      <c r="A2969" s="135">
        <v>19</v>
      </c>
      <c r="B2969" s="52" t="s">
        <v>2</v>
      </c>
      <c r="C2969" s="136" t="s">
        <v>207</v>
      </c>
      <c r="D2969" s="202">
        <v>3.6</v>
      </c>
      <c r="E2969" s="52" t="s">
        <v>532</v>
      </c>
      <c r="F2969" s="52">
        <v>3</v>
      </c>
      <c r="G2969" s="112" t="s">
        <v>131</v>
      </c>
      <c r="H2969" s="138">
        <v>20</v>
      </c>
      <c r="I2969" s="139">
        <v>406</v>
      </c>
      <c r="J2969" s="139">
        <v>222</v>
      </c>
      <c r="K2969" s="139">
        <f>I2969+J2969</f>
        <v>628</v>
      </c>
      <c r="L2969" s="140">
        <f>K2969*D2969</f>
        <v>2260.8000000000002</v>
      </c>
      <c r="M2969" s="141">
        <f t="shared" si="182"/>
        <v>6782.4000000000005</v>
      </c>
      <c r="N2969" s="458">
        <f t="shared" si="179"/>
        <v>0</v>
      </c>
      <c r="O2969" s="147">
        <v>1</v>
      </c>
      <c r="P2969" s="460">
        <f t="shared" si="180"/>
        <v>0</v>
      </c>
      <c r="Q2969" s="451">
        <f>+'Work progress Summary'!Q24</f>
        <v>1</v>
      </c>
      <c r="R2969" s="144">
        <v>4521.6000000000004</v>
      </c>
      <c r="S2969" s="143">
        <f t="shared" si="181"/>
        <v>2260.8000000000002</v>
      </c>
      <c r="T2969" s="144">
        <f>Q2969*M2969</f>
        <v>6782.4000000000005</v>
      </c>
      <c r="U2969" s="145"/>
      <c r="W2969" s="365"/>
    </row>
    <row r="2970" spans="1:23">
      <c r="A2970" s="182"/>
      <c r="B2970" s="52"/>
      <c r="C2970" s="200"/>
      <c r="D2970" s="137"/>
      <c r="E2970" s="52"/>
      <c r="F2970" s="52"/>
      <c r="G2970" s="186"/>
      <c r="H2970" s="187"/>
      <c r="I2970" s="187"/>
      <c r="J2970" s="187"/>
      <c r="K2970" s="139"/>
      <c r="L2970" s="140"/>
      <c r="M2970" s="141"/>
      <c r="N2970" s="458">
        <f t="shared" si="179"/>
        <v>0</v>
      </c>
      <c r="O2970" s="147"/>
      <c r="P2970" s="460">
        <f t="shared" si="180"/>
        <v>0</v>
      </c>
      <c r="Q2970" s="451"/>
      <c r="R2970" s="144"/>
      <c r="S2970" s="143"/>
      <c r="T2970" s="144"/>
      <c r="U2970" s="145"/>
      <c r="W2970" s="365"/>
    </row>
    <row r="2971" spans="1:23" ht="26">
      <c r="A2971" s="135">
        <v>19</v>
      </c>
      <c r="B2971" s="52" t="s">
        <v>3</v>
      </c>
      <c r="C2971" s="136" t="s">
        <v>133</v>
      </c>
      <c r="D2971" s="137">
        <v>3.3</v>
      </c>
      <c r="E2971" s="52" t="s">
        <v>533</v>
      </c>
      <c r="F2971" s="52">
        <v>3</v>
      </c>
      <c r="G2971" s="112" t="s">
        <v>96</v>
      </c>
      <c r="H2971" s="138">
        <v>20</v>
      </c>
      <c r="I2971" s="139">
        <v>79</v>
      </c>
      <c r="J2971" s="139">
        <v>43</v>
      </c>
      <c r="K2971" s="139">
        <f>I2971+J2971</f>
        <v>122</v>
      </c>
      <c r="L2971" s="140">
        <f>K2971*D2971</f>
        <v>402.59999999999997</v>
      </c>
      <c r="M2971" s="141">
        <f t="shared" si="182"/>
        <v>1207.8</v>
      </c>
      <c r="N2971" s="458">
        <f>P2971*D2971*F2971*0.18</f>
        <v>0</v>
      </c>
      <c r="O2971" s="147">
        <v>1</v>
      </c>
      <c r="P2971" s="460">
        <f t="shared" si="180"/>
        <v>0</v>
      </c>
      <c r="Q2971" s="451">
        <f>+'Work progress Summary'!T24</f>
        <v>1</v>
      </c>
      <c r="R2971" s="144">
        <v>1207.8</v>
      </c>
      <c r="S2971" s="143">
        <f t="shared" si="181"/>
        <v>0</v>
      </c>
      <c r="T2971" s="144">
        <f>Q2971*M2971</f>
        <v>1207.8</v>
      </c>
      <c r="U2971" s="145"/>
      <c r="W2971" s="365"/>
    </row>
    <row r="2972" spans="1:23">
      <c r="A2972" s="182"/>
      <c r="B2972" s="52"/>
      <c r="C2972" s="200"/>
      <c r="D2972" s="137"/>
      <c r="E2972" s="52"/>
      <c r="F2972" s="52"/>
      <c r="G2972" s="186"/>
      <c r="H2972" s="187"/>
      <c r="I2972" s="187"/>
      <c r="J2972" s="187"/>
      <c r="K2972" s="139"/>
      <c r="L2972" s="140"/>
      <c r="M2972" s="141"/>
      <c r="N2972" s="458">
        <f t="shared" si="179"/>
        <v>0</v>
      </c>
      <c r="O2972" s="147"/>
      <c r="P2972" s="460">
        <f t="shared" si="180"/>
        <v>0</v>
      </c>
      <c r="Q2972" s="451"/>
      <c r="R2972" s="144"/>
      <c r="S2972" s="143"/>
      <c r="T2972" s="144"/>
      <c r="U2972" s="145"/>
      <c r="W2972" s="365"/>
    </row>
    <row r="2973" spans="1:23">
      <c r="A2973" s="135"/>
      <c r="B2973" s="183" t="s">
        <v>83</v>
      </c>
      <c r="C2973" s="200" t="s">
        <v>134</v>
      </c>
      <c r="D2973" s="202"/>
      <c r="E2973" s="52"/>
      <c r="F2973" s="52"/>
      <c r="G2973" s="186"/>
      <c r="H2973" s="187"/>
      <c r="I2973" s="139"/>
      <c r="J2973" s="139"/>
      <c r="K2973" s="139"/>
      <c r="L2973" s="140"/>
      <c r="M2973" s="141"/>
      <c r="N2973" s="458">
        <f t="shared" si="179"/>
        <v>0</v>
      </c>
      <c r="O2973" s="147"/>
      <c r="P2973" s="460">
        <f t="shared" si="180"/>
        <v>0</v>
      </c>
      <c r="Q2973" s="451"/>
      <c r="R2973" s="144"/>
      <c r="S2973" s="143"/>
      <c r="T2973" s="144"/>
      <c r="U2973" s="145"/>
      <c r="W2973" s="365"/>
    </row>
    <row r="2974" spans="1:23">
      <c r="A2974" s="182"/>
      <c r="B2974" s="52"/>
      <c r="C2974" s="200"/>
      <c r="D2974" s="137"/>
      <c r="E2974" s="52"/>
      <c r="F2974" s="52"/>
      <c r="G2974" s="186"/>
      <c r="H2974" s="187"/>
      <c r="I2974" s="187"/>
      <c r="J2974" s="187"/>
      <c r="K2974" s="139"/>
      <c r="L2974" s="140"/>
      <c r="M2974" s="141"/>
      <c r="N2974" s="458">
        <f t="shared" ref="N2974:N3036" si="183">P2974*D2974*F2974</f>
        <v>0</v>
      </c>
      <c r="O2974" s="147"/>
      <c r="P2974" s="460">
        <f t="shared" ref="P2974:P3037" si="184">Q2974-O2974</f>
        <v>0</v>
      </c>
      <c r="Q2974" s="451"/>
      <c r="R2974" s="144"/>
      <c r="S2974" s="143"/>
      <c r="T2974" s="144"/>
      <c r="U2974" s="145"/>
      <c r="W2974" s="365"/>
    </row>
    <row r="2975" spans="1:23" ht="26">
      <c r="A2975" s="135"/>
      <c r="B2975" s="52"/>
      <c r="C2975" s="136" t="s">
        <v>135</v>
      </c>
      <c r="D2975" s="137"/>
      <c r="E2975" s="52"/>
      <c r="F2975" s="52"/>
      <c r="G2975" s="186"/>
      <c r="H2975" s="187"/>
      <c r="I2975" s="139"/>
      <c r="J2975" s="139"/>
      <c r="K2975" s="139"/>
      <c r="L2975" s="140"/>
      <c r="M2975" s="141"/>
      <c r="N2975" s="458">
        <f t="shared" si="183"/>
        <v>0</v>
      </c>
      <c r="O2975" s="147"/>
      <c r="P2975" s="460">
        <f t="shared" si="184"/>
        <v>0</v>
      </c>
      <c r="Q2975" s="451"/>
      <c r="R2975" s="144"/>
      <c r="S2975" s="143"/>
      <c r="T2975" s="144"/>
      <c r="U2975" s="145"/>
      <c r="W2975" s="365"/>
    </row>
    <row r="2976" spans="1:23">
      <c r="A2976" s="182"/>
      <c r="B2976" s="52"/>
      <c r="C2976" s="200"/>
      <c r="D2976" s="137"/>
      <c r="E2976" s="52"/>
      <c r="F2976" s="52"/>
      <c r="G2976" s="186"/>
      <c r="H2976" s="187"/>
      <c r="I2976" s="187"/>
      <c r="J2976" s="187"/>
      <c r="K2976" s="139"/>
      <c r="L2976" s="140"/>
      <c r="M2976" s="141"/>
      <c r="N2976" s="458">
        <f t="shared" si="183"/>
        <v>0</v>
      </c>
      <c r="O2976" s="147"/>
      <c r="P2976" s="460">
        <f t="shared" si="184"/>
        <v>0</v>
      </c>
      <c r="Q2976" s="451"/>
      <c r="R2976" s="144"/>
      <c r="S2976" s="143"/>
      <c r="T2976" s="144"/>
      <c r="U2976" s="145"/>
      <c r="W2976" s="365"/>
    </row>
    <row r="2977" spans="1:23">
      <c r="A2977" s="135">
        <v>19</v>
      </c>
      <c r="B2977" s="52" t="s">
        <v>4</v>
      </c>
      <c r="C2977" s="185" t="s">
        <v>509</v>
      </c>
      <c r="D2977" s="202">
        <v>1</v>
      </c>
      <c r="E2977" s="52" t="s">
        <v>100</v>
      </c>
      <c r="F2977" s="52">
        <v>3</v>
      </c>
      <c r="G2977" s="112" t="s">
        <v>96</v>
      </c>
      <c r="H2977" s="138">
        <v>20</v>
      </c>
      <c r="I2977" s="139">
        <v>815</v>
      </c>
      <c r="J2977" s="139">
        <v>407</v>
      </c>
      <c r="K2977" s="139">
        <f>I2977+J2977</f>
        <v>1222</v>
      </c>
      <c r="L2977" s="140">
        <f>K2977*D2977</f>
        <v>1222</v>
      </c>
      <c r="M2977" s="141">
        <f t="shared" si="182"/>
        <v>3666</v>
      </c>
      <c r="N2977" s="458">
        <f t="shared" si="183"/>
        <v>0</v>
      </c>
      <c r="O2977" s="147">
        <v>0.66666666666666663</v>
      </c>
      <c r="P2977" s="460">
        <f t="shared" si="184"/>
        <v>0</v>
      </c>
      <c r="Q2977" s="451">
        <f>+'Work progress Summary'!V24</f>
        <v>0.66666666666666663</v>
      </c>
      <c r="R2977" s="144">
        <v>1222</v>
      </c>
      <c r="S2977" s="143">
        <f t="shared" ref="S2977:S3037" si="185">T2977-R2977</f>
        <v>1222</v>
      </c>
      <c r="T2977" s="144">
        <f>Q2977*M2977</f>
        <v>2444</v>
      </c>
      <c r="U2977" s="145"/>
      <c r="W2977" s="365"/>
    </row>
    <row r="2978" spans="1:23">
      <c r="A2978" s="182"/>
      <c r="B2978" s="52"/>
      <c r="C2978" s="200"/>
      <c r="D2978" s="137"/>
      <c r="E2978" s="52"/>
      <c r="F2978" s="52"/>
      <c r="G2978" s="186"/>
      <c r="H2978" s="187"/>
      <c r="I2978" s="187"/>
      <c r="J2978" s="187"/>
      <c r="K2978" s="139"/>
      <c r="L2978" s="140"/>
      <c r="M2978" s="141"/>
      <c r="N2978" s="458">
        <f t="shared" si="183"/>
        <v>0</v>
      </c>
      <c r="O2978" s="147"/>
      <c r="P2978" s="460">
        <f t="shared" si="184"/>
        <v>0</v>
      </c>
      <c r="Q2978" s="451"/>
      <c r="R2978" s="144"/>
      <c r="S2978" s="143"/>
      <c r="T2978" s="144"/>
      <c r="U2978" s="145"/>
      <c r="W2978" s="365"/>
    </row>
    <row r="2979" spans="1:23">
      <c r="A2979" s="135">
        <v>19</v>
      </c>
      <c r="B2979" s="52" t="s">
        <v>5</v>
      </c>
      <c r="C2979" s="185" t="s">
        <v>510</v>
      </c>
      <c r="D2979" s="137">
        <v>1</v>
      </c>
      <c r="E2979" s="52" t="s">
        <v>100</v>
      </c>
      <c r="F2979" s="52">
        <v>3</v>
      </c>
      <c r="G2979" s="112" t="s">
        <v>96</v>
      </c>
      <c r="H2979" s="138">
        <v>20</v>
      </c>
      <c r="I2979" s="139">
        <v>733</v>
      </c>
      <c r="J2979" s="139">
        <v>354</v>
      </c>
      <c r="K2979" s="139">
        <f>I2979+J2979</f>
        <v>1087</v>
      </c>
      <c r="L2979" s="140">
        <f>K2979*D2979</f>
        <v>1087</v>
      </c>
      <c r="M2979" s="141">
        <f t="shared" si="182"/>
        <v>3261</v>
      </c>
      <c r="N2979" s="458">
        <f t="shared" si="183"/>
        <v>0</v>
      </c>
      <c r="O2979" s="147">
        <v>0.66666666666666663</v>
      </c>
      <c r="P2979" s="460">
        <f t="shared" si="184"/>
        <v>0</v>
      </c>
      <c r="Q2979" s="451">
        <f>+'Work progress Summary'!V24</f>
        <v>0.66666666666666663</v>
      </c>
      <c r="R2979" s="144">
        <v>1087</v>
      </c>
      <c r="S2979" s="143">
        <f t="shared" si="185"/>
        <v>1087</v>
      </c>
      <c r="T2979" s="144">
        <f>Q2979*M2979</f>
        <v>2174</v>
      </c>
      <c r="U2979" s="145"/>
      <c r="W2979" s="365"/>
    </row>
    <row r="2980" spans="1:23">
      <c r="A2980" s="182"/>
      <c r="B2980" s="52"/>
      <c r="C2980" s="200"/>
      <c r="D2980" s="137"/>
      <c r="E2980" s="52"/>
      <c r="F2980" s="52"/>
      <c r="G2980" s="186"/>
      <c r="H2980" s="187"/>
      <c r="I2980" s="187"/>
      <c r="J2980" s="187"/>
      <c r="K2980" s="139"/>
      <c r="L2980" s="140"/>
      <c r="M2980" s="141"/>
      <c r="N2980" s="458">
        <f t="shared" si="183"/>
        <v>0</v>
      </c>
      <c r="O2980" s="147"/>
      <c r="P2980" s="460">
        <f t="shared" si="184"/>
        <v>0</v>
      </c>
      <c r="Q2980" s="451"/>
      <c r="R2980" s="144"/>
      <c r="S2980" s="143"/>
      <c r="T2980" s="144"/>
      <c r="U2980" s="145"/>
      <c r="W2980" s="365"/>
    </row>
    <row r="2981" spans="1:23">
      <c r="A2981" s="135">
        <v>19</v>
      </c>
      <c r="B2981" s="52" t="s">
        <v>103</v>
      </c>
      <c r="C2981" s="185" t="s">
        <v>290</v>
      </c>
      <c r="D2981" s="202">
        <v>1</v>
      </c>
      <c r="E2981" s="52" t="s">
        <v>100</v>
      </c>
      <c r="F2981" s="52">
        <v>3</v>
      </c>
      <c r="G2981" s="112" t="s">
        <v>96</v>
      </c>
      <c r="H2981" s="138">
        <v>20</v>
      </c>
      <c r="I2981" s="139">
        <v>733</v>
      </c>
      <c r="J2981" s="139">
        <v>354</v>
      </c>
      <c r="K2981" s="139">
        <f>I2981+J2981</f>
        <v>1087</v>
      </c>
      <c r="L2981" s="140">
        <f>K2981*D2981</f>
        <v>1087</v>
      </c>
      <c r="M2981" s="141">
        <f t="shared" si="182"/>
        <v>3261</v>
      </c>
      <c r="N2981" s="458">
        <f t="shared" si="183"/>
        <v>0</v>
      </c>
      <c r="O2981" s="147">
        <v>0.66666666666666663</v>
      </c>
      <c r="P2981" s="460">
        <f t="shared" si="184"/>
        <v>0</v>
      </c>
      <c r="Q2981" s="451">
        <f>+'Work progress Summary'!W24</f>
        <v>0.66666666666666663</v>
      </c>
      <c r="R2981" s="144">
        <v>2174</v>
      </c>
      <c r="S2981" s="143">
        <f t="shared" si="185"/>
        <v>0</v>
      </c>
      <c r="T2981" s="144">
        <f>Q2981*M2981</f>
        <v>2174</v>
      </c>
      <c r="U2981" s="145"/>
      <c r="W2981" s="365"/>
    </row>
    <row r="2982" spans="1:23">
      <c r="A2982" s="182"/>
      <c r="B2982" s="52"/>
      <c r="C2982" s="200"/>
      <c r="D2982" s="137"/>
      <c r="E2982" s="52"/>
      <c r="F2982" s="52"/>
      <c r="G2982" s="186"/>
      <c r="H2982" s="187"/>
      <c r="I2982" s="187"/>
      <c r="J2982" s="187"/>
      <c r="K2982" s="139"/>
      <c r="L2982" s="140"/>
      <c r="M2982" s="141"/>
      <c r="N2982" s="458">
        <f t="shared" si="183"/>
        <v>0</v>
      </c>
      <c r="O2982" s="147"/>
      <c r="P2982" s="460">
        <f t="shared" si="184"/>
        <v>0</v>
      </c>
      <c r="Q2982" s="451"/>
      <c r="R2982" s="144"/>
      <c r="S2982" s="143"/>
      <c r="T2982" s="144"/>
      <c r="U2982" s="145"/>
      <c r="W2982" s="365"/>
    </row>
    <row r="2983" spans="1:23">
      <c r="A2983" s="135">
        <v>19</v>
      </c>
      <c r="B2983" s="52" t="s">
        <v>105</v>
      </c>
      <c r="C2983" s="185" t="s">
        <v>138</v>
      </c>
      <c r="D2983" s="202">
        <v>2</v>
      </c>
      <c r="E2983" s="52" t="s">
        <v>100</v>
      </c>
      <c r="F2983" s="52">
        <v>3</v>
      </c>
      <c r="G2983" s="112" t="s">
        <v>96</v>
      </c>
      <c r="H2983" s="138">
        <v>20</v>
      </c>
      <c r="I2983" s="139">
        <v>660</v>
      </c>
      <c r="J2983" s="139">
        <v>304</v>
      </c>
      <c r="K2983" s="139">
        <f>I2983+J2983</f>
        <v>964</v>
      </c>
      <c r="L2983" s="140">
        <f>K2983*D2983</f>
        <v>1928</v>
      </c>
      <c r="M2983" s="141">
        <f t="shared" si="182"/>
        <v>5784</v>
      </c>
      <c r="N2983" s="458">
        <f t="shared" si="183"/>
        <v>0</v>
      </c>
      <c r="O2983" s="147">
        <v>1</v>
      </c>
      <c r="P2983" s="460">
        <f t="shared" si="184"/>
        <v>0</v>
      </c>
      <c r="Q2983" s="451">
        <f>+'Work progress Summary'!X24</f>
        <v>1</v>
      </c>
      <c r="R2983" s="144">
        <v>5784</v>
      </c>
      <c r="S2983" s="143">
        <f t="shared" si="185"/>
        <v>0</v>
      </c>
      <c r="T2983" s="144">
        <f>Q2983*M2983</f>
        <v>5784</v>
      </c>
      <c r="U2983" s="145"/>
      <c r="W2983" s="365"/>
    </row>
    <row r="2984" spans="1:23">
      <c r="A2984" s="182"/>
      <c r="B2984" s="52"/>
      <c r="C2984" s="200"/>
      <c r="D2984" s="137"/>
      <c r="E2984" s="52"/>
      <c r="F2984" s="52"/>
      <c r="G2984" s="186"/>
      <c r="H2984" s="187"/>
      <c r="I2984" s="187"/>
      <c r="J2984" s="187"/>
      <c r="K2984" s="139"/>
      <c r="L2984" s="140"/>
      <c r="M2984" s="141"/>
      <c r="N2984" s="458">
        <f t="shared" si="183"/>
        <v>0</v>
      </c>
      <c r="O2984" s="147"/>
      <c r="P2984" s="460">
        <f t="shared" si="184"/>
        <v>0</v>
      </c>
      <c r="Q2984" s="451"/>
      <c r="R2984" s="144"/>
      <c r="S2984" s="143"/>
      <c r="T2984" s="144"/>
      <c r="U2984" s="145"/>
      <c r="W2984" s="365"/>
    </row>
    <row r="2985" spans="1:23">
      <c r="A2985" s="135"/>
      <c r="B2985" s="183" t="s">
        <v>83</v>
      </c>
      <c r="C2985" s="200" t="s">
        <v>139</v>
      </c>
      <c r="D2985" s="202"/>
      <c r="E2985" s="52"/>
      <c r="F2985" s="52"/>
      <c r="G2985" s="186"/>
      <c r="H2985" s="187"/>
      <c r="I2985" s="139"/>
      <c r="J2985" s="139"/>
      <c r="K2985" s="139"/>
      <c r="L2985" s="140"/>
      <c r="M2985" s="141"/>
      <c r="N2985" s="458">
        <f t="shared" si="183"/>
        <v>0</v>
      </c>
      <c r="O2985" s="147"/>
      <c r="P2985" s="460">
        <f t="shared" si="184"/>
        <v>0</v>
      </c>
      <c r="Q2985" s="451"/>
      <c r="R2985" s="144"/>
      <c r="S2985" s="143"/>
      <c r="T2985" s="144"/>
      <c r="U2985" s="145"/>
      <c r="W2985" s="365"/>
    </row>
    <row r="2986" spans="1:23">
      <c r="A2986" s="182"/>
      <c r="B2986" s="52"/>
      <c r="C2986" s="200"/>
      <c r="D2986" s="137"/>
      <c r="E2986" s="52"/>
      <c r="F2986" s="52"/>
      <c r="G2986" s="186"/>
      <c r="H2986" s="187"/>
      <c r="I2986" s="187"/>
      <c r="J2986" s="187"/>
      <c r="K2986" s="139"/>
      <c r="L2986" s="140"/>
      <c r="M2986" s="141"/>
      <c r="N2986" s="458">
        <f t="shared" si="183"/>
        <v>0</v>
      </c>
      <c r="O2986" s="147"/>
      <c r="P2986" s="460">
        <f t="shared" si="184"/>
        <v>0</v>
      </c>
      <c r="Q2986" s="451"/>
      <c r="R2986" s="144"/>
      <c r="S2986" s="143"/>
      <c r="T2986" s="144"/>
      <c r="U2986" s="145"/>
      <c r="W2986" s="365"/>
    </row>
    <row r="2987" spans="1:23">
      <c r="A2987" s="135"/>
      <c r="B2987" s="52"/>
      <c r="C2987" s="185" t="s">
        <v>213</v>
      </c>
      <c r="D2987" s="137"/>
      <c r="E2987" s="52"/>
      <c r="F2987" s="52"/>
      <c r="G2987" s="186"/>
      <c r="H2987" s="187"/>
      <c r="I2987" s="139"/>
      <c r="J2987" s="139"/>
      <c r="K2987" s="139"/>
      <c r="L2987" s="140"/>
      <c r="M2987" s="141"/>
      <c r="N2987" s="458">
        <f t="shared" si="183"/>
        <v>0</v>
      </c>
      <c r="O2987" s="147"/>
      <c r="P2987" s="460">
        <f t="shared" si="184"/>
        <v>0</v>
      </c>
      <c r="Q2987" s="451"/>
      <c r="R2987" s="144"/>
      <c r="S2987" s="143"/>
      <c r="T2987" s="144"/>
      <c r="U2987" s="145"/>
      <c r="W2987" s="365"/>
    </row>
    <row r="2988" spans="1:23">
      <c r="A2988" s="182"/>
      <c r="B2988" s="52"/>
      <c r="C2988" s="200"/>
      <c r="D2988" s="137"/>
      <c r="E2988" s="52"/>
      <c r="F2988" s="52"/>
      <c r="G2988" s="186"/>
      <c r="H2988" s="187"/>
      <c r="I2988" s="187"/>
      <c r="J2988" s="187"/>
      <c r="K2988" s="139"/>
      <c r="L2988" s="140"/>
      <c r="M2988" s="141"/>
      <c r="N2988" s="458">
        <f t="shared" si="183"/>
        <v>0</v>
      </c>
      <c r="O2988" s="147"/>
      <c r="P2988" s="460">
        <f t="shared" si="184"/>
        <v>0</v>
      </c>
      <c r="Q2988" s="451"/>
      <c r="R2988" s="144"/>
      <c r="S2988" s="143"/>
      <c r="T2988" s="144"/>
      <c r="U2988" s="145"/>
      <c r="W2988" s="365"/>
    </row>
    <row r="2989" spans="1:23" ht="39">
      <c r="A2989" s="135">
        <v>19</v>
      </c>
      <c r="B2989" s="52" t="s">
        <v>107</v>
      </c>
      <c r="C2989" s="136" t="s">
        <v>511</v>
      </c>
      <c r="D2989" s="202">
        <v>1</v>
      </c>
      <c r="E2989" s="52" t="s">
        <v>100</v>
      </c>
      <c r="F2989" s="52">
        <v>3</v>
      </c>
      <c r="G2989" s="112" t="s">
        <v>96</v>
      </c>
      <c r="H2989" s="138">
        <v>20</v>
      </c>
      <c r="I2989" s="139">
        <v>221</v>
      </c>
      <c r="J2989" s="139">
        <v>111</v>
      </c>
      <c r="K2989" s="139">
        <f>I2989+J2989</f>
        <v>332</v>
      </c>
      <c r="L2989" s="140">
        <f>K2989*D2989</f>
        <v>332</v>
      </c>
      <c r="M2989" s="141">
        <f t="shared" si="182"/>
        <v>996</v>
      </c>
      <c r="N2989" s="458">
        <f t="shared" si="183"/>
        <v>1</v>
      </c>
      <c r="O2989" s="147">
        <v>0.33333333333333331</v>
      </c>
      <c r="P2989" s="460">
        <f t="shared" si="184"/>
        <v>0.33333333333333331</v>
      </c>
      <c r="Q2989" s="451">
        <f>'Work progress Summary'!Z24</f>
        <v>0.66666666666666663</v>
      </c>
      <c r="R2989" s="144">
        <v>332</v>
      </c>
      <c r="S2989" s="143">
        <f t="shared" si="185"/>
        <v>332</v>
      </c>
      <c r="T2989" s="144">
        <f>Q2989*M2989</f>
        <v>664</v>
      </c>
      <c r="U2989" s="145"/>
      <c r="W2989" s="365"/>
    </row>
    <row r="2990" spans="1:23">
      <c r="A2990" s="182"/>
      <c r="B2990" s="52"/>
      <c r="C2990" s="200"/>
      <c r="D2990" s="137"/>
      <c r="E2990" s="52"/>
      <c r="F2990" s="52"/>
      <c r="G2990" s="186"/>
      <c r="H2990" s="187"/>
      <c r="I2990" s="187"/>
      <c r="J2990" s="187"/>
      <c r="K2990" s="139"/>
      <c r="L2990" s="140"/>
      <c r="M2990" s="141"/>
      <c r="N2990" s="458">
        <f t="shared" si="183"/>
        <v>0</v>
      </c>
      <c r="O2990" s="147"/>
      <c r="P2990" s="460">
        <f t="shared" si="184"/>
        <v>0</v>
      </c>
      <c r="Q2990" s="451"/>
      <c r="R2990" s="144"/>
      <c r="S2990" s="143"/>
      <c r="T2990" s="144"/>
      <c r="U2990" s="145"/>
      <c r="W2990" s="365"/>
    </row>
    <row r="2991" spans="1:23" ht="26">
      <c r="A2991" s="135">
        <v>19</v>
      </c>
      <c r="B2991" s="52" t="s">
        <v>108</v>
      </c>
      <c r="C2991" s="136" t="s">
        <v>512</v>
      </c>
      <c r="D2991" s="202">
        <v>1</v>
      </c>
      <c r="E2991" s="52" t="s">
        <v>100</v>
      </c>
      <c r="F2991" s="52">
        <v>3</v>
      </c>
      <c r="G2991" s="112" t="s">
        <v>96</v>
      </c>
      <c r="H2991" s="138">
        <v>20</v>
      </c>
      <c r="I2991" s="139">
        <v>225</v>
      </c>
      <c r="J2991" s="139">
        <v>113</v>
      </c>
      <c r="K2991" s="139">
        <f>I2991+J2991</f>
        <v>338</v>
      </c>
      <c r="L2991" s="140">
        <f>K2991*D2991</f>
        <v>338</v>
      </c>
      <c r="M2991" s="141">
        <f t="shared" si="182"/>
        <v>1014</v>
      </c>
      <c r="N2991" s="458">
        <f t="shared" si="183"/>
        <v>1</v>
      </c>
      <c r="O2991" s="147">
        <v>0.33333333333333331</v>
      </c>
      <c r="P2991" s="460">
        <f t="shared" si="184"/>
        <v>0.33333333333333331</v>
      </c>
      <c r="Q2991" s="451">
        <f>Q2989</f>
        <v>0.66666666666666663</v>
      </c>
      <c r="R2991" s="144">
        <v>338</v>
      </c>
      <c r="S2991" s="143">
        <f t="shared" si="185"/>
        <v>338</v>
      </c>
      <c r="T2991" s="144">
        <f>Q2991*M2991</f>
        <v>676</v>
      </c>
      <c r="U2991" s="145"/>
      <c r="W2991" s="365"/>
    </row>
    <row r="2992" spans="1:23">
      <c r="A2992" s="182"/>
      <c r="B2992" s="52"/>
      <c r="C2992" s="200"/>
      <c r="D2992" s="137"/>
      <c r="E2992" s="52"/>
      <c r="F2992" s="52"/>
      <c r="G2992" s="186"/>
      <c r="H2992" s="187"/>
      <c r="I2992" s="187"/>
      <c r="J2992" s="187"/>
      <c r="K2992" s="139"/>
      <c r="L2992" s="140"/>
      <c r="M2992" s="141"/>
      <c r="N2992" s="458">
        <f t="shared" si="183"/>
        <v>0</v>
      </c>
      <c r="O2992" s="147"/>
      <c r="P2992" s="460">
        <f t="shared" si="184"/>
        <v>0</v>
      </c>
      <c r="Q2992" s="451"/>
      <c r="R2992" s="144"/>
      <c r="S2992" s="143"/>
      <c r="T2992" s="144"/>
      <c r="U2992" s="145"/>
      <c r="W2992" s="365"/>
    </row>
    <row r="2993" spans="1:23">
      <c r="A2993" s="135"/>
      <c r="B2993" s="52"/>
      <c r="C2993" s="185" t="s">
        <v>111</v>
      </c>
      <c r="D2993" s="202"/>
      <c r="E2993" s="52"/>
      <c r="F2993" s="52"/>
      <c r="G2993" s="186"/>
      <c r="H2993" s="187"/>
      <c r="I2993" s="139"/>
      <c r="J2993" s="139"/>
      <c r="K2993" s="139"/>
      <c r="L2993" s="140"/>
      <c r="M2993" s="141"/>
      <c r="N2993" s="458">
        <f t="shared" si="183"/>
        <v>0</v>
      </c>
      <c r="O2993" s="147"/>
      <c r="P2993" s="460">
        <f t="shared" si="184"/>
        <v>0</v>
      </c>
      <c r="Q2993" s="451"/>
      <c r="R2993" s="144"/>
      <c r="S2993" s="143"/>
      <c r="T2993" s="144"/>
      <c r="U2993" s="145"/>
      <c r="W2993" s="365"/>
    </row>
    <row r="2994" spans="1:23">
      <c r="A2994" s="182"/>
      <c r="B2994" s="52"/>
      <c r="C2994" s="200"/>
      <c r="D2994" s="137"/>
      <c r="E2994" s="52"/>
      <c r="F2994" s="52"/>
      <c r="G2994" s="186"/>
      <c r="H2994" s="187"/>
      <c r="I2994" s="187"/>
      <c r="J2994" s="187"/>
      <c r="K2994" s="139"/>
      <c r="L2994" s="140"/>
      <c r="M2994" s="141"/>
      <c r="N2994" s="458">
        <f t="shared" si="183"/>
        <v>0</v>
      </c>
      <c r="O2994" s="147"/>
      <c r="P2994" s="460">
        <f t="shared" si="184"/>
        <v>0</v>
      </c>
      <c r="Q2994" s="451"/>
      <c r="R2994" s="144"/>
      <c r="S2994" s="143"/>
      <c r="T2994" s="144"/>
      <c r="U2994" s="145"/>
      <c r="W2994" s="365"/>
    </row>
    <row r="2995" spans="1:23" ht="78">
      <c r="A2995" s="135">
        <v>19</v>
      </c>
      <c r="B2995" s="52" t="s">
        <v>1</v>
      </c>
      <c r="C2995" s="136" t="s">
        <v>513</v>
      </c>
      <c r="D2995" s="202">
        <v>1</v>
      </c>
      <c r="E2995" s="52" t="s">
        <v>100</v>
      </c>
      <c r="F2995" s="52">
        <v>3</v>
      </c>
      <c r="G2995" s="112" t="s">
        <v>131</v>
      </c>
      <c r="H2995" s="138">
        <v>20</v>
      </c>
      <c r="I2995" s="139">
        <v>1437</v>
      </c>
      <c r="J2995" s="139">
        <v>642</v>
      </c>
      <c r="K2995" s="139">
        <f>I2995+J2995</f>
        <v>2079</v>
      </c>
      <c r="L2995" s="140">
        <f>K2995*D2995</f>
        <v>2079</v>
      </c>
      <c r="M2995" s="141">
        <f t="shared" si="182"/>
        <v>6237</v>
      </c>
      <c r="N2995" s="458">
        <f t="shared" si="183"/>
        <v>0</v>
      </c>
      <c r="O2995" s="147">
        <v>1</v>
      </c>
      <c r="P2995" s="460">
        <f t="shared" si="184"/>
        <v>0</v>
      </c>
      <c r="Q2995" s="451">
        <f>+'Work progress Summary'!AB24</f>
        <v>1</v>
      </c>
      <c r="R2995" s="144">
        <v>4158</v>
      </c>
      <c r="S2995" s="143">
        <f t="shared" si="185"/>
        <v>2079</v>
      </c>
      <c r="T2995" s="144">
        <f>Q2995*M2995</f>
        <v>6237</v>
      </c>
      <c r="U2995" s="145"/>
      <c r="W2995" s="365"/>
    </row>
    <row r="2996" spans="1:23">
      <c r="A2996" s="182"/>
      <c r="B2996" s="52"/>
      <c r="C2996" s="200"/>
      <c r="D2996" s="137"/>
      <c r="E2996" s="52"/>
      <c r="F2996" s="52"/>
      <c r="G2996" s="186"/>
      <c r="H2996" s="187"/>
      <c r="I2996" s="187"/>
      <c r="J2996" s="187"/>
      <c r="K2996" s="139"/>
      <c r="L2996" s="140"/>
      <c r="M2996" s="141"/>
      <c r="N2996" s="458">
        <f t="shared" si="183"/>
        <v>0</v>
      </c>
      <c r="O2996" s="147"/>
      <c r="P2996" s="460">
        <f t="shared" si="184"/>
        <v>0</v>
      </c>
      <c r="Q2996" s="451"/>
      <c r="R2996" s="144"/>
      <c r="S2996" s="143"/>
      <c r="T2996" s="144"/>
      <c r="U2996" s="145"/>
      <c r="W2996" s="365"/>
    </row>
    <row r="2997" spans="1:23">
      <c r="A2997" s="135"/>
      <c r="B2997" s="183" t="s">
        <v>83</v>
      </c>
      <c r="C2997" s="200" t="s">
        <v>180</v>
      </c>
      <c r="D2997" s="137"/>
      <c r="E2997" s="52"/>
      <c r="F2997" s="52"/>
      <c r="G2997" s="186"/>
      <c r="H2997" s="187"/>
      <c r="I2997" s="139"/>
      <c r="J2997" s="139"/>
      <c r="K2997" s="139"/>
      <c r="L2997" s="140"/>
      <c r="M2997" s="141"/>
      <c r="N2997" s="458">
        <f t="shared" si="183"/>
        <v>0</v>
      </c>
      <c r="O2997" s="147"/>
      <c r="P2997" s="460">
        <f t="shared" si="184"/>
        <v>0</v>
      </c>
      <c r="Q2997" s="451"/>
      <c r="R2997" s="144"/>
      <c r="S2997" s="143"/>
      <c r="T2997" s="144"/>
      <c r="U2997" s="145"/>
      <c r="W2997" s="365"/>
    </row>
    <row r="2998" spans="1:23">
      <c r="A2998" s="182"/>
      <c r="B2998" s="52"/>
      <c r="C2998" s="200"/>
      <c r="D2998" s="137"/>
      <c r="E2998" s="52"/>
      <c r="F2998" s="52"/>
      <c r="G2998" s="186"/>
      <c r="H2998" s="187"/>
      <c r="I2998" s="187"/>
      <c r="J2998" s="187"/>
      <c r="K2998" s="139"/>
      <c r="L2998" s="140"/>
      <c r="M2998" s="141"/>
      <c r="N2998" s="458">
        <f t="shared" si="183"/>
        <v>0</v>
      </c>
      <c r="O2998" s="147"/>
      <c r="P2998" s="460">
        <f t="shared" si="184"/>
        <v>0</v>
      </c>
      <c r="Q2998" s="451"/>
      <c r="R2998" s="144"/>
      <c r="S2998" s="143"/>
      <c r="T2998" s="144"/>
      <c r="U2998" s="145"/>
      <c r="W2998" s="365"/>
    </row>
    <row r="2999" spans="1:23" ht="65">
      <c r="A2999" s="135">
        <v>19</v>
      </c>
      <c r="B2999" s="52" t="s">
        <v>2</v>
      </c>
      <c r="C2999" s="136" t="s">
        <v>442</v>
      </c>
      <c r="D2999" s="202">
        <v>1</v>
      </c>
      <c r="E2999" s="52" t="s">
        <v>100</v>
      </c>
      <c r="F2999" s="52">
        <v>3</v>
      </c>
      <c r="G2999" s="112" t="s">
        <v>131</v>
      </c>
      <c r="H2999" s="138">
        <v>20</v>
      </c>
      <c r="I2999" s="139">
        <v>796</v>
      </c>
      <c r="J2999" s="139">
        <v>309</v>
      </c>
      <c r="K2999" s="139">
        <f>I2999+J2999</f>
        <v>1105</v>
      </c>
      <c r="L2999" s="140">
        <f>K2999*D2999</f>
        <v>1105</v>
      </c>
      <c r="M2999" s="141">
        <f t="shared" si="182"/>
        <v>3315</v>
      </c>
      <c r="N2999" s="458">
        <f t="shared" si="183"/>
        <v>0</v>
      </c>
      <c r="O2999" s="147">
        <v>1</v>
      </c>
      <c r="P2999" s="460">
        <f t="shared" si="184"/>
        <v>0</v>
      </c>
      <c r="Q2999" s="451">
        <f>+'Work progress Summary'!AE24</f>
        <v>1</v>
      </c>
      <c r="R2999" s="144">
        <v>2210</v>
      </c>
      <c r="S2999" s="143">
        <f t="shared" si="185"/>
        <v>1105</v>
      </c>
      <c r="T2999" s="144">
        <f>Q2999*M2999</f>
        <v>3315</v>
      </c>
      <c r="U2999" s="145"/>
      <c r="W2999" s="365"/>
    </row>
    <row r="3000" spans="1:23">
      <c r="A3000" s="182"/>
      <c r="B3000" s="52"/>
      <c r="C3000" s="200"/>
      <c r="D3000" s="137"/>
      <c r="E3000" s="52"/>
      <c r="F3000" s="52"/>
      <c r="G3000" s="186"/>
      <c r="H3000" s="187"/>
      <c r="I3000" s="187"/>
      <c r="J3000" s="187"/>
      <c r="K3000" s="139"/>
      <c r="L3000" s="140"/>
      <c r="M3000" s="141"/>
      <c r="N3000" s="458">
        <f t="shared" si="183"/>
        <v>0</v>
      </c>
      <c r="O3000" s="147"/>
      <c r="P3000" s="460">
        <f t="shared" si="184"/>
        <v>0</v>
      </c>
      <c r="Q3000" s="451"/>
      <c r="R3000" s="144"/>
      <c r="S3000" s="143"/>
      <c r="T3000" s="144"/>
      <c r="U3000" s="145"/>
      <c r="W3000" s="365"/>
    </row>
    <row r="3001" spans="1:23">
      <c r="A3001" s="135"/>
      <c r="B3001" s="183" t="s">
        <v>83</v>
      </c>
      <c r="C3001" s="200" t="s">
        <v>118</v>
      </c>
      <c r="D3001" s="202"/>
      <c r="E3001" s="52"/>
      <c r="F3001" s="52"/>
      <c r="G3001" s="186"/>
      <c r="H3001" s="187"/>
      <c r="I3001" s="139"/>
      <c r="J3001" s="139"/>
      <c r="K3001" s="139"/>
      <c r="L3001" s="140"/>
      <c r="M3001" s="141"/>
      <c r="N3001" s="458">
        <f t="shared" si="183"/>
        <v>0</v>
      </c>
      <c r="O3001" s="147"/>
      <c r="P3001" s="460">
        <f t="shared" si="184"/>
        <v>0</v>
      </c>
      <c r="Q3001" s="451"/>
      <c r="R3001" s="144"/>
      <c r="S3001" s="143"/>
      <c r="T3001" s="144"/>
      <c r="U3001" s="145"/>
      <c r="W3001" s="365"/>
    </row>
    <row r="3002" spans="1:23">
      <c r="A3002" s="182"/>
      <c r="B3002" s="52"/>
      <c r="C3002" s="200"/>
      <c r="D3002" s="137"/>
      <c r="E3002" s="52"/>
      <c r="F3002" s="52"/>
      <c r="G3002" s="186"/>
      <c r="H3002" s="187"/>
      <c r="I3002" s="187"/>
      <c r="J3002" s="187"/>
      <c r="K3002" s="139"/>
      <c r="L3002" s="140"/>
      <c r="M3002" s="141"/>
      <c r="N3002" s="458">
        <f t="shared" si="183"/>
        <v>0</v>
      </c>
      <c r="O3002" s="147"/>
      <c r="P3002" s="460">
        <f t="shared" si="184"/>
        <v>0</v>
      </c>
      <c r="Q3002" s="451"/>
      <c r="R3002" s="144"/>
      <c r="S3002" s="143"/>
      <c r="T3002" s="144"/>
      <c r="U3002" s="145"/>
      <c r="W3002" s="365"/>
    </row>
    <row r="3003" spans="1:23" ht="52">
      <c r="A3003" s="135">
        <v>19</v>
      </c>
      <c r="B3003" s="52" t="s">
        <v>3</v>
      </c>
      <c r="C3003" s="136" t="s">
        <v>461</v>
      </c>
      <c r="D3003" s="137">
        <v>1</v>
      </c>
      <c r="E3003" s="52" t="s">
        <v>100</v>
      </c>
      <c r="F3003" s="52">
        <v>3</v>
      </c>
      <c r="G3003" s="112" t="s">
        <v>131</v>
      </c>
      <c r="H3003" s="138">
        <v>20</v>
      </c>
      <c r="I3003" s="139">
        <v>602</v>
      </c>
      <c r="J3003" s="139">
        <v>294</v>
      </c>
      <c r="K3003" s="139">
        <f>I3003+J3003</f>
        <v>896</v>
      </c>
      <c r="L3003" s="140">
        <f>K3003*D3003</f>
        <v>896</v>
      </c>
      <c r="M3003" s="141">
        <f t="shared" si="182"/>
        <v>2688</v>
      </c>
      <c r="N3003" s="458">
        <f t="shared" si="183"/>
        <v>0</v>
      </c>
      <c r="O3003" s="147">
        <v>1</v>
      </c>
      <c r="P3003" s="460">
        <f t="shared" si="184"/>
        <v>0</v>
      </c>
      <c r="Q3003" s="451">
        <f>+'Work progress Summary'!AC24</f>
        <v>1</v>
      </c>
      <c r="R3003" s="144">
        <v>2688</v>
      </c>
      <c r="S3003" s="143">
        <f t="shared" si="185"/>
        <v>0</v>
      </c>
      <c r="T3003" s="144">
        <f>Q3003*M3003</f>
        <v>2688</v>
      </c>
      <c r="U3003" s="145"/>
      <c r="W3003" s="365"/>
    </row>
    <row r="3004" spans="1:23">
      <c r="A3004" s="182"/>
      <c r="B3004" s="52"/>
      <c r="C3004" s="200"/>
      <c r="D3004" s="137"/>
      <c r="E3004" s="52"/>
      <c r="F3004" s="52"/>
      <c r="G3004" s="186"/>
      <c r="H3004" s="187"/>
      <c r="I3004" s="187"/>
      <c r="J3004" s="187"/>
      <c r="K3004" s="139"/>
      <c r="L3004" s="140"/>
      <c r="M3004" s="141"/>
      <c r="N3004" s="458">
        <f t="shared" si="183"/>
        <v>0</v>
      </c>
      <c r="O3004" s="147"/>
      <c r="P3004" s="460">
        <f t="shared" si="184"/>
        <v>0</v>
      </c>
      <c r="Q3004" s="451"/>
      <c r="R3004" s="144"/>
      <c r="S3004" s="143"/>
      <c r="T3004" s="144"/>
      <c r="U3004" s="145"/>
      <c r="W3004" s="365"/>
    </row>
    <row r="3005" spans="1:23" ht="39">
      <c r="A3005" s="135">
        <v>19</v>
      </c>
      <c r="B3005" s="52" t="s">
        <v>4</v>
      </c>
      <c r="C3005" s="136" t="s">
        <v>514</v>
      </c>
      <c r="D3005" s="202">
        <v>1</v>
      </c>
      <c r="E3005" s="52" t="s">
        <v>100</v>
      </c>
      <c r="F3005" s="52">
        <v>3</v>
      </c>
      <c r="G3005" s="112" t="s">
        <v>131</v>
      </c>
      <c r="H3005" s="138">
        <v>20</v>
      </c>
      <c r="I3005" s="139">
        <v>262</v>
      </c>
      <c r="J3005" s="139">
        <v>110</v>
      </c>
      <c r="K3005" s="139">
        <f>I3005+J3005</f>
        <v>372</v>
      </c>
      <c r="L3005" s="140">
        <f>K3005*D3005</f>
        <v>372</v>
      </c>
      <c r="M3005" s="141">
        <f t="shared" si="182"/>
        <v>1116</v>
      </c>
      <c r="N3005" s="458">
        <f t="shared" si="183"/>
        <v>1</v>
      </c>
      <c r="O3005" s="147">
        <v>0.66666666666666663</v>
      </c>
      <c r="P3005" s="460">
        <f t="shared" si="184"/>
        <v>0.33333333333333337</v>
      </c>
      <c r="Q3005" s="451">
        <f>+'Work progress Summary'!AF24</f>
        <v>1</v>
      </c>
      <c r="R3005" s="144">
        <v>744</v>
      </c>
      <c r="S3005" s="143">
        <f t="shared" si="185"/>
        <v>372</v>
      </c>
      <c r="T3005" s="144">
        <f>Q3005*M3005</f>
        <v>1116</v>
      </c>
      <c r="U3005" s="145"/>
      <c r="W3005" s="365"/>
    </row>
    <row r="3006" spans="1:23">
      <c r="A3006" s="182"/>
      <c r="B3006" s="52"/>
      <c r="C3006" s="200"/>
      <c r="D3006" s="137"/>
      <c r="E3006" s="52"/>
      <c r="F3006" s="52"/>
      <c r="G3006" s="186"/>
      <c r="H3006" s="187"/>
      <c r="I3006" s="187"/>
      <c r="J3006" s="187"/>
      <c r="K3006" s="139"/>
      <c r="L3006" s="140"/>
      <c r="M3006" s="141"/>
      <c r="N3006" s="458">
        <f t="shared" si="183"/>
        <v>0</v>
      </c>
      <c r="O3006" s="147"/>
      <c r="P3006" s="460">
        <f t="shared" si="184"/>
        <v>0</v>
      </c>
      <c r="Q3006" s="451"/>
      <c r="R3006" s="144"/>
      <c r="S3006" s="143"/>
      <c r="T3006" s="144"/>
      <c r="U3006" s="145"/>
      <c r="W3006" s="365"/>
    </row>
    <row r="3007" spans="1:23" ht="52">
      <c r="A3007" s="135">
        <v>19</v>
      </c>
      <c r="B3007" s="52" t="s">
        <v>5</v>
      </c>
      <c r="C3007" s="136" t="s">
        <v>144</v>
      </c>
      <c r="D3007" s="202">
        <v>2</v>
      </c>
      <c r="E3007" s="52" t="s">
        <v>100</v>
      </c>
      <c r="F3007" s="52">
        <v>3</v>
      </c>
      <c r="G3007" s="112" t="s">
        <v>131</v>
      </c>
      <c r="H3007" s="138">
        <v>20</v>
      </c>
      <c r="I3007" s="139">
        <v>44</v>
      </c>
      <c r="J3007" s="139">
        <v>12</v>
      </c>
      <c r="K3007" s="139">
        <f>I3007+J3007</f>
        <v>56</v>
      </c>
      <c r="L3007" s="140">
        <f>K3007*D3007</f>
        <v>112</v>
      </c>
      <c r="M3007" s="141">
        <f t="shared" si="182"/>
        <v>336</v>
      </c>
      <c r="N3007" s="458">
        <f t="shared" si="183"/>
        <v>2</v>
      </c>
      <c r="O3007" s="147">
        <v>0.66666666666666663</v>
      </c>
      <c r="P3007" s="460">
        <f t="shared" si="184"/>
        <v>0.33333333333333337</v>
      </c>
      <c r="Q3007" s="451">
        <f>+'Work progress Summary'!AF24</f>
        <v>1</v>
      </c>
      <c r="R3007" s="144">
        <v>224</v>
      </c>
      <c r="S3007" s="143">
        <f t="shared" si="185"/>
        <v>112</v>
      </c>
      <c r="T3007" s="144">
        <f>Q3007*M3007</f>
        <v>336</v>
      </c>
      <c r="U3007" s="145"/>
      <c r="W3007" s="365"/>
    </row>
    <row r="3008" spans="1:23">
      <c r="A3008" s="182"/>
      <c r="B3008" s="52"/>
      <c r="C3008" s="200"/>
      <c r="D3008" s="137"/>
      <c r="E3008" s="52"/>
      <c r="F3008" s="52"/>
      <c r="G3008" s="186"/>
      <c r="H3008" s="187"/>
      <c r="I3008" s="187"/>
      <c r="J3008" s="187"/>
      <c r="K3008" s="139"/>
      <c r="L3008" s="140"/>
      <c r="M3008" s="141"/>
      <c r="N3008" s="458">
        <f t="shared" si="183"/>
        <v>0</v>
      </c>
      <c r="O3008" s="147"/>
      <c r="P3008" s="460">
        <f t="shared" si="184"/>
        <v>0</v>
      </c>
      <c r="Q3008" s="451"/>
      <c r="R3008" s="144"/>
      <c r="S3008" s="143"/>
      <c r="T3008" s="144"/>
      <c r="U3008" s="145"/>
      <c r="W3008" s="365"/>
    </row>
    <row r="3009" spans="1:23">
      <c r="A3009" s="135"/>
      <c r="B3009" s="183" t="s">
        <v>83</v>
      </c>
      <c r="C3009" s="200" t="s">
        <v>121</v>
      </c>
      <c r="D3009" s="137"/>
      <c r="E3009" s="52"/>
      <c r="F3009" s="52"/>
      <c r="G3009" s="186"/>
      <c r="H3009" s="187"/>
      <c r="I3009" s="187"/>
      <c r="J3009" s="187"/>
      <c r="K3009" s="139"/>
      <c r="L3009" s="140"/>
      <c r="M3009" s="141"/>
      <c r="N3009" s="458">
        <f t="shared" si="183"/>
        <v>0</v>
      </c>
      <c r="O3009" s="147"/>
      <c r="P3009" s="460">
        <f t="shared" si="184"/>
        <v>0</v>
      </c>
      <c r="Q3009" s="451"/>
      <c r="R3009" s="144"/>
      <c r="S3009" s="143"/>
      <c r="T3009" s="144"/>
      <c r="U3009" s="145"/>
      <c r="W3009" s="365"/>
    </row>
    <row r="3010" spans="1:23">
      <c r="A3010" s="182"/>
      <c r="B3010" s="52"/>
      <c r="C3010" s="200"/>
      <c r="D3010" s="137"/>
      <c r="E3010" s="52"/>
      <c r="F3010" s="52"/>
      <c r="G3010" s="186"/>
      <c r="H3010" s="187"/>
      <c r="I3010" s="187"/>
      <c r="J3010" s="187"/>
      <c r="K3010" s="139"/>
      <c r="L3010" s="140"/>
      <c r="M3010" s="141"/>
      <c r="N3010" s="458">
        <f t="shared" si="183"/>
        <v>0</v>
      </c>
      <c r="O3010" s="147"/>
      <c r="P3010" s="460">
        <f t="shared" si="184"/>
        <v>0</v>
      </c>
      <c r="Q3010" s="451"/>
      <c r="R3010" s="144"/>
      <c r="S3010" s="143"/>
      <c r="T3010" s="144"/>
      <c r="U3010" s="145"/>
      <c r="W3010" s="365"/>
    </row>
    <row r="3011" spans="1:23" ht="26">
      <c r="A3011" s="135">
        <v>19</v>
      </c>
      <c r="B3011" s="52" t="s">
        <v>103</v>
      </c>
      <c r="C3011" s="136" t="s">
        <v>260</v>
      </c>
      <c r="D3011" s="137">
        <v>1</v>
      </c>
      <c r="E3011" s="52" t="s">
        <v>100</v>
      </c>
      <c r="F3011" s="52">
        <v>3</v>
      </c>
      <c r="G3011" s="112" t="s">
        <v>131</v>
      </c>
      <c r="H3011" s="138">
        <v>20</v>
      </c>
      <c r="I3011" s="139">
        <v>102</v>
      </c>
      <c r="J3011" s="139">
        <v>50</v>
      </c>
      <c r="K3011" s="139">
        <f>I3011+J3011</f>
        <v>152</v>
      </c>
      <c r="L3011" s="140">
        <f>K3011*D3011</f>
        <v>152</v>
      </c>
      <c r="M3011" s="141">
        <f t="shared" si="182"/>
        <v>456</v>
      </c>
      <c r="N3011" s="458">
        <f t="shared" si="183"/>
        <v>0</v>
      </c>
      <c r="O3011" s="147">
        <v>1</v>
      </c>
      <c r="P3011" s="460">
        <f t="shared" si="184"/>
        <v>0</v>
      </c>
      <c r="Q3011" s="451">
        <f>+'Work progress Summary'!AG24</f>
        <v>1</v>
      </c>
      <c r="R3011" s="144">
        <v>456</v>
      </c>
      <c r="S3011" s="143">
        <f t="shared" si="185"/>
        <v>0</v>
      </c>
      <c r="T3011" s="144">
        <f>Q3011*M3011</f>
        <v>456</v>
      </c>
      <c r="U3011" s="145"/>
      <c r="W3011" s="365"/>
    </row>
    <row r="3012" spans="1:23">
      <c r="A3012" s="182"/>
      <c r="B3012" s="52"/>
      <c r="C3012" s="200"/>
      <c r="D3012" s="137"/>
      <c r="E3012" s="52"/>
      <c r="F3012" s="52"/>
      <c r="G3012" s="186"/>
      <c r="H3012" s="187"/>
      <c r="I3012" s="187"/>
      <c r="J3012" s="187"/>
      <c r="K3012" s="139"/>
      <c r="L3012" s="140"/>
      <c r="M3012" s="141"/>
      <c r="N3012" s="458">
        <f t="shared" si="183"/>
        <v>0</v>
      </c>
      <c r="O3012" s="147"/>
      <c r="P3012" s="460">
        <f t="shared" si="184"/>
        <v>0</v>
      </c>
      <c r="Q3012" s="451"/>
      <c r="R3012" s="144"/>
      <c r="S3012" s="143"/>
      <c r="T3012" s="144"/>
      <c r="U3012" s="145"/>
      <c r="W3012" s="365"/>
    </row>
    <row r="3013" spans="1:23" ht="26">
      <c r="A3013" s="135">
        <v>19</v>
      </c>
      <c r="B3013" s="52" t="s">
        <v>105</v>
      </c>
      <c r="C3013" s="136" t="s">
        <v>146</v>
      </c>
      <c r="D3013" s="137">
        <v>1</v>
      </c>
      <c r="E3013" s="52" t="s">
        <v>100</v>
      </c>
      <c r="F3013" s="52">
        <v>3</v>
      </c>
      <c r="G3013" s="112" t="s">
        <v>131</v>
      </c>
      <c r="H3013" s="138">
        <v>20</v>
      </c>
      <c r="I3013" s="139">
        <v>25</v>
      </c>
      <c r="J3013" s="139">
        <v>5</v>
      </c>
      <c r="K3013" s="139">
        <f>I3013+J3013</f>
        <v>30</v>
      </c>
      <c r="L3013" s="140">
        <f>K3013*D3013</f>
        <v>30</v>
      </c>
      <c r="M3013" s="141">
        <f t="shared" si="182"/>
        <v>90</v>
      </c>
      <c r="N3013" s="458">
        <f t="shared" si="183"/>
        <v>0</v>
      </c>
      <c r="O3013" s="147">
        <v>1</v>
      </c>
      <c r="P3013" s="460">
        <f t="shared" si="184"/>
        <v>0</v>
      </c>
      <c r="Q3013" s="451">
        <f>+'Work progress Summary'!AD24</f>
        <v>1</v>
      </c>
      <c r="R3013" s="144">
        <v>60</v>
      </c>
      <c r="S3013" s="143">
        <f t="shared" si="185"/>
        <v>30</v>
      </c>
      <c r="T3013" s="144">
        <f>Q3013*M3013</f>
        <v>90</v>
      </c>
      <c r="U3013" s="145"/>
      <c r="W3013" s="365"/>
    </row>
    <row r="3014" spans="1:23">
      <c r="A3014" s="182"/>
      <c r="B3014" s="52"/>
      <c r="C3014" s="200"/>
      <c r="D3014" s="137"/>
      <c r="E3014" s="52"/>
      <c r="F3014" s="52"/>
      <c r="G3014" s="186"/>
      <c r="H3014" s="187"/>
      <c r="I3014" s="187"/>
      <c r="J3014" s="187"/>
      <c r="K3014" s="139"/>
      <c r="L3014" s="140"/>
      <c r="M3014" s="141"/>
      <c r="N3014" s="458">
        <f t="shared" si="183"/>
        <v>0</v>
      </c>
      <c r="O3014" s="147"/>
      <c r="P3014" s="460">
        <f t="shared" si="184"/>
        <v>0</v>
      </c>
      <c r="Q3014" s="451"/>
      <c r="R3014" s="144"/>
      <c r="S3014" s="143"/>
      <c r="T3014" s="144"/>
      <c r="U3014" s="145"/>
      <c r="W3014" s="365"/>
    </row>
    <row r="3015" spans="1:23">
      <c r="A3015" s="135"/>
      <c r="B3015" s="183" t="s">
        <v>83</v>
      </c>
      <c r="C3015" s="200" t="s">
        <v>148</v>
      </c>
      <c r="D3015" s="137"/>
      <c r="E3015" s="52"/>
      <c r="F3015" s="52"/>
      <c r="G3015" s="186"/>
      <c r="H3015" s="187"/>
      <c r="I3015" s="139"/>
      <c r="J3015" s="139"/>
      <c r="K3015" s="139"/>
      <c r="L3015" s="140"/>
      <c r="M3015" s="141"/>
      <c r="N3015" s="458">
        <f t="shared" si="183"/>
        <v>0</v>
      </c>
      <c r="O3015" s="147"/>
      <c r="P3015" s="460">
        <f t="shared" si="184"/>
        <v>0</v>
      </c>
      <c r="Q3015" s="451"/>
      <c r="R3015" s="144"/>
      <c r="S3015" s="143"/>
      <c r="T3015" s="144"/>
      <c r="U3015" s="145"/>
      <c r="W3015" s="365"/>
    </row>
    <row r="3016" spans="1:23">
      <c r="A3016" s="182"/>
      <c r="B3016" s="52"/>
      <c r="C3016" s="200"/>
      <c r="D3016" s="137"/>
      <c r="E3016" s="52"/>
      <c r="F3016" s="52"/>
      <c r="G3016" s="186"/>
      <c r="H3016" s="187"/>
      <c r="I3016" s="187"/>
      <c r="J3016" s="187"/>
      <c r="K3016" s="139"/>
      <c r="L3016" s="140"/>
      <c r="M3016" s="141"/>
      <c r="N3016" s="458">
        <f t="shared" si="183"/>
        <v>0</v>
      </c>
      <c r="O3016" s="147"/>
      <c r="P3016" s="460">
        <f t="shared" si="184"/>
        <v>0</v>
      </c>
      <c r="Q3016" s="451"/>
      <c r="R3016" s="144"/>
      <c r="S3016" s="143"/>
      <c r="T3016" s="144"/>
      <c r="U3016" s="145"/>
      <c r="W3016" s="365"/>
    </row>
    <row r="3017" spans="1:23" ht="26">
      <c r="A3017" s="135">
        <v>19</v>
      </c>
      <c r="B3017" s="52"/>
      <c r="C3017" s="136" t="s">
        <v>149</v>
      </c>
      <c r="D3017" s="202">
        <v>106</v>
      </c>
      <c r="E3017" s="52" t="s">
        <v>532</v>
      </c>
      <c r="F3017" s="52">
        <v>3</v>
      </c>
      <c r="G3017" s="112"/>
      <c r="H3017" s="138"/>
      <c r="I3017" s="139">
        <v>0</v>
      </c>
      <c r="J3017" s="139">
        <v>8</v>
      </c>
      <c r="K3017" s="139">
        <f>I3017+J3017</f>
        <v>8</v>
      </c>
      <c r="L3017" s="140">
        <f>K3017*D3017</f>
        <v>848</v>
      </c>
      <c r="M3017" s="141">
        <f t="shared" si="182"/>
        <v>2544</v>
      </c>
      <c r="N3017" s="458"/>
      <c r="O3017" s="147">
        <v>0.94348268580628503</v>
      </c>
      <c r="P3017" s="460">
        <f t="shared" si="184"/>
        <v>1.0876150577215138E-2</v>
      </c>
      <c r="Q3017" s="451">
        <f>SUM(T2895:T3013)/SUM(M2895:M3013)</f>
        <v>0.95435883638350016</v>
      </c>
      <c r="R3017" s="144">
        <v>2266.8032371244622</v>
      </c>
      <c r="S3017" s="143">
        <f t="shared" si="185"/>
        <v>161.08564263516246</v>
      </c>
      <c r="T3017" s="144">
        <f>Q3017*M3017</f>
        <v>2427.8888797596246</v>
      </c>
      <c r="U3017" s="145"/>
      <c r="W3017" s="365"/>
    </row>
    <row r="3018" spans="1:23">
      <c r="A3018" s="182"/>
      <c r="B3018" s="52"/>
      <c r="C3018" s="200"/>
      <c r="D3018" s="137"/>
      <c r="E3018" s="52"/>
      <c r="F3018" s="52"/>
      <c r="G3018" s="186"/>
      <c r="H3018" s="187"/>
      <c r="I3018" s="187"/>
      <c r="J3018" s="187"/>
      <c r="K3018" s="139"/>
      <c r="L3018" s="140"/>
      <c r="M3018" s="141"/>
      <c r="N3018" s="458"/>
      <c r="O3018" s="147"/>
      <c r="P3018" s="460">
        <f t="shared" si="184"/>
        <v>0</v>
      </c>
      <c r="Q3018" s="451"/>
      <c r="R3018" s="144"/>
      <c r="S3018" s="143"/>
      <c r="T3018" s="144"/>
      <c r="U3018" s="145"/>
      <c r="W3018" s="365"/>
    </row>
    <row r="3019" spans="1:23" ht="26">
      <c r="A3019" s="135">
        <v>19</v>
      </c>
      <c r="B3019" s="52"/>
      <c r="C3019" s="136" t="s">
        <v>150</v>
      </c>
      <c r="D3019" s="202">
        <v>57</v>
      </c>
      <c r="E3019" s="52" t="s">
        <v>532</v>
      </c>
      <c r="F3019" s="52">
        <v>3</v>
      </c>
      <c r="G3019" s="112"/>
      <c r="H3019" s="138"/>
      <c r="I3019" s="139">
        <v>0</v>
      </c>
      <c r="J3019" s="139">
        <v>8</v>
      </c>
      <c r="K3019" s="139">
        <f>I3019+J3019</f>
        <v>8</v>
      </c>
      <c r="L3019" s="140">
        <f>K3019*D3019</f>
        <v>456</v>
      </c>
      <c r="M3019" s="141">
        <f t="shared" si="182"/>
        <v>1368</v>
      </c>
      <c r="N3019" s="458"/>
      <c r="O3019" s="147">
        <v>0.94348268580628503</v>
      </c>
      <c r="P3019" s="460">
        <f t="shared" si="184"/>
        <v>1.0876150577215138E-2</v>
      </c>
      <c r="Q3019" s="451">
        <f>Q3017</f>
        <v>0.95435883638350016</v>
      </c>
      <c r="R3019" s="144">
        <v>1218.9413633593806</v>
      </c>
      <c r="S3019" s="143">
        <f t="shared" si="185"/>
        <v>86.621524813247561</v>
      </c>
      <c r="T3019" s="144">
        <f>Q3019*M3019</f>
        <v>1305.5628881726282</v>
      </c>
      <c r="U3019" s="145"/>
      <c r="W3019" s="365"/>
    </row>
    <row r="3020" spans="1:23" ht="13.5" thickBot="1">
      <c r="A3020" s="182"/>
      <c r="B3020" s="52"/>
      <c r="C3020" s="200"/>
      <c r="D3020" s="137"/>
      <c r="E3020" s="52"/>
      <c r="F3020" s="52"/>
      <c r="G3020" s="186"/>
      <c r="H3020" s="187"/>
      <c r="I3020" s="187"/>
      <c r="J3020" s="187"/>
      <c r="K3020" s="139"/>
      <c r="L3020" s="140"/>
      <c r="M3020" s="141"/>
      <c r="N3020" s="458">
        <f t="shared" si="183"/>
        <v>0</v>
      </c>
      <c r="O3020" s="147"/>
      <c r="P3020" s="460">
        <f t="shared" si="184"/>
        <v>0</v>
      </c>
      <c r="Q3020" s="452"/>
      <c r="R3020" s="213"/>
      <c r="S3020" s="212"/>
      <c r="T3020" s="213"/>
      <c r="U3020" s="214"/>
      <c r="W3020" s="365"/>
    </row>
    <row r="3021" spans="1:23" ht="20.149999999999999" customHeight="1" thickTop="1" thickBot="1">
      <c r="A3021" s="239">
        <v>19</v>
      </c>
      <c r="B3021" s="216"/>
      <c r="C3021" s="217" t="s">
        <v>515</v>
      </c>
      <c r="D3021" s="218"/>
      <c r="E3021" s="216"/>
      <c r="F3021" s="216"/>
      <c r="G3021" s="219"/>
      <c r="H3021" s="220"/>
      <c r="I3021" s="221"/>
      <c r="J3021" s="221"/>
      <c r="K3021" s="221"/>
      <c r="L3021" s="221"/>
      <c r="M3021" s="222"/>
      <c r="N3021" s="458">
        <f t="shared" si="183"/>
        <v>0</v>
      </c>
      <c r="O3021" s="461"/>
      <c r="P3021" s="460">
        <f t="shared" si="184"/>
        <v>0</v>
      </c>
      <c r="Q3021" s="223"/>
      <c r="R3021" s="224">
        <v>145660.04460048384</v>
      </c>
      <c r="S3021" s="224">
        <f>SUM(S2886:S3020)</f>
        <v>10351.02716744841</v>
      </c>
      <c r="T3021" s="224">
        <f>SUM(T2886:T3020)</f>
        <v>156011.07176793224</v>
      </c>
      <c r="U3021" s="225"/>
      <c r="W3021" s="365"/>
    </row>
    <row r="3022" spans="1:23" ht="13.5" thickTop="1">
      <c r="A3022" s="226"/>
      <c r="B3022" s="227"/>
      <c r="C3022" s="228"/>
      <c r="D3022" s="229"/>
      <c r="E3022" s="227"/>
      <c r="F3022" s="227"/>
      <c r="G3022" s="230"/>
      <c r="H3022" s="231"/>
      <c r="I3022" s="232"/>
      <c r="J3022" s="232"/>
      <c r="K3022" s="232"/>
      <c r="L3022" s="233"/>
      <c r="M3022" s="234"/>
      <c r="N3022" s="458">
        <f t="shared" si="183"/>
        <v>0</v>
      </c>
      <c r="O3022" s="147"/>
      <c r="P3022" s="460">
        <f t="shared" si="184"/>
        <v>0</v>
      </c>
      <c r="Q3022" s="453"/>
      <c r="R3022" s="236"/>
      <c r="S3022" s="235"/>
      <c r="T3022" s="236"/>
      <c r="U3022" s="237"/>
      <c r="W3022" s="365"/>
    </row>
    <row r="3023" spans="1:23">
      <c r="A3023" s="135">
        <v>20</v>
      </c>
      <c r="B3023" s="183" t="s">
        <v>83</v>
      </c>
      <c r="C3023" s="184" t="s">
        <v>516</v>
      </c>
      <c r="D3023" s="202"/>
      <c r="E3023" s="52"/>
      <c r="F3023" s="52"/>
      <c r="G3023" s="186"/>
      <c r="H3023" s="187"/>
      <c r="I3023" s="139"/>
      <c r="J3023" s="139"/>
      <c r="K3023" s="139"/>
      <c r="L3023" s="140"/>
      <c r="M3023" s="141"/>
      <c r="N3023" s="458">
        <f t="shared" si="183"/>
        <v>0</v>
      </c>
      <c r="O3023" s="147"/>
      <c r="P3023" s="460">
        <f t="shared" si="184"/>
        <v>0</v>
      </c>
      <c r="Q3023" s="451"/>
      <c r="R3023" s="144"/>
      <c r="S3023" s="143"/>
      <c r="T3023" s="144"/>
      <c r="U3023" s="145"/>
      <c r="W3023" s="365"/>
    </row>
    <row r="3024" spans="1:23">
      <c r="A3024" s="182"/>
      <c r="B3024" s="52"/>
      <c r="C3024" s="200"/>
      <c r="D3024" s="137"/>
      <c r="E3024" s="52"/>
      <c r="F3024" s="52"/>
      <c r="G3024" s="186"/>
      <c r="H3024" s="187"/>
      <c r="I3024" s="187"/>
      <c r="J3024" s="187"/>
      <c r="K3024" s="139"/>
      <c r="L3024" s="140"/>
      <c r="M3024" s="141"/>
      <c r="N3024" s="458">
        <f t="shared" si="183"/>
        <v>0</v>
      </c>
      <c r="O3024" s="147"/>
      <c r="P3024" s="460">
        <f t="shared" si="184"/>
        <v>0</v>
      </c>
      <c r="Q3024" s="451"/>
      <c r="R3024" s="144"/>
      <c r="S3024" s="143"/>
      <c r="T3024" s="144"/>
      <c r="U3024" s="145"/>
      <c r="W3024" s="365"/>
    </row>
    <row r="3025" spans="1:23" ht="26">
      <c r="A3025" s="135"/>
      <c r="B3025" s="52"/>
      <c r="C3025" s="136" t="s">
        <v>90</v>
      </c>
      <c r="D3025" s="202"/>
      <c r="E3025" s="52"/>
      <c r="F3025" s="52"/>
      <c r="G3025" s="186"/>
      <c r="H3025" s="187"/>
      <c r="I3025" s="139"/>
      <c r="J3025" s="139"/>
      <c r="K3025" s="139"/>
      <c r="L3025" s="140"/>
      <c r="M3025" s="141"/>
      <c r="N3025" s="458">
        <f t="shared" si="183"/>
        <v>0</v>
      </c>
      <c r="O3025" s="147"/>
      <c r="P3025" s="460">
        <f t="shared" si="184"/>
        <v>0</v>
      </c>
      <c r="Q3025" s="451"/>
      <c r="R3025" s="144"/>
      <c r="S3025" s="143"/>
      <c r="T3025" s="144"/>
      <c r="U3025" s="145"/>
      <c r="W3025" s="365"/>
    </row>
    <row r="3026" spans="1:23">
      <c r="A3026" s="182"/>
      <c r="B3026" s="52"/>
      <c r="C3026" s="200"/>
      <c r="D3026" s="137"/>
      <c r="E3026" s="52"/>
      <c r="F3026" s="52"/>
      <c r="G3026" s="186"/>
      <c r="H3026" s="187"/>
      <c r="I3026" s="187"/>
      <c r="J3026" s="187"/>
      <c r="K3026" s="139"/>
      <c r="L3026" s="140"/>
      <c r="M3026" s="141"/>
      <c r="N3026" s="458">
        <f t="shared" si="183"/>
        <v>0</v>
      </c>
      <c r="O3026" s="147"/>
      <c r="P3026" s="460">
        <f t="shared" si="184"/>
        <v>0</v>
      </c>
      <c r="Q3026" s="451"/>
      <c r="R3026" s="144"/>
      <c r="S3026" s="143"/>
      <c r="T3026" s="144"/>
      <c r="U3026" s="145"/>
      <c r="W3026" s="365"/>
    </row>
    <row r="3027" spans="1:23">
      <c r="A3027" s="135"/>
      <c r="B3027" s="52"/>
      <c r="C3027" s="185" t="s">
        <v>91</v>
      </c>
      <c r="D3027" s="137"/>
      <c r="E3027" s="52"/>
      <c r="F3027" s="52"/>
      <c r="G3027" s="186"/>
      <c r="H3027" s="187"/>
      <c r="I3027" s="187"/>
      <c r="J3027" s="187"/>
      <c r="K3027" s="139"/>
      <c r="L3027" s="140"/>
      <c r="M3027" s="141"/>
      <c r="N3027" s="458">
        <f t="shared" si="183"/>
        <v>0</v>
      </c>
      <c r="O3027" s="147"/>
      <c r="P3027" s="460">
        <f t="shared" si="184"/>
        <v>0</v>
      </c>
      <c r="Q3027" s="451"/>
      <c r="R3027" s="144"/>
      <c r="S3027" s="143"/>
      <c r="T3027" s="144"/>
      <c r="U3027" s="145"/>
      <c r="W3027" s="365"/>
    </row>
    <row r="3028" spans="1:23">
      <c r="A3028" s="182"/>
      <c r="B3028" s="52"/>
      <c r="C3028" s="200"/>
      <c r="D3028" s="137"/>
      <c r="E3028" s="52"/>
      <c r="F3028" s="52"/>
      <c r="G3028" s="186"/>
      <c r="H3028" s="187"/>
      <c r="I3028" s="187"/>
      <c r="J3028" s="187"/>
      <c r="K3028" s="139"/>
      <c r="L3028" s="140"/>
      <c r="M3028" s="141"/>
      <c r="N3028" s="458">
        <f t="shared" si="183"/>
        <v>0</v>
      </c>
      <c r="O3028" s="147"/>
      <c r="P3028" s="460">
        <f t="shared" si="184"/>
        <v>0</v>
      </c>
      <c r="Q3028" s="451"/>
      <c r="R3028" s="144"/>
      <c r="S3028" s="143"/>
      <c r="T3028" s="144"/>
      <c r="U3028" s="145"/>
      <c r="W3028" s="365"/>
    </row>
    <row r="3029" spans="1:23">
      <c r="A3029" s="135"/>
      <c r="B3029" s="52"/>
      <c r="C3029" s="185" t="s">
        <v>92</v>
      </c>
      <c r="D3029" s="202"/>
      <c r="E3029" s="52"/>
      <c r="F3029" s="52"/>
      <c r="G3029" s="186"/>
      <c r="H3029" s="187"/>
      <c r="I3029" s="139"/>
      <c r="J3029" s="139"/>
      <c r="K3029" s="139"/>
      <c r="L3029" s="140"/>
      <c r="M3029" s="141"/>
      <c r="N3029" s="458">
        <f t="shared" si="183"/>
        <v>0</v>
      </c>
      <c r="O3029" s="147"/>
      <c r="P3029" s="460">
        <f t="shared" si="184"/>
        <v>0</v>
      </c>
      <c r="Q3029" s="451"/>
      <c r="R3029" s="144"/>
      <c r="S3029" s="143"/>
      <c r="T3029" s="144"/>
      <c r="U3029" s="145"/>
      <c r="W3029" s="365"/>
    </row>
    <row r="3030" spans="1:23">
      <c r="A3030" s="182"/>
      <c r="B3030" s="52"/>
      <c r="C3030" s="200"/>
      <c r="D3030" s="137"/>
      <c r="E3030" s="52"/>
      <c r="F3030" s="52"/>
      <c r="G3030" s="186"/>
      <c r="H3030" s="187"/>
      <c r="I3030" s="187"/>
      <c r="J3030" s="187"/>
      <c r="K3030" s="139"/>
      <c r="L3030" s="140"/>
      <c r="M3030" s="141"/>
      <c r="N3030" s="458">
        <f t="shared" si="183"/>
        <v>0</v>
      </c>
      <c r="O3030" s="147"/>
      <c r="P3030" s="460">
        <f t="shared" si="184"/>
        <v>0</v>
      </c>
      <c r="Q3030" s="451"/>
      <c r="R3030" s="144"/>
      <c r="S3030" s="143"/>
      <c r="T3030" s="144"/>
      <c r="U3030" s="145"/>
      <c r="W3030" s="365"/>
    </row>
    <row r="3031" spans="1:23" ht="26">
      <c r="A3031" s="135">
        <v>20</v>
      </c>
      <c r="B3031" s="52" t="s">
        <v>1</v>
      </c>
      <c r="C3031" s="136" t="s">
        <v>93</v>
      </c>
      <c r="D3031" s="202">
        <v>3.1</v>
      </c>
      <c r="E3031" s="52" t="s">
        <v>532</v>
      </c>
      <c r="F3031" s="52">
        <v>6</v>
      </c>
      <c r="G3031" s="112" t="s">
        <v>94</v>
      </c>
      <c r="H3031" s="138">
        <v>20</v>
      </c>
      <c r="I3031" s="139">
        <v>255</v>
      </c>
      <c r="J3031" s="139">
        <v>145</v>
      </c>
      <c r="K3031" s="139">
        <f>I3031+J3031</f>
        <v>400</v>
      </c>
      <c r="L3031" s="140">
        <f>K3031*D3031</f>
        <v>1240</v>
      </c>
      <c r="M3031" s="141">
        <f t="shared" ref="M3031:M3083" si="186">D3031*K3031*F3031</f>
        <v>7440</v>
      </c>
      <c r="N3031" s="458">
        <f t="shared" si="183"/>
        <v>0</v>
      </c>
      <c r="O3031" s="147">
        <v>1</v>
      </c>
      <c r="P3031" s="460">
        <f t="shared" si="184"/>
        <v>0</v>
      </c>
      <c r="Q3031" s="451">
        <f>'Work progress Summary'!C25</f>
        <v>1</v>
      </c>
      <c r="R3031" s="144">
        <v>7440</v>
      </c>
      <c r="S3031" s="143">
        <f t="shared" si="185"/>
        <v>0</v>
      </c>
      <c r="T3031" s="144">
        <f>Q3031*M3031</f>
        <v>7440</v>
      </c>
      <c r="U3031" s="145"/>
      <c r="W3031" s="365"/>
    </row>
    <row r="3032" spans="1:23">
      <c r="A3032" s="182"/>
      <c r="B3032" s="52"/>
      <c r="C3032" s="200"/>
      <c r="D3032" s="137"/>
      <c r="E3032" s="52"/>
      <c r="F3032" s="52"/>
      <c r="G3032" s="186"/>
      <c r="H3032" s="187"/>
      <c r="I3032" s="187"/>
      <c r="J3032" s="187"/>
      <c r="K3032" s="139"/>
      <c r="L3032" s="140"/>
      <c r="M3032" s="141"/>
      <c r="N3032" s="458">
        <f t="shared" si="183"/>
        <v>0</v>
      </c>
      <c r="O3032" s="147"/>
      <c r="P3032" s="460">
        <f t="shared" si="184"/>
        <v>0</v>
      </c>
      <c r="Q3032" s="451"/>
      <c r="R3032" s="144"/>
      <c r="S3032" s="143"/>
      <c r="T3032" s="144"/>
      <c r="U3032" s="145"/>
      <c r="W3032" s="365"/>
    </row>
    <row r="3033" spans="1:23" ht="14.5">
      <c r="A3033" s="135">
        <v>20</v>
      </c>
      <c r="B3033" s="52" t="s">
        <v>2</v>
      </c>
      <c r="C3033" s="185" t="s">
        <v>467</v>
      </c>
      <c r="D3033" s="202">
        <v>1.35</v>
      </c>
      <c r="E3033" s="52" t="s">
        <v>532</v>
      </c>
      <c r="F3033" s="52">
        <v>6</v>
      </c>
      <c r="G3033" s="112" t="s">
        <v>96</v>
      </c>
      <c r="H3033" s="138">
        <v>20</v>
      </c>
      <c r="I3033" s="139">
        <v>282</v>
      </c>
      <c r="J3033" s="139">
        <v>206</v>
      </c>
      <c r="K3033" s="139">
        <f>I3033+J3033</f>
        <v>488</v>
      </c>
      <c r="L3033" s="140">
        <f>K3033*D3033</f>
        <v>658.80000000000007</v>
      </c>
      <c r="M3033" s="141">
        <f t="shared" si="186"/>
        <v>3952.8</v>
      </c>
      <c r="N3033" s="458">
        <f t="shared" si="183"/>
        <v>0</v>
      </c>
      <c r="O3033" s="147">
        <v>1</v>
      </c>
      <c r="P3033" s="460">
        <f t="shared" si="184"/>
        <v>0</v>
      </c>
      <c r="Q3033" s="451">
        <f>Q3031</f>
        <v>1</v>
      </c>
      <c r="R3033" s="144">
        <v>3952.8</v>
      </c>
      <c r="S3033" s="143">
        <f t="shared" si="185"/>
        <v>0</v>
      </c>
      <c r="T3033" s="144">
        <f>Q3033*M3033</f>
        <v>3952.8</v>
      </c>
      <c r="U3033" s="145"/>
      <c r="W3033" s="365"/>
    </row>
    <row r="3034" spans="1:23">
      <c r="A3034" s="182"/>
      <c r="B3034" s="52"/>
      <c r="C3034" s="200"/>
      <c r="D3034" s="137"/>
      <c r="E3034" s="52"/>
      <c r="F3034" s="52"/>
      <c r="G3034" s="186"/>
      <c r="H3034" s="187"/>
      <c r="I3034" s="187"/>
      <c r="J3034" s="187"/>
      <c r="K3034" s="139"/>
      <c r="L3034" s="140"/>
      <c r="M3034" s="141"/>
      <c r="N3034" s="458">
        <f t="shared" si="183"/>
        <v>0</v>
      </c>
      <c r="O3034" s="147"/>
      <c r="P3034" s="460">
        <f t="shared" si="184"/>
        <v>0</v>
      </c>
      <c r="Q3034" s="451"/>
      <c r="R3034" s="144"/>
      <c r="S3034" s="143"/>
      <c r="T3034" s="144"/>
      <c r="U3034" s="145"/>
      <c r="W3034" s="365"/>
    </row>
    <row r="3035" spans="1:23">
      <c r="A3035" s="135">
        <v>20</v>
      </c>
      <c r="B3035" s="52" t="s">
        <v>3</v>
      </c>
      <c r="C3035" s="185" t="s">
        <v>285</v>
      </c>
      <c r="D3035" s="202">
        <v>7.2</v>
      </c>
      <c r="E3035" s="52" t="s">
        <v>533</v>
      </c>
      <c r="F3035" s="52">
        <v>6</v>
      </c>
      <c r="G3035" s="112" t="s">
        <v>98</v>
      </c>
      <c r="H3035" s="138">
        <v>5</v>
      </c>
      <c r="I3035" s="139">
        <v>0</v>
      </c>
      <c r="J3035" s="139">
        <v>57</v>
      </c>
      <c r="K3035" s="139">
        <f>I3035+J3035</f>
        <v>57</v>
      </c>
      <c r="L3035" s="140">
        <f>K3035*D3035</f>
        <v>410.40000000000003</v>
      </c>
      <c r="M3035" s="141">
        <f t="shared" si="186"/>
        <v>2462.4</v>
      </c>
      <c r="N3035" s="458"/>
      <c r="O3035" s="147">
        <v>1</v>
      </c>
      <c r="P3035" s="460">
        <f t="shared" si="184"/>
        <v>0</v>
      </c>
      <c r="Q3035" s="451">
        <f>'Work progress Summary'!J25</f>
        <v>1</v>
      </c>
      <c r="R3035" s="144">
        <v>2462.4</v>
      </c>
      <c r="S3035" s="143">
        <f t="shared" si="185"/>
        <v>0</v>
      </c>
      <c r="T3035" s="144">
        <f>Q3035*M3035</f>
        <v>2462.4</v>
      </c>
      <c r="U3035" s="145"/>
      <c r="W3035" s="365"/>
    </row>
    <row r="3036" spans="1:23">
      <c r="A3036" s="182"/>
      <c r="B3036" s="52"/>
      <c r="C3036" s="200"/>
      <c r="D3036" s="137"/>
      <c r="E3036" s="52"/>
      <c r="F3036" s="52"/>
      <c r="G3036" s="186"/>
      <c r="H3036" s="187"/>
      <c r="I3036" s="187"/>
      <c r="J3036" s="187"/>
      <c r="K3036" s="139"/>
      <c r="L3036" s="140"/>
      <c r="M3036" s="141"/>
      <c r="N3036" s="458">
        <f t="shared" si="183"/>
        <v>0</v>
      </c>
      <c r="O3036" s="147"/>
      <c r="P3036" s="460">
        <f t="shared" si="184"/>
        <v>0</v>
      </c>
      <c r="Q3036" s="451"/>
      <c r="R3036" s="144"/>
      <c r="S3036" s="143"/>
      <c r="T3036" s="144"/>
      <c r="U3036" s="145"/>
      <c r="W3036" s="365"/>
    </row>
    <row r="3037" spans="1:23">
      <c r="A3037" s="135">
        <v>20</v>
      </c>
      <c r="B3037" s="52" t="s">
        <v>4</v>
      </c>
      <c r="C3037" s="185" t="s">
        <v>153</v>
      </c>
      <c r="D3037" s="202">
        <v>1</v>
      </c>
      <c r="E3037" s="52" t="s">
        <v>100</v>
      </c>
      <c r="F3037" s="52">
        <v>6</v>
      </c>
      <c r="G3037" s="112" t="s">
        <v>96</v>
      </c>
      <c r="H3037" s="138">
        <v>20</v>
      </c>
      <c r="I3037" s="139">
        <v>123</v>
      </c>
      <c r="J3037" s="139">
        <v>48</v>
      </c>
      <c r="K3037" s="139">
        <f>I3037+J3037</f>
        <v>171</v>
      </c>
      <c r="L3037" s="140">
        <f>K3037*D3037</f>
        <v>171</v>
      </c>
      <c r="M3037" s="141">
        <f t="shared" si="186"/>
        <v>1026</v>
      </c>
      <c r="N3037" s="458">
        <f>P3037*D3037*F3037*0.27*0.98</f>
        <v>0</v>
      </c>
      <c r="O3037" s="147">
        <v>1</v>
      </c>
      <c r="P3037" s="460">
        <f t="shared" si="184"/>
        <v>0</v>
      </c>
      <c r="Q3037" s="451">
        <f>Q3033</f>
        <v>1</v>
      </c>
      <c r="R3037" s="144">
        <v>1026</v>
      </c>
      <c r="S3037" s="143">
        <f t="shared" si="185"/>
        <v>0</v>
      </c>
      <c r="T3037" s="144">
        <f>Q3037*M3037</f>
        <v>1026</v>
      </c>
      <c r="U3037" s="145"/>
      <c r="W3037" s="365"/>
    </row>
    <row r="3038" spans="1:23">
      <c r="A3038" s="182"/>
      <c r="B3038" s="52"/>
      <c r="C3038" s="200"/>
      <c r="D3038" s="137"/>
      <c r="E3038" s="52"/>
      <c r="F3038" s="52"/>
      <c r="G3038" s="186"/>
      <c r="H3038" s="187"/>
      <c r="I3038" s="187"/>
      <c r="J3038" s="187"/>
      <c r="K3038" s="139"/>
      <c r="L3038" s="140"/>
      <c r="M3038" s="141"/>
      <c r="N3038" s="458">
        <f t="shared" ref="N3038:N3100" si="187">P3038*D3038*F3038</f>
        <v>0</v>
      </c>
      <c r="O3038" s="147"/>
      <c r="P3038" s="460">
        <f t="shared" ref="P3038:P3101" si="188">Q3038-O3038</f>
        <v>0</v>
      </c>
      <c r="Q3038" s="451"/>
      <c r="R3038" s="144"/>
      <c r="S3038" s="143"/>
      <c r="T3038" s="144"/>
      <c r="U3038" s="145"/>
      <c r="W3038" s="365"/>
    </row>
    <row r="3039" spans="1:23">
      <c r="A3039" s="135"/>
      <c r="B3039" s="52"/>
      <c r="C3039" s="185" t="s">
        <v>101</v>
      </c>
      <c r="D3039" s="202"/>
      <c r="E3039" s="52"/>
      <c r="F3039" s="52"/>
      <c r="G3039" s="186"/>
      <c r="H3039" s="187"/>
      <c r="I3039" s="139"/>
      <c r="J3039" s="139"/>
      <c r="K3039" s="139"/>
      <c r="L3039" s="140"/>
      <c r="M3039" s="141"/>
      <c r="N3039" s="458">
        <f t="shared" si="187"/>
        <v>0</v>
      </c>
      <c r="O3039" s="147"/>
      <c r="P3039" s="460">
        <f t="shared" si="188"/>
        <v>0</v>
      </c>
      <c r="Q3039" s="451"/>
      <c r="R3039" s="144"/>
      <c r="S3039" s="143"/>
      <c r="T3039" s="144"/>
      <c r="U3039" s="145"/>
      <c r="W3039" s="365"/>
    </row>
    <row r="3040" spans="1:23">
      <c r="A3040" s="182"/>
      <c r="B3040" s="52"/>
      <c r="C3040" s="200"/>
      <c r="D3040" s="137"/>
      <c r="E3040" s="52"/>
      <c r="F3040" s="52"/>
      <c r="G3040" s="186"/>
      <c r="H3040" s="187"/>
      <c r="I3040" s="187"/>
      <c r="J3040" s="187"/>
      <c r="K3040" s="139"/>
      <c r="L3040" s="140"/>
      <c r="M3040" s="141"/>
      <c r="N3040" s="458">
        <f t="shared" si="187"/>
        <v>0</v>
      </c>
      <c r="O3040" s="147"/>
      <c r="P3040" s="460">
        <f t="shared" si="188"/>
        <v>0</v>
      </c>
      <c r="Q3040" s="451"/>
      <c r="R3040" s="144"/>
      <c r="S3040" s="143"/>
      <c r="T3040" s="144"/>
      <c r="U3040" s="145"/>
      <c r="W3040" s="365"/>
    </row>
    <row r="3041" spans="1:23" ht="39">
      <c r="A3041" s="135">
        <v>20</v>
      </c>
      <c r="B3041" s="52" t="s">
        <v>4</v>
      </c>
      <c r="C3041" s="136" t="s">
        <v>102</v>
      </c>
      <c r="D3041" s="137">
        <v>5.5</v>
      </c>
      <c r="E3041" s="52" t="s">
        <v>532</v>
      </c>
      <c r="F3041" s="52">
        <v>6</v>
      </c>
      <c r="G3041" s="112" t="s">
        <v>94</v>
      </c>
      <c r="H3041" s="138">
        <v>20</v>
      </c>
      <c r="I3041" s="139">
        <v>255</v>
      </c>
      <c r="J3041" s="139">
        <v>145</v>
      </c>
      <c r="K3041" s="139">
        <f>I3041+J3041</f>
        <v>400</v>
      </c>
      <c r="L3041" s="140">
        <f>K3041*D3041</f>
        <v>2200</v>
      </c>
      <c r="M3041" s="141">
        <f t="shared" si="186"/>
        <v>13200</v>
      </c>
      <c r="N3041" s="458">
        <f t="shared" si="187"/>
        <v>0</v>
      </c>
      <c r="O3041" s="147">
        <v>0.1111111111111111</v>
      </c>
      <c r="P3041" s="460">
        <f t="shared" si="188"/>
        <v>0</v>
      </c>
      <c r="Q3041" s="451">
        <f>'Work progress Summary'!E26</f>
        <v>0.1111111111111111</v>
      </c>
      <c r="R3041" s="144">
        <v>1466.6666666666665</v>
      </c>
      <c r="S3041" s="143">
        <f t="shared" ref="S3041:S3101" si="189">T3041-R3041</f>
        <v>0</v>
      </c>
      <c r="T3041" s="144">
        <f>Q3041*M3041</f>
        <v>1466.6666666666665</v>
      </c>
      <c r="U3041" s="145"/>
      <c r="W3041" s="365"/>
    </row>
    <row r="3042" spans="1:23">
      <c r="A3042" s="182"/>
      <c r="B3042" s="52"/>
      <c r="C3042" s="200"/>
      <c r="D3042" s="137"/>
      <c r="E3042" s="52"/>
      <c r="F3042" s="52"/>
      <c r="G3042" s="186"/>
      <c r="H3042" s="187"/>
      <c r="I3042" s="187"/>
      <c r="J3042" s="187"/>
      <c r="K3042" s="139"/>
      <c r="L3042" s="140"/>
      <c r="M3042" s="141"/>
      <c r="N3042" s="458">
        <f t="shared" si="187"/>
        <v>0</v>
      </c>
      <c r="O3042" s="147"/>
      <c r="P3042" s="460">
        <f t="shared" si="188"/>
        <v>0</v>
      </c>
      <c r="Q3042" s="451"/>
      <c r="R3042" s="144"/>
      <c r="S3042" s="143"/>
      <c r="T3042" s="144"/>
      <c r="U3042" s="145"/>
      <c r="W3042" s="365"/>
    </row>
    <row r="3043" spans="1:23" ht="14.5">
      <c r="A3043" s="135">
        <v>20</v>
      </c>
      <c r="B3043" s="52" t="s">
        <v>5</v>
      </c>
      <c r="C3043" s="185" t="s">
        <v>166</v>
      </c>
      <c r="D3043" s="202">
        <v>3.8</v>
      </c>
      <c r="E3043" s="52" t="s">
        <v>532</v>
      </c>
      <c r="F3043" s="52">
        <v>6</v>
      </c>
      <c r="G3043" s="112" t="s">
        <v>96</v>
      </c>
      <c r="H3043" s="138">
        <v>20</v>
      </c>
      <c r="I3043" s="139">
        <v>282</v>
      </c>
      <c r="J3043" s="139">
        <v>206</v>
      </c>
      <c r="K3043" s="139">
        <f>I3043+J3043</f>
        <v>488</v>
      </c>
      <c r="L3043" s="140">
        <f>K3043*D3043</f>
        <v>1854.3999999999999</v>
      </c>
      <c r="M3043" s="141">
        <f t="shared" si="186"/>
        <v>11126.4</v>
      </c>
      <c r="N3043" s="458">
        <f t="shared" si="187"/>
        <v>0</v>
      </c>
      <c r="O3043" s="147">
        <v>0.1111111111111111</v>
      </c>
      <c r="P3043" s="460">
        <f t="shared" si="188"/>
        <v>0</v>
      </c>
      <c r="Q3043" s="451">
        <f>Q3041</f>
        <v>0.1111111111111111</v>
      </c>
      <c r="R3043" s="144">
        <v>1236.2666666666667</v>
      </c>
      <c r="S3043" s="143">
        <f t="shared" si="189"/>
        <v>0</v>
      </c>
      <c r="T3043" s="144">
        <f>Q3043*M3043</f>
        <v>1236.2666666666667</v>
      </c>
      <c r="U3043" s="145"/>
      <c r="W3043" s="365"/>
    </row>
    <row r="3044" spans="1:23">
      <c r="A3044" s="182"/>
      <c r="B3044" s="52"/>
      <c r="C3044" s="200"/>
      <c r="D3044" s="137"/>
      <c r="E3044" s="52"/>
      <c r="F3044" s="52"/>
      <c r="G3044" s="186"/>
      <c r="H3044" s="187"/>
      <c r="I3044" s="187"/>
      <c r="J3044" s="187"/>
      <c r="K3044" s="139"/>
      <c r="L3044" s="140"/>
      <c r="M3044" s="141"/>
      <c r="N3044" s="458">
        <f t="shared" si="187"/>
        <v>0</v>
      </c>
      <c r="O3044" s="147"/>
      <c r="P3044" s="460">
        <f t="shared" si="188"/>
        <v>0</v>
      </c>
      <c r="Q3044" s="451"/>
      <c r="R3044" s="144"/>
      <c r="S3044" s="143"/>
      <c r="T3044" s="144"/>
      <c r="U3044" s="145"/>
      <c r="W3044" s="365"/>
    </row>
    <row r="3045" spans="1:23" ht="14.5">
      <c r="A3045" s="135">
        <v>20</v>
      </c>
      <c r="B3045" s="52" t="s">
        <v>103</v>
      </c>
      <c r="C3045" s="185" t="s">
        <v>517</v>
      </c>
      <c r="D3045" s="202">
        <v>3.1</v>
      </c>
      <c r="E3045" s="52" t="s">
        <v>532</v>
      </c>
      <c r="F3045" s="52">
        <v>6</v>
      </c>
      <c r="G3045" s="112" t="s">
        <v>96</v>
      </c>
      <c r="H3045" s="138">
        <v>20</v>
      </c>
      <c r="I3045" s="139">
        <v>282</v>
      </c>
      <c r="J3045" s="139">
        <v>206</v>
      </c>
      <c r="K3045" s="139">
        <f>I3045+J3045</f>
        <v>488</v>
      </c>
      <c r="L3045" s="140">
        <f>K3045*D3045</f>
        <v>1512.8</v>
      </c>
      <c r="M3045" s="141">
        <f t="shared" si="186"/>
        <v>9076.7999999999993</v>
      </c>
      <c r="N3045" s="458">
        <f t="shared" si="187"/>
        <v>0</v>
      </c>
      <c r="O3045" s="147">
        <v>0.1111111111111111</v>
      </c>
      <c r="P3045" s="460">
        <f t="shared" si="188"/>
        <v>0</v>
      </c>
      <c r="Q3045" s="451">
        <f>Q3043</f>
        <v>0.1111111111111111</v>
      </c>
      <c r="R3045" s="144">
        <v>1008.5333333333332</v>
      </c>
      <c r="S3045" s="143">
        <f t="shared" si="189"/>
        <v>0</v>
      </c>
      <c r="T3045" s="144">
        <f>Q3045*M3045</f>
        <v>1008.5333333333332</v>
      </c>
      <c r="U3045" s="145"/>
      <c r="W3045" s="365"/>
    </row>
    <row r="3046" spans="1:23">
      <c r="A3046" s="182"/>
      <c r="B3046" s="52"/>
      <c r="C3046" s="200"/>
      <c r="D3046" s="137"/>
      <c r="E3046" s="52"/>
      <c r="F3046" s="52"/>
      <c r="G3046" s="186"/>
      <c r="H3046" s="187"/>
      <c r="I3046" s="187"/>
      <c r="J3046" s="187"/>
      <c r="K3046" s="139"/>
      <c r="L3046" s="140"/>
      <c r="M3046" s="141"/>
      <c r="N3046" s="458">
        <f t="shared" si="187"/>
        <v>0</v>
      </c>
      <c r="O3046" s="147"/>
      <c r="P3046" s="460">
        <f t="shared" si="188"/>
        <v>0</v>
      </c>
      <c r="Q3046" s="451"/>
      <c r="R3046" s="144"/>
      <c r="S3046" s="143"/>
      <c r="T3046" s="144"/>
      <c r="U3046" s="145"/>
      <c r="W3046" s="365"/>
    </row>
    <row r="3047" spans="1:23">
      <c r="A3047" s="135">
        <v>20</v>
      </c>
      <c r="B3047" s="52" t="s">
        <v>105</v>
      </c>
      <c r="C3047" s="185" t="s">
        <v>285</v>
      </c>
      <c r="D3047" s="202">
        <v>18.899999999999999</v>
      </c>
      <c r="E3047" s="52" t="s">
        <v>533</v>
      </c>
      <c r="F3047" s="52">
        <v>6</v>
      </c>
      <c r="G3047" s="112" t="s">
        <v>98</v>
      </c>
      <c r="H3047" s="138">
        <v>5</v>
      </c>
      <c r="I3047" s="139">
        <v>0</v>
      </c>
      <c r="J3047" s="139">
        <v>57</v>
      </c>
      <c r="K3047" s="139">
        <f>I3047+J3047</f>
        <v>57</v>
      </c>
      <c r="L3047" s="140">
        <f>K3047*D3047</f>
        <v>1077.3</v>
      </c>
      <c r="M3047" s="141">
        <f t="shared" si="186"/>
        <v>6463.7999999999993</v>
      </c>
      <c r="N3047" s="458"/>
      <c r="O3047" s="147">
        <v>1</v>
      </c>
      <c r="P3047" s="460">
        <f t="shared" si="188"/>
        <v>0</v>
      </c>
      <c r="Q3047" s="451">
        <f>'Work progress Summary'!L25</f>
        <v>1</v>
      </c>
      <c r="R3047" s="144">
        <v>6463.7999999999993</v>
      </c>
      <c r="S3047" s="143">
        <f t="shared" si="189"/>
        <v>0</v>
      </c>
      <c r="T3047" s="144">
        <f>Q3047*M3047</f>
        <v>6463.7999999999993</v>
      </c>
      <c r="U3047" s="145"/>
      <c r="W3047" s="365"/>
    </row>
    <row r="3048" spans="1:23">
      <c r="A3048" s="182"/>
      <c r="B3048" s="52"/>
      <c r="C3048" s="200"/>
      <c r="D3048" s="137"/>
      <c r="E3048" s="52"/>
      <c r="F3048" s="52"/>
      <c r="G3048" s="186"/>
      <c r="H3048" s="187"/>
      <c r="I3048" s="187"/>
      <c r="J3048" s="187"/>
      <c r="K3048" s="139"/>
      <c r="L3048" s="140"/>
      <c r="M3048" s="141"/>
      <c r="N3048" s="458">
        <f t="shared" si="187"/>
        <v>0</v>
      </c>
      <c r="O3048" s="147"/>
      <c r="P3048" s="460">
        <f t="shared" si="188"/>
        <v>0</v>
      </c>
      <c r="Q3048" s="451"/>
      <c r="R3048" s="144"/>
      <c r="S3048" s="143"/>
      <c r="T3048" s="144"/>
      <c r="U3048" s="145"/>
      <c r="W3048" s="365"/>
    </row>
    <row r="3049" spans="1:23">
      <c r="A3049" s="135">
        <v>20</v>
      </c>
      <c r="B3049" s="52" t="s">
        <v>107</v>
      </c>
      <c r="C3049" s="185" t="s">
        <v>285</v>
      </c>
      <c r="D3049" s="202">
        <v>16.7</v>
      </c>
      <c r="E3049" s="52" t="s">
        <v>533</v>
      </c>
      <c r="F3049" s="52">
        <v>6</v>
      </c>
      <c r="G3049" s="112" t="s">
        <v>98</v>
      </c>
      <c r="H3049" s="138">
        <v>5</v>
      </c>
      <c r="I3049" s="139">
        <v>0</v>
      </c>
      <c r="J3049" s="139">
        <v>57</v>
      </c>
      <c r="K3049" s="139">
        <f>I3049+J3049</f>
        <v>57</v>
      </c>
      <c r="L3049" s="140">
        <f>K3049*D3049</f>
        <v>951.9</v>
      </c>
      <c r="M3049" s="141">
        <f t="shared" si="186"/>
        <v>5711.4</v>
      </c>
      <c r="N3049" s="458"/>
      <c r="O3049" s="147">
        <v>1</v>
      </c>
      <c r="P3049" s="460">
        <f t="shared" si="188"/>
        <v>0</v>
      </c>
      <c r="Q3049" s="451">
        <f>Q3047</f>
        <v>1</v>
      </c>
      <c r="R3049" s="144">
        <v>5711.4</v>
      </c>
      <c r="S3049" s="143">
        <f t="shared" si="189"/>
        <v>0</v>
      </c>
      <c r="T3049" s="144">
        <f>Q3049*M3049</f>
        <v>5711.4</v>
      </c>
      <c r="U3049" s="145"/>
      <c r="W3049" s="365"/>
    </row>
    <row r="3050" spans="1:23">
      <c r="A3050" s="182"/>
      <c r="B3050" s="52"/>
      <c r="C3050" s="200"/>
      <c r="D3050" s="137"/>
      <c r="E3050" s="52"/>
      <c r="F3050" s="52"/>
      <c r="G3050" s="186"/>
      <c r="H3050" s="187"/>
      <c r="I3050" s="187"/>
      <c r="J3050" s="187"/>
      <c r="K3050" s="139"/>
      <c r="L3050" s="140"/>
      <c r="M3050" s="141"/>
      <c r="N3050" s="458">
        <f t="shared" si="187"/>
        <v>0</v>
      </c>
      <c r="O3050" s="147"/>
      <c r="P3050" s="460">
        <f t="shared" si="188"/>
        <v>0</v>
      </c>
      <c r="Q3050" s="451"/>
      <c r="R3050" s="144"/>
      <c r="S3050" s="143"/>
      <c r="T3050" s="144"/>
      <c r="U3050" s="145"/>
      <c r="W3050" s="365"/>
    </row>
    <row r="3051" spans="1:23" ht="26">
      <c r="A3051" s="135">
        <v>20</v>
      </c>
      <c r="B3051" s="52" t="s">
        <v>108</v>
      </c>
      <c r="C3051" s="136" t="s">
        <v>266</v>
      </c>
      <c r="D3051" s="137">
        <v>1</v>
      </c>
      <c r="E3051" s="52" t="s">
        <v>100</v>
      </c>
      <c r="F3051" s="52">
        <v>6</v>
      </c>
      <c r="G3051" s="112" t="s">
        <v>96</v>
      </c>
      <c r="H3051" s="138">
        <v>20</v>
      </c>
      <c r="I3051" s="139">
        <v>231</v>
      </c>
      <c r="J3051" s="139">
        <v>97</v>
      </c>
      <c r="K3051" s="139">
        <f>I3051+J3051</f>
        <v>328</v>
      </c>
      <c r="L3051" s="140">
        <f>K3051*D3051</f>
        <v>328</v>
      </c>
      <c r="M3051" s="141">
        <f t="shared" si="186"/>
        <v>1968</v>
      </c>
      <c r="N3051" s="458">
        <f>P3051*D3051*F3051*0.35*1.51</f>
        <v>0</v>
      </c>
      <c r="O3051" s="147">
        <v>0.1111111111111111</v>
      </c>
      <c r="P3051" s="460">
        <f t="shared" si="188"/>
        <v>0</v>
      </c>
      <c r="Q3051" s="451">
        <f>Q3045</f>
        <v>0.1111111111111111</v>
      </c>
      <c r="R3051" s="144">
        <v>218.66666666666666</v>
      </c>
      <c r="S3051" s="143">
        <f t="shared" si="189"/>
        <v>0</v>
      </c>
      <c r="T3051" s="144">
        <f>Q3051*M3051</f>
        <v>218.66666666666666</v>
      </c>
      <c r="U3051" s="145"/>
      <c r="W3051" s="365"/>
    </row>
    <row r="3052" spans="1:23">
      <c r="A3052" s="182"/>
      <c r="B3052" s="52"/>
      <c r="C3052" s="200"/>
      <c r="D3052" s="137"/>
      <c r="E3052" s="52"/>
      <c r="F3052" s="52"/>
      <c r="G3052" s="186"/>
      <c r="H3052" s="187"/>
      <c r="I3052" s="187"/>
      <c r="J3052" s="187"/>
      <c r="K3052" s="139"/>
      <c r="L3052" s="140"/>
      <c r="M3052" s="141"/>
      <c r="N3052" s="458">
        <f t="shared" si="187"/>
        <v>0</v>
      </c>
      <c r="O3052" s="147"/>
      <c r="P3052" s="460">
        <f t="shared" si="188"/>
        <v>0</v>
      </c>
      <c r="Q3052" s="451"/>
      <c r="R3052" s="144"/>
      <c r="S3052" s="143"/>
      <c r="T3052" s="144"/>
      <c r="U3052" s="145"/>
      <c r="W3052" s="365"/>
    </row>
    <row r="3053" spans="1:23">
      <c r="A3053" s="135"/>
      <c r="B3053" s="52"/>
      <c r="C3053" s="185" t="s">
        <v>213</v>
      </c>
      <c r="D3053" s="202"/>
      <c r="E3053" s="52"/>
      <c r="F3053" s="52"/>
      <c r="G3053" s="186"/>
      <c r="H3053" s="187"/>
      <c r="I3053" s="139"/>
      <c r="J3053" s="139"/>
      <c r="K3053" s="139"/>
      <c r="L3053" s="140"/>
      <c r="M3053" s="141"/>
      <c r="N3053" s="458">
        <f t="shared" si="187"/>
        <v>0</v>
      </c>
      <c r="O3053" s="147"/>
      <c r="P3053" s="460">
        <f t="shared" si="188"/>
        <v>0</v>
      </c>
      <c r="Q3053" s="451"/>
      <c r="R3053" s="144"/>
      <c r="S3053" s="143"/>
      <c r="T3053" s="144"/>
      <c r="U3053" s="145"/>
      <c r="W3053" s="365"/>
    </row>
    <row r="3054" spans="1:23">
      <c r="A3054" s="182"/>
      <c r="B3054" s="52"/>
      <c r="C3054" s="200"/>
      <c r="D3054" s="137"/>
      <c r="E3054" s="52"/>
      <c r="F3054" s="52"/>
      <c r="G3054" s="186"/>
      <c r="H3054" s="187"/>
      <c r="I3054" s="187"/>
      <c r="J3054" s="187"/>
      <c r="K3054" s="139"/>
      <c r="L3054" s="140"/>
      <c r="M3054" s="141"/>
      <c r="N3054" s="458">
        <f t="shared" si="187"/>
        <v>0</v>
      </c>
      <c r="O3054" s="147"/>
      <c r="P3054" s="460">
        <f t="shared" si="188"/>
        <v>0</v>
      </c>
      <c r="Q3054" s="451"/>
      <c r="R3054" s="144"/>
      <c r="S3054" s="143"/>
      <c r="T3054" s="144"/>
      <c r="U3054" s="145"/>
      <c r="W3054" s="365"/>
    </row>
    <row r="3055" spans="1:23">
      <c r="A3055" s="135">
        <v>20</v>
      </c>
      <c r="B3055" s="52" t="s">
        <v>109</v>
      </c>
      <c r="C3055" s="185" t="s">
        <v>518</v>
      </c>
      <c r="D3055" s="202">
        <v>1</v>
      </c>
      <c r="E3055" s="52" t="s">
        <v>100</v>
      </c>
      <c r="F3055" s="52">
        <v>6</v>
      </c>
      <c r="G3055" s="112" t="s">
        <v>96</v>
      </c>
      <c r="H3055" s="138">
        <v>20</v>
      </c>
      <c r="I3055" s="139">
        <v>125</v>
      </c>
      <c r="J3055" s="139">
        <v>51</v>
      </c>
      <c r="K3055" s="139">
        <f>I3055+J3055</f>
        <v>176</v>
      </c>
      <c r="L3055" s="140">
        <f>K3055*D3055</f>
        <v>176</v>
      </c>
      <c r="M3055" s="141">
        <f t="shared" si="186"/>
        <v>1056</v>
      </c>
      <c r="N3055" s="458">
        <f>P3055*D3055*F3055*0.32*0.86</f>
        <v>0</v>
      </c>
      <c r="O3055" s="147">
        <v>0.1111111111111111</v>
      </c>
      <c r="P3055" s="460">
        <f t="shared" si="188"/>
        <v>0</v>
      </c>
      <c r="Q3055" s="451">
        <f>Q3041</f>
        <v>0.1111111111111111</v>
      </c>
      <c r="R3055" s="144">
        <v>117.33333333333333</v>
      </c>
      <c r="S3055" s="143">
        <f t="shared" si="189"/>
        <v>0</v>
      </c>
      <c r="T3055" s="144">
        <f>Q3055*M3055</f>
        <v>117.33333333333333</v>
      </c>
      <c r="U3055" s="145"/>
      <c r="W3055" s="365"/>
    </row>
    <row r="3056" spans="1:23">
      <c r="A3056" s="182"/>
      <c r="B3056" s="52"/>
      <c r="C3056" s="200"/>
      <c r="D3056" s="137"/>
      <c r="E3056" s="52"/>
      <c r="F3056" s="52"/>
      <c r="G3056" s="186"/>
      <c r="H3056" s="187"/>
      <c r="I3056" s="187"/>
      <c r="J3056" s="187"/>
      <c r="K3056" s="139"/>
      <c r="L3056" s="140"/>
      <c r="M3056" s="141"/>
      <c r="N3056" s="458">
        <f t="shared" si="187"/>
        <v>0</v>
      </c>
      <c r="O3056" s="147"/>
      <c r="P3056" s="460">
        <f t="shared" si="188"/>
        <v>0</v>
      </c>
      <c r="Q3056" s="451"/>
      <c r="R3056" s="144"/>
      <c r="S3056" s="143"/>
      <c r="T3056" s="144"/>
      <c r="U3056" s="145"/>
      <c r="W3056" s="365"/>
    </row>
    <row r="3057" spans="1:23" ht="26">
      <c r="A3057" s="135">
        <v>20</v>
      </c>
      <c r="B3057" s="52" t="s">
        <v>112</v>
      </c>
      <c r="C3057" s="136" t="s">
        <v>364</v>
      </c>
      <c r="D3057" s="137">
        <v>9</v>
      </c>
      <c r="E3057" s="52" t="s">
        <v>533</v>
      </c>
      <c r="F3057" s="52">
        <v>6</v>
      </c>
      <c r="G3057" s="112" t="s">
        <v>98</v>
      </c>
      <c r="H3057" s="138">
        <v>5</v>
      </c>
      <c r="I3057" s="139">
        <v>0</v>
      </c>
      <c r="J3057" s="139">
        <v>57</v>
      </c>
      <c r="K3057" s="139">
        <f>I3057+J3057</f>
        <v>57</v>
      </c>
      <c r="L3057" s="140">
        <f>K3057*D3057</f>
        <v>513</v>
      </c>
      <c r="M3057" s="141">
        <f t="shared" si="186"/>
        <v>3078</v>
      </c>
      <c r="N3057" s="458"/>
      <c r="O3057" s="147">
        <v>1</v>
      </c>
      <c r="P3057" s="460">
        <f t="shared" si="188"/>
        <v>0</v>
      </c>
      <c r="Q3057" s="451">
        <f>Q3047</f>
        <v>1</v>
      </c>
      <c r="R3057" s="144">
        <v>3078</v>
      </c>
      <c r="S3057" s="143">
        <f t="shared" si="189"/>
        <v>0</v>
      </c>
      <c r="T3057" s="144">
        <f>Q3057*M3057</f>
        <v>3078</v>
      </c>
      <c r="U3057" s="145"/>
      <c r="W3057" s="365"/>
    </row>
    <row r="3058" spans="1:23">
      <c r="A3058" s="182"/>
      <c r="B3058" s="52"/>
      <c r="C3058" s="200"/>
      <c r="D3058" s="137"/>
      <c r="E3058" s="52"/>
      <c r="F3058" s="52"/>
      <c r="G3058" s="186"/>
      <c r="H3058" s="187"/>
      <c r="I3058" s="187"/>
      <c r="J3058" s="187"/>
      <c r="K3058" s="139"/>
      <c r="L3058" s="140"/>
      <c r="M3058" s="141"/>
      <c r="N3058" s="458">
        <f t="shared" si="187"/>
        <v>0</v>
      </c>
      <c r="O3058" s="147"/>
      <c r="P3058" s="460">
        <f t="shared" si="188"/>
        <v>0</v>
      </c>
      <c r="Q3058" s="451"/>
      <c r="R3058" s="144"/>
      <c r="S3058" s="143"/>
      <c r="T3058" s="144"/>
      <c r="U3058" s="145"/>
      <c r="W3058" s="365"/>
    </row>
    <row r="3059" spans="1:23">
      <c r="A3059" s="135"/>
      <c r="B3059" s="52"/>
      <c r="C3059" s="185" t="s">
        <v>111</v>
      </c>
      <c r="D3059" s="202"/>
      <c r="E3059" s="52"/>
      <c r="F3059" s="52"/>
      <c r="G3059" s="186"/>
      <c r="H3059" s="187"/>
      <c r="I3059" s="139"/>
      <c r="J3059" s="139"/>
      <c r="K3059" s="139"/>
      <c r="L3059" s="140"/>
      <c r="M3059" s="141"/>
      <c r="N3059" s="458">
        <f t="shared" si="187"/>
        <v>0</v>
      </c>
      <c r="O3059" s="147"/>
      <c r="P3059" s="460">
        <f t="shared" si="188"/>
        <v>0</v>
      </c>
      <c r="Q3059" s="451"/>
      <c r="R3059" s="144"/>
      <c r="S3059" s="143"/>
      <c r="T3059" s="144"/>
      <c r="U3059" s="145"/>
      <c r="W3059" s="365"/>
    </row>
    <row r="3060" spans="1:23">
      <c r="A3060" s="182"/>
      <c r="B3060" s="52"/>
      <c r="C3060" s="200"/>
      <c r="D3060" s="137"/>
      <c r="E3060" s="52"/>
      <c r="F3060" s="52"/>
      <c r="G3060" s="186"/>
      <c r="H3060" s="187"/>
      <c r="I3060" s="187"/>
      <c r="J3060" s="187"/>
      <c r="K3060" s="139"/>
      <c r="L3060" s="140"/>
      <c r="M3060" s="141"/>
      <c r="N3060" s="458">
        <f t="shared" si="187"/>
        <v>0</v>
      </c>
      <c r="O3060" s="147"/>
      <c r="P3060" s="460">
        <f t="shared" si="188"/>
        <v>0</v>
      </c>
      <c r="Q3060" s="451"/>
      <c r="R3060" s="144"/>
      <c r="S3060" s="143"/>
      <c r="T3060" s="144"/>
      <c r="U3060" s="145"/>
      <c r="W3060" s="365"/>
    </row>
    <row r="3061" spans="1:23" ht="26">
      <c r="A3061" s="135">
        <v>20</v>
      </c>
      <c r="B3061" s="52" t="s">
        <v>113</v>
      </c>
      <c r="C3061" s="136" t="s">
        <v>93</v>
      </c>
      <c r="D3061" s="202">
        <v>11</v>
      </c>
      <c r="E3061" s="52" t="s">
        <v>532</v>
      </c>
      <c r="F3061" s="52">
        <v>6</v>
      </c>
      <c r="G3061" s="112" t="s">
        <v>94</v>
      </c>
      <c r="H3061" s="138">
        <v>20</v>
      </c>
      <c r="I3061" s="139">
        <v>255</v>
      </c>
      <c r="J3061" s="139">
        <v>145</v>
      </c>
      <c r="K3061" s="139">
        <f>I3061+J3061</f>
        <v>400</v>
      </c>
      <c r="L3061" s="140">
        <f>K3061*D3061</f>
        <v>4400</v>
      </c>
      <c r="M3061" s="141">
        <f t="shared" si="186"/>
        <v>26400</v>
      </c>
      <c r="N3061" s="458">
        <f t="shared" si="187"/>
        <v>0</v>
      </c>
      <c r="O3061" s="147">
        <v>1</v>
      </c>
      <c r="P3061" s="460">
        <f t="shared" si="188"/>
        <v>0</v>
      </c>
      <c r="Q3061" s="451">
        <f>'Work progress Summary'!F25</f>
        <v>1</v>
      </c>
      <c r="R3061" s="144">
        <v>26400</v>
      </c>
      <c r="S3061" s="143">
        <f t="shared" si="189"/>
        <v>0</v>
      </c>
      <c r="T3061" s="144">
        <f>Q3061*M3061</f>
        <v>26400</v>
      </c>
      <c r="U3061" s="145"/>
      <c r="W3061" s="365"/>
    </row>
    <row r="3062" spans="1:23">
      <c r="A3062" s="182"/>
      <c r="B3062" s="52"/>
      <c r="C3062" s="200"/>
      <c r="D3062" s="137"/>
      <c r="E3062" s="52"/>
      <c r="F3062" s="52"/>
      <c r="G3062" s="186"/>
      <c r="H3062" s="187"/>
      <c r="I3062" s="187"/>
      <c r="J3062" s="187"/>
      <c r="K3062" s="139"/>
      <c r="L3062" s="140"/>
      <c r="M3062" s="141"/>
      <c r="N3062" s="458">
        <f t="shared" si="187"/>
        <v>0</v>
      </c>
      <c r="O3062" s="147"/>
      <c r="P3062" s="460">
        <f t="shared" si="188"/>
        <v>0</v>
      </c>
      <c r="Q3062" s="451"/>
      <c r="R3062" s="144"/>
      <c r="S3062" s="143"/>
      <c r="T3062" s="144"/>
      <c r="U3062" s="145"/>
      <c r="W3062" s="365"/>
    </row>
    <row r="3063" spans="1:23" ht="14.5">
      <c r="A3063" s="135">
        <v>20</v>
      </c>
      <c r="B3063" s="52" t="s">
        <v>115</v>
      </c>
      <c r="C3063" s="185" t="s">
        <v>187</v>
      </c>
      <c r="D3063" s="202">
        <v>2.15</v>
      </c>
      <c r="E3063" s="52" t="s">
        <v>532</v>
      </c>
      <c r="F3063" s="52">
        <v>6</v>
      </c>
      <c r="G3063" s="112" t="s">
        <v>96</v>
      </c>
      <c r="H3063" s="138">
        <v>20</v>
      </c>
      <c r="I3063" s="139">
        <v>282</v>
      </c>
      <c r="J3063" s="139">
        <v>206</v>
      </c>
      <c r="K3063" s="139">
        <f>I3063+J3063</f>
        <v>488</v>
      </c>
      <c r="L3063" s="140">
        <f>K3063*D3063</f>
        <v>1049.2</v>
      </c>
      <c r="M3063" s="141">
        <f t="shared" si="186"/>
        <v>6295.2000000000007</v>
      </c>
      <c r="N3063" s="458">
        <f t="shared" si="187"/>
        <v>0</v>
      </c>
      <c r="O3063" s="147">
        <v>1</v>
      </c>
      <c r="P3063" s="460">
        <f t="shared" si="188"/>
        <v>0</v>
      </c>
      <c r="Q3063" s="451">
        <f>Q3061</f>
        <v>1</v>
      </c>
      <c r="R3063" s="144">
        <v>6295.2000000000007</v>
      </c>
      <c r="S3063" s="143">
        <f t="shared" si="189"/>
        <v>0</v>
      </c>
      <c r="T3063" s="144">
        <f>Q3063*M3063</f>
        <v>6295.2000000000007</v>
      </c>
      <c r="U3063" s="145"/>
      <c r="W3063" s="365"/>
    </row>
    <row r="3064" spans="1:23">
      <c r="A3064" s="182"/>
      <c r="B3064" s="52"/>
      <c r="C3064" s="200"/>
      <c r="D3064" s="137"/>
      <c r="E3064" s="52"/>
      <c r="F3064" s="52"/>
      <c r="G3064" s="186"/>
      <c r="H3064" s="187"/>
      <c r="I3064" s="187"/>
      <c r="J3064" s="187"/>
      <c r="K3064" s="139"/>
      <c r="L3064" s="140"/>
      <c r="M3064" s="141"/>
      <c r="N3064" s="458">
        <f t="shared" si="187"/>
        <v>0</v>
      </c>
      <c r="O3064" s="147"/>
      <c r="P3064" s="460">
        <f t="shared" si="188"/>
        <v>0</v>
      </c>
      <c r="Q3064" s="451"/>
      <c r="R3064" s="144"/>
      <c r="S3064" s="143"/>
      <c r="T3064" s="144"/>
      <c r="U3064" s="145"/>
      <c r="W3064" s="365"/>
    </row>
    <row r="3065" spans="1:23">
      <c r="A3065" s="135">
        <v>20</v>
      </c>
      <c r="B3065" s="52" t="s">
        <v>116</v>
      </c>
      <c r="C3065" s="185" t="s">
        <v>285</v>
      </c>
      <c r="D3065" s="202">
        <v>14.5</v>
      </c>
      <c r="E3065" s="52" t="s">
        <v>533</v>
      </c>
      <c r="F3065" s="52">
        <v>6</v>
      </c>
      <c r="G3065" s="112" t="s">
        <v>98</v>
      </c>
      <c r="H3065" s="138">
        <v>5</v>
      </c>
      <c r="I3065" s="139">
        <v>0</v>
      </c>
      <c r="J3065" s="139">
        <v>57</v>
      </c>
      <c r="K3065" s="139">
        <f>I3065+J3065</f>
        <v>57</v>
      </c>
      <c r="L3065" s="140">
        <f>K3065*D3065</f>
        <v>826.5</v>
      </c>
      <c r="M3065" s="141">
        <f t="shared" si="186"/>
        <v>4959</v>
      </c>
      <c r="N3065" s="458"/>
      <c r="O3065" s="147">
        <v>1</v>
      </c>
      <c r="P3065" s="460">
        <f t="shared" si="188"/>
        <v>0</v>
      </c>
      <c r="Q3065" s="451">
        <f>'Work progress Summary'!L25</f>
        <v>1</v>
      </c>
      <c r="R3065" s="144">
        <v>4959</v>
      </c>
      <c r="S3065" s="143">
        <f t="shared" si="189"/>
        <v>0</v>
      </c>
      <c r="T3065" s="144">
        <f>Q3065*M3065</f>
        <v>4959</v>
      </c>
      <c r="U3065" s="145"/>
      <c r="W3065" s="365"/>
    </row>
    <row r="3066" spans="1:23">
      <c r="A3066" s="182"/>
      <c r="B3066" s="52"/>
      <c r="C3066" s="200"/>
      <c r="D3066" s="137"/>
      <c r="E3066" s="52"/>
      <c r="F3066" s="52"/>
      <c r="G3066" s="186"/>
      <c r="H3066" s="187"/>
      <c r="I3066" s="187"/>
      <c r="J3066" s="187"/>
      <c r="K3066" s="139"/>
      <c r="L3066" s="140"/>
      <c r="M3066" s="141"/>
      <c r="N3066" s="458">
        <f t="shared" si="187"/>
        <v>0</v>
      </c>
      <c r="O3066" s="147"/>
      <c r="P3066" s="460">
        <f t="shared" si="188"/>
        <v>0</v>
      </c>
      <c r="Q3066" s="451"/>
      <c r="R3066" s="144"/>
      <c r="S3066" s="143"/>
      <c r="T3066" s="144"/>
      <c r="U3066" s="145"/>
      <c r="W3066" s="365"/>
    </row>
    <row r="3067" spans="1:23" ht="26">
      <c r="A3067" s="135">
        <v>20</v>
      </c>
      <c r="B3067" s="52" t="s">
        <v>129</v>
      </c>
      <c r="C3067" s="136" t="s">
        <v>288</v>
      </c>
      <c r="D3067" s="137">
        <v>1</v>
      </c>
      <c r="E3067" s="52" t="s">
        <v>100</v>
      </c>
      <c r="F3067" s="52">
        <v>6</v>
      </c>
      <c r="G3067" s="112" t="s">
        <v>96</v>
      </c>
      <c r="H3067" s="138">
        <v>20</v>
      </c>
      <c r="I3067" s="139">
        <v>134</v>
      </c>
      <c r="J3067" s="139">
        <v>55</v>
      </c>
      <c r="K3067" s="139">
        <f>I3067+J3067</f>
        <v>189</v>
      </c>
      <c r="L3067" s="140">
        <f>K3067*D3067</f>
        <v>189</v>
      </c>
      <c r="M3067" s="141">
        <f t="shared" si="186"/>
        <v>1134</v>
      </c>
      <c r="N3067" s="458">
        <f>P3067*D3067*F3067*0.32*0.925</f>
        <v>0</v>
      </c>
      <c r="O3067" s="147">
        <v>1</v>
      </c>
      <c r="P3067" s="460">
        <f t="shared" si="188"/>
        <v>0</v>
      </c>
      <c r="Q3067" s="451">
        <f>Q3063</f>
        <v>1</v>
      </c>
      <c r="R3067" s="144">
        <v>1134</v>
      </c>
      <c r="S3067" s="143">
        <f t="shared" si="189"/>
        <v>0</v>
      </c>
      <c r="T3067" s="144">
        <f>Q3067*M3067</f>
        <v>1134</v>
      </c>
      <c r="U3067" s="145"/>
      <c r="W3067" s="365"/>
    </row>
    <row r="3068" spans="1:23">
      <c r="A3068" s="182"/>
      <c r="B3068" s="52"/>
      <c r="C3068" s="200"/>
      <c r="D3068" s="137"/>
      <c r="E3068" s="52"/>
      <c r="F3068" s="52"/>
      <c r="G3068" s="186"/>
      <c r="H3068" s="187"/>
      <c r="I3068" s="187"/>
      <c r="J3068" s="187"/>
      <c r="K3068" s="139"/>
      <c r="L3068" s="140"/>
      <c r="M3068" s="141"/>
      <c r="N3068" s="458">
        <f t="shared" si="187"/>
        <v>0</v>
      </c>
      <c r="O3068" s="147"/>
      <c r="P3068" s="460">
        <f t="shared" si="188"/>
        <v>0</v>
      </c>
      <c r="Q3068" s="451"/>
      <c r="R3068" s="144"/>
      <c r="S3068" s="143"/>
      <c r="T3068" s="144"/>
      <c r="U3068" s="145"/>
      <c r="W3068" s="365"/>
    </row>
    <row r="3069" spans="1:23">
      <c r="A3069" s="135"/>
      <c r="B3069" s="52"/>
      <c r="C3069" s="185" t="s">
        <v>118</v>
      </c>
      <c r="D3069" s="202"/>
      <c r="E3069" s="52"/>
      <c r="F3069" s="52"/>
      <c r="G3069" s="186"/>
      <c r="H3069" s="187"/>
      <c r="I3069" s="139"/>
      <c r="J3069" s="139"/>
      <c r="K3069" s="139"/>
      <c r="L3069" s="140"/>
      <c r="M3069" s="141"/>
      <c r="N3069" s="458">
        <f t="shared" si="187"/>
        <v>0</v>
      </c>
      <c r="O3069" s="147"/>
      <c r="P3069" s="460">
        <f t="shared" si="188"/>
        <v>0</v>
      </c>
      <c r="Q3069" s="451"/>
      <c r="R3069" s="144"/>
      <c r="S3069" s="143"/>
      <c r="T3069" s="144"/>
      <c r="U3069" s="145"/>
      <c r="W3069" s="365"/>
    </row>
    <row r="3070" spans="1:23">
      <c r="A3070" s="182"/>
      <c r="B3070" s="52"/>
      <c r="C3070" s="200"/>
      <c r="D3070" s="137"/>
      <c r="E3070" s="52"/>
      <c r="F3070" s="52"/>
      <c r="G3070" s="186"/>
      <c r="H3070" s="187"/>
      <c r="I3070" s="187"/>
      <c r="J3070" s="187"/>
      <c r="K3070" s="139"/>
      <c r="L3070" s="140"/>
      <c r="M3070" s="141"/>
      <c r="N3070" s="458">
        <f t="shared" si="187"/>
        <v>0</v>
      </c>
      <c r="O3070" s="147"/>
      <c r="P3070" s="460">
        <f t="shared" si="188"/>
        <v>0</v>
      </c>
      <c r="Q3070" s="451"/>
      <c r="R3070" s="144"/>
      <c r="S3070" s="143"/>
      <c r="T3070" s="144"/>
      <c r="U3070" s="145"/>
      <c r="W3070" s="365"/>
    </row>
    <row r="3071" spans="1:23" ht="26">
      <c r="A3071" s="135">
        <v>20</v>
      </c>
      <c r="B3071" s="52" t="s">
        <v>1</v>
      </c>
      <c r="C3071" s="185" t="s">
        <v>119</v>
      </c>
      <c r="D3071" s="137">
        <v>1.6</v>
      </c>
      <c r="E3071" s="52" t="s">
        <v>532</v>
      </c>
      <c r="F3071" s="52">
        <v>6</v>
      </c>
      <c r="G3071" s="112" t="s">
        <v>94</v>
      </c>
      <c r="H3071" s="138">
        <v>20</v>
      </c>
      <c r="I3071" s="139">
        <v>255</v>
      </c>
      <c r="J3071" s="139">
        <v>145</v>
      </c>
      <c r="K3071" s="139">
        <f>I3071+J3071</f>
        <v>400</v>
      </c>
      <c r="L3071" s="140">
        <f>K3071*D3071</f>
        <v>640</v>
      </c>
      <c r="M3071" s="141">
        <f t="shared" si="186"/>
        <v>3840</v>
      </c>
      <c r="N3071" s="458">
        <f t="shared" si="187"/>
        <v>0</v>
      </c>
      <c r="O3071" s="147">
        <v>1</v>
      </c>
      <c r="P3071" s="460">
        <f t="shared" si="188"/>
        <v>0</v>
      </c>
      <c r="Q3071" s="451">
        <f>'Work progress Summary'!G25</f>
        <v>1</v>
      </c>
      <c r="R3071" s="144">
        <v>3840</v>
      </c>
      <c r="S3071" s="143">
        <f t="shared" si="189"/>
        <v>0</v>
      </c>
      <c r="T3071" s="144">
        <f>Q3071*M3071</f>
        <v>3840</v>
      </c>
      <c r="U3071" s="145"/>
      <c r="W3071" s="365"/>
    </row>
    <row r="3072" spans="1:23">
      <c r="A3072" s="182"/>
      <c r="B3072" s="52"/>
      <c r="C3072" s="200"/>
      <c r="D3072" s="137"/>
      <c r="E3072" s="52"/>
      <c r="F3072" s="52"/>
      <c r="G3072" s="186"/>
      <c r="H3072" s="187"/>
      <c r="I3072" s="187"/>
      <c r="J3072" s="187"/>
      <c r="K3072" s="139"/>
      <c r="L3072" s="140"/>
      <c r="M3072" s="141"/>
      <c r="N3072" s="458">
        <f t="shared" si="187"/>
        <v>0</v>
      </c>
      <c r="O3072" s="147"/>
      <c r="P3072" s="460">
        <f t="shared" si="188"/>
        <v>0</v>
      </c>
      <c r="Q3072" s="451"/>
      <c r="R3072" s="144"/>
      <c r="S3072" s="143"/>
      <c r="T3072" s="144"/>
      <c r="U3072" s="145"/>
      <c r="W3072" s="365"/>
    </row>
    <row r="3073" spans="1:23" ht="26">
      <c r="A3073" s="135">
        <v>20</v>
      </c>
      <c r="B3073" s="52" t="s">
        <v>3</v>
      </c>
      <c r="C3073" s="136" t="s">
        <v>120</v>
      </c>
      <c r="D3073" s="202">
        <v>1</v>
      </c>
      <c r="E3073" s="52" t="s">
        <v>100</v>
      </c>
      <c r="F3073" s="52">
        <v>6</v>
      </c>
      <c r="G3073" s="112" t="s">
        <v>96</v>
      </c>
      <c r="H3073" s="138">
        <v>20</v>
      </c>
      <c r="I3073" s="139">
        <v>99</v>
      </c>
      <c r="J3073" s="139">
        <v>37</v>
      </c>
      <c r="K3073" s="139">
        <f>I3073+J3073</f>
        <v>136</v>
      </c>
      <c r="L3073" s="140">
        <f>K3073*D3073</f>
        <v>136</v>
      </c>
      <c r="M3073" s="141">
        <f t="shared" si="186"/>
        <v>816</v>
      </c>
      <c r="N3073" s="458">
        <f>P3073*D3073*F3073*0.235*0.86</f>
        <v>0</v>
      </c>
      <c r="O3073" s="147">
        <v>1</v>
      </c>
      <c r="P3073" s="460">
        <f t="shared" si="188"/>
        <v>0</v>
      </c>
      <c r="Q3073" s="451">
        <f>Q3071</f>
        <v>1</v>
      </c>
      <c r="R3073" s="144">
        <v>816</v>
      </c>
      <c r="S3073" s="143">
        <f t="shared" si="189"/>
        <v>0</v>
      </c>
      <c r="T3073" s="144">
        <f>Q3073*M3073</f>
        <v>816</v>
      </c>
      <c r="U3073" s="145"/>
      <c r="W3073" s="365"/>
    </row>
    <row r="3074" spans="1:23">
      <c r="A3074" s="182"/>
      <c r="B3074" s="52"/>
      <c r="C3074" s="200"/>
      <c r="D3074" s="137"/>
      <c r="E3074" s="52"/>
      <c r="F3074" s="52"/>
      <c r="G3074" s="186"/>
      <c r="H3074" s="187"/>
      <c r="I3074" s="187"/>
      <c r="J3074" s="187"/>
      <c r="K3074" s="139"/>
      <c r="L3074" s="140"/>
      <c r="M3074" s="141"/>
      <c r="N3074" s="458">
        <f t="shared" si="187"/>
        <v>0</v>
      </c>
      <c r="O3074" s="147"/>
      <c r="P3074" s="460">
        <f t="shared" si="188"/>
        <v>0</v>
      </c>
      <c r="Q3074" s="451"/>
      <c r="R3074" s="144"/>
      <c r="S3074" s="143"/>
      <c r="T3074" s="144"/>
      <c r="U3074" s="145"/>
      <c r="W3074" s="365"/>
    </row>
    <row r="3075" spans="1:23">
      <c r="A3075" s="135"/>
      <c r="B3075" s="52"/>
      <c r="C3075" s="185" t="s">
        <v>121</v>
      </c>
      <c r="D3075" s="202"/>
      <c r="E3075" s="52"/>
      <c r="F3075" s="52"/>
      <c r="G3075" s="186"/>
      <c r="H3075" s="187"/>
      <c r="I3075" s="139"/>
      <c r="J3075" s="139"/>
      <c r="K3075" s="139"/>
      <c r="L3075" s="140"/>
      <c r="M3075" s="141"/>
      <c r="N3075" s="458">
        <f t="shared" si="187"/>
        <v>0</v>
      </c>
      <c r="O3075" s="147"/>
      <c r="P3075" s="460">
        <f t="shared" si="188"/>
        <v>0</v>
      </c>
      <c r="Q3075" s="451"/>
      <c r="R3075" s="144"/>
      <c r="S3075" s="143"/>
      <c r="T3075" s="144"/>
      <c r="U3075" s="145"/>
      <c r="W3075" s="365"/>
    </row>
    <row r="3076" spans="1:23">
      <c r="A3076" s="182"/>
      <c r="B3076" s="52"/>
      <c r="C3076" s="200"/>
      <c r="D3076" s="137"/>
      <c r="E3076" s="52"/>
      <c r="F3076" s="52"/>
      <c r="G3076" s="186"/>
      <c r="H3076" s="187"/>
      <c r="I3076" s="187"/>
      <c r="J3076" s="187"/>
      <c r="K3076" s="139"/>
      <c r="L3076" s="140"/>
      <c r="M3076" s="141"/>
      <c r="N3076" s="458">
        <f t="shared" si="187"/>
        <v>0</v>
      </c>
      <c r="O3076" s="147"/>
      <c r="P3076" s="460">
        <f t="shared" si="188"/>
        <v>0</v>
      </c>
      <c r="Q3076" s="451"/>
      <c r="R3076" s="144"/>
      <c r="S3076" s="143"/>
      <c r="T3076" s="144"/>
      <c r="U3076" s="145"/>
      <c r="W3076" s="365"/>
    </row>
    <row r="3077" spans="1:23" ht="26">
      <c r="A3077" s="135">
        <v>20</v>
      </c>
      <c r="B3077" s="52" t="s">
        <v>4</v>
      </c>
      <c r="C3077" s="136" t="s">
        <v>93</v>
      </c>
      <c r="D3077" s="202">
        <v>0.8</v>
      </c>
      <c r="E3077" s="52" t="s">
        <v>532</v>
      </c>
      <c r="F3077" s="52">
        <v>6</v>
      </c>
      <c r="G3077" s="112" t="s">
        <v>94</v>
      </c>
      <c r="H3077" s="138">
        <v>20</v>
      </c>
      <c r="I3077" s="139">
        <v>255</v>
      </c>
      <c r="J3077" s="139">
        <v>145</v>
      </c>
      <c r="K3077" s="139">
        <f>I3077+J3077</f>
        <v>400</v>
      </c>
      <c r="L3077" s="140">
        <f>K3077*D3077</f>
        <v>320</v>
      </c>
      <c r="M3077" s="141">
        <f t="shared" si="186"/>
        <v>1920</v>
      </c>
      <c r="N3077" s="458">
        <f t="shared" si="187"/>
        <v>0</v>
      </c>
      <c r="O3077" s="147">
        <v>1</v>
      </c>
      <c r="P3077" s="460">
        <f t="shared" si="188"/>
        <v>0</v>
      </c>
      <c r="Q3077" s="451">
        <f>'Work progress Summary'!H25</f>
        <v>1</v>
      </c>
      <c r="R3077" s="144">
        <v>1920</v>
      </c>
      <c r="S3077" s="143">
        <f t="shared" si="189"/>
        <v>0</v>
      </c>
      <c r="T3077" s="144">
        <f>Q3077*M3077</f>
        <v>1920</v>
      </c>
      <c r="U3077" s="145"/>
      <c r="W3077" s="365"/>
    </row>
    <row r="3078" spans="1:23">
      <c r="A3078" s="182"/>
      <c r="B3078" s="52"/>
      <c r="C3078" s="200"/>
      <c r="D3078" s="137"/>
      <c r="E3078" s="52"/>
      <c r="F3078" s="52"/>
      <c r="G3078" s="186"/>
      <c r="H3078" s="187"/>
      <c r="I3078" s="187"/>
      <c r="J3078" s="187"/>
      <c r="K3078" s="139"/>
      <c r="L3078" s="140"/>
      <c r="M3078" s="141"/>
      <c r="N3078" s="458">
        <f t="shared" si="187"/>
        <v>0</v>
      </c>
      <c r="O3078" s="147"/>
      <c r="P3078" s="460">
        <f t="shared" si="188"/>
        <v>0</v>
      </c>
      <c r="Q3078" s="451"/>
      <c r="R3078" s="144"/>
      <c r="S3078" s="143"/>
      <c r="T3078" s="144"/>
      <c r="U3078" s="145"/>
      <c r="W3078" s="365"/>
    </row>
    <row r="3079" spans="1:23" ht="14.5">
      <c r="A3079" s="135">
        <v>20</v>
      </c>
      <c r="B3079" s="52" t="s">
        <v>5</v>
      </c>
      <c r="C3079" s="185" t="s">
        <v>495</v>
      </c>
      <c r="D3079" s="137">
        <v>0.5</v>
      </c>
      <c r="E3079" s="52" t="s">
        <v>532</v>
      </c>
      <c r="F3079" s="52">
        <v>6</v>
      </c>
      <c r="G3079" s="112" t="s">
        <v>96</v>
      </c>
      <c r="H3079" s="138">
        <v>20</v>
      </c>
      <c r="I3079" s="139">
        <v>282</v>
      </c>
      <c r="J3079" s="139">
        <v>206</v>
      </c>
      <c r="K3079" s="139">
        <f>I3079+J3079</f>
        <v>488</v>
      </c>
      <c r="L3079" s="140">
        <f>K3079*D3079</f>
        <v>244</v>
      </c>
      <c r="M3079" s="141">
        <f t="shared" si="186"/>
        <v>1464</v>
      </c>
      <c r="N3079" s="458">
        <f t="shared" si="187"/>
        <v>0</v>
      </c>
      <c r="O3079" s="147">
        <v>1</v>
      </c>
      <c r="P3079" s="460">
        <f t="shared" si="188"/>
        <v>0</v>
      </c>
      <c r="Q3079" s="451">
        <f>Q3077</f>
        <v>1</v>
      </c>
      <c r="R3079" s="144">
        <v>1464</v>
      </c>
      <c r="S3079" s="143">
        <f t="shared" si="189"/>
        <v>0</v>
      </c>
      <c r="T3079" s="144">
        <f>Q3079*M3079</f>
        <v>1464</v>
      </c>
      <c r="U3079" s="145"/>
      <c r="W3079" s="365"/>
    </row>
    <row r="3080" spans="1:23">
      <c r="A3080" s="182"/>
      <c r="B3080" s="52"/>
      <c r="C3080" s="200"/>
      <c r="D3080" s="137"/>
      <c r="E3080" s="52"/>
      <c r="F3080" s="52"/>
      <c r="G3080" s="186"/>
      <c r="H3080" s="187"/>
      <c r="I3080" s="187"/>
      <c r="J3080" s="187"/>
      <c r="K3080" s="139"/>
      <c r="L3080" s="140"/>
      <c r="M3080" s="141"/>
      <c r="N3080" s="458">
        <f t="shared" si="187"/>
        <v>0</v>
      </c>
      <c r="O3080" s="147"/>
      <c r="P3080" s="460">
        <f t="shared" si="188"/>
        <v>0</v>
      </c>
      <c r="Q3080" s="451"/>
      <c r="R3080" s="144"/>
      <c r="S3080" s="143"/>
      <c r="T3080" s="144"/>
      <c r="U3080" s="145"/>
      <c r="W3080" s="365"/>
    </row>
    <row r="3081" spans="1:23">
      <c r="A3081" s="135">
        <v>20</v>
      </c>
      <c r="B3081" s="52" t="s">
        <v>103</v>
      </c>
      <c r="C3081" s="185" t="s">
        <v>285</v>
      </c>
      <c r="D3081" s="202">
        <v>3.6</v>
      </c>
      <c r="E3081" s="52" t="s">
        <v>533</v>
      </c>
      <c r="F3081" s="52">
        <v>6</v>
      </c>
      <c r="G3081" s="112" t="s">
        <v>98</v>
      </c>
      <c r="H3081" s="138">
        <v>5</v>
      </c>
      <c r="I3081" s="139">
        <v>0</v>
      </c>
      <c r="J3081" s="139">
        <v>57</v>
      </c>
      <c r="K3081" s="139">
        <f>I3081+J3081</f>
        <v>57</v>
      </c>
      <c r="L3081" s="140">
        <f>K3081*D3081</f>
        <v>205.20000000000002</v>
      </c>
      <c r="M3081" s="141">
        <f t="shared" si="186"/>
        <v>1231.2</v>
      </c>
      <c r="N3081" s="458"/>
      <c r="O3081" s="147">
        <v>1</v>
      </c>
      <c r="P3081" s="460">
        <f t="shared" si="188"/>
        <v>0</v>
      </c>
      <c r="Q3081" s="451">
        <f>'Work progress Summary'!N25</f>
        <v>1</v>
      </c>
      <c r="R3081" s="144">
        <v>1231.2</v>
      </c>
      <c r="S3081" s="143">
        <f t="shared" si="189"/>
        <v>0</v>
      </c>
      <c r="T3081" s="144">
        <f>Q3081*M3081</f>
        <v>1231.2</v>
      </c>
      <c r="U3081" s="145"/>
      <c r="W3081" s="365"/>
    </row>
    <row r="3082" spans="1:23">
      <c r="A3082" s="182"/>
      <c r="B3082" s="52"/>
      <c r="C3082" s="200"/>
      <c r="D3082" s="137"/>
      <c r="E3082" s="52"/>
      <c r="F3082" s="52"/>
      <c r="G3082" s="186"/>
      <c r="H3082" s="187"/>
      <c r="I3082" s="187"/>
      <c r="J3082" s="187"/>
      <c r="K3082" s="139"/>
      <c r="L3082" s="140"/>
      <c r="M3082" s="141"/>
      <c r="N3082" s="458">
        <f t="shared" si="187"/>
        <v>0</v>
      </c>
      <c r="O3082" s="147"/>
      <c r="P3082" s="460">
        <f t="shared" si="188"/>
        <v>0</v>
      </c>
      <c r="Q3082" s="451"/>
      <c r="R3082" s="144"/>
      <c r="S3082" s="143"/>
      <c r="T3082" s="144"/>
      <c r="U3082" s="145"/>
      <c r="W3082" s="365"/>
    </row>
    <row r="3083" spans="1:23" ht="26">
      <c r="A3083" s="135">
        <v>20</v>
      </c>
      <c r="B3083" s="52" t="s">
        <v>105</v>
      </c>
      <c r="C3083" s="136" t="s">
        <v>120</v>
      </c>
      <c r="D3083" s="202">
        <v>1</v>
      </c>
      <c r="E3083" s="52" t="s">
        <v>100</v>
      </c>
      <c r="F3083" s="52">
        <v>6</v>
      </c>
      <c r="G3083" s="112" t="s">
        <v>96</v>
      </c>
      <c r="H3083" s="138">
        <v>20</v>
      </c>
      <c r="I3083" s="139">
        <v>99</v>
      </c>
      <c r="J3083" s="139">
        <v>37</v>
      </c>
      <c r="K3083" s="139">
        <f>I3083+J3083</f>
        <v>136</v>
      </c>
      <c r="L3083" s="140">
        <f>K3083*D3083</f>
        <v>136</v>
      </c>
      <c r="M3083" s="141">
        <f t="shared" si="186"/>
        <v>816</v>
      </c>
      <c r="N3083" s="458">
        <f>P3083*D3083*F3083*0.235*0.86</f>
        <v>0</v>
      </c>
      <c r="O3083" s="147">
        <v>1</v>
      </c>
      <c r="P3083" s="460">
        <f t="shared" si="188"/>
        <v>0</v>
      </c>
      <c r="Q3083" s="451">
        <f>Q3079</f>
        <v>1</v>
      </c>
      <c r="R3083" s="144">
        <v>816</v>
      </c>
      <c r="S3083" s="143">
        <f t="shared" si="189"/>
        <v>0</v>
      </c>
      <c r="T3083" s="144">
        <f>Q3083*M3083</f>
        <v>816</v>
      </c>
      <c r="U3083" s="145"/>
      <c r="W3083" s="365"/>
    </row>
    <row r="3084" spans="1:23">
      <c r="A3084" s="182"/>
      <c r="B3084" s="52"/>
      <c r="C3084" s="200"/>
      <c r="D3084" s="137"/>
      <c r="E3084" s="52"/>
      <c r="F3084" s="52"/>
      <c r="G3084" s="186"/>
      <c r="H3084" s="187"/>
      <c r="I3084" s="187"/>
      <c r="J3084" s="187"/>
      <c r="K3084" s="139"/>
      <c r="L3084" s="140"/>
      <c r="M3084" s="141"/>
      <c r="N3084" s="458">
        <f t="shared" si="187"/>
        <v>0</v>
      </c>
      <c r="O3084" s="147"/>
      <c r="P3084" s="460">
        <f t="shared" si="188"/>
        <v>0</v>
      </c>
      <c r="Q3084" s="451"/>
      <c r="R3084" s="144"/>
      <c r="S3084" s="143"/>
      <c r="T3084" s="144"/>
      <c r="U3084" s="145"/>
      <c r="W3084" s="365"/>
    </row>
    <row r="3085" spans="1:23">
      <c r="A3085" s="135"/>
      <c r="B3085" s="52"/>
      <c r="C3085" s="185" t="s">
        <v>124</v>
      </c>
      <c r="D3085" s="202"/>
      <c r="E3085" s="52"/>
      <c r="F3085" s="52"/>
      <c r="G3085" s="186"/>
      <c r="H3085" s="187"/>
      <c r="I3085" s="139"/>
      <c r="J3085" s="139"/>
      <c r="K3085" s="139"/>
      <c r="L3085" s="140"/>
      <c r="M3085" s="141"/>
      <c r="N3085" s="458">
        <f t="shared" si="187"/>
        <v>0</v>
      </c>
      <c r="O3085" s="147"/>
      <c r="P3085" s="460">
        <f t="shared" si="188"/>
        <v>0</v>
      </c>
      <c r="Q3085" s="451"/>
      <c r="R3085" s="144"/>
      <c r="S3085" s="143"/>
      <c r="T3085" s="144"/>
      <c r="U3085" s="145"/>
      <c r="W3085" s="365"/>
    </row>
    <row r="3086" spans="1:23">
      <c r="A3086" s="182"/>
      <c r="B3086" s="52"/>
      <c r="C3086" s="200"/>
      <c r="D3086" s="137"/>
      <c r="E3086" s="52"/>
      <c r="F3086" s="52"/>
      <c r="G3086" s="186"/>
      <c r="H3086" s="187"/>
      <c r="I3086" s="187"/>
      <c r="J3086" s="187"/>
      <c r="K3086" s="139"/>
      <c r="L3086" s="140"/>
      <c r="M3086" s="141"/>
      <c r="N3086" s="458">
        <f t="shared" si="187"/>
        <v>0</v>
      </c>
      <c r="O3086" s="147"/>
      <c r="P3086" s="460">
        <f t="shared" si="188"/>
        <v>0</v>
      </c>
      <c r="Q3086" s="451"/>
      <c r="R3086" s="144"/>
      <c r="S3086" s="143"/>
      <c r="T3086" s="144"/>
      <c r="U3086" s="145"/>
      <c r="W3086" s="365"/>
    </row>
    <row r="3087" spans="1:23" ht="26">
      <c r="A3087" s="135">
        <v>20</v>
      </c>
      <c r="B3087" s="52" t="s">
        <v>107</v>
      </c>
      <c r="C3087" s="136" t="s">
        <v>125</v>
      </c>
      <c r="D3087" s="202">
        <v>39</v>
      </c>
      <c r="E3087" s="52" t="s">
        <v>532</v>
      </c>
      <c r="F3087" s="52">
        <v>6</v>
      </c>
      <c r="G3087" s="112" t="s">
        <v>126</v>
      </c>
      <c r="H3087" s="138">
        <v>20</v>
      </c>
      <c r="I3087" s="139">
        <v>50</v>
      </c>
      <c r="J3087" s="139">
        <v>100</v>
      </c>
      <c r="K3087" s="139">
        <f>I3087+J3087</f>
        <v>150</v>
      </c>
      <c r="L3087" s="140">
        <f>K3087*D3087</f>
        <v>5850</v>
      </c>
      <c r="M3087" s="141">
        <f t="shared" ref="M3087:M3147" si="190">D3087*K3087*F3087</f>
        <v>35100</v>
      </c>
      <c r="N3087" s="458">
        <f t="shared" si="187"/>
        <v>0</v>
      </c>
      <c r="O3087" s="147">
        <v>1</v>
      </c>
      <c r="P3087" s="460">
        <f t="shared" si="188"/>
        <v>0</v>
      </c>
      <c r="Q3087" s="451">
        <f>'Work progress Summary'!I25</f>
        <v>1</v>
      </c>
      <c r="R3087" s="144">
        <v>35100</v>
      </c>
      <c r="S3087" s="143">
        <f t="shared" si="189"/>
        <v>0</v>
      </c>
      <c r="T3087" s="144">
        <f>Q3087*M3087</f>
        <v>35100</v>
      </c>
      <c r="U3087" s="145"/>
      <c r="W3087" s="365"/>
    </row>
    <row r="3088" spans="1:23">
      <c r="A3088" s="182"/>
      <c r="B3088" s="52"/>
      <c r="C3088" s="200"/>
      <c r="D3088" s="137"/>
      <c r="E3088" s="52"/>
      <c r="F3088" s="52"/>
      <c r="G3088" s="186"/>
      <c r="H3088" s="187"/>
      <c r="I3088" s="187"/>
      <c r="J3088" s="187"/>
      <c r="K3088" s="139"/>
      <c r="L3088" s="140"/>
      <c r="M3088" s="141"/>
      <c r="N3088" s="458">
        <f t="shared" si="187"/>
        <v>0</v>
      </c>
      <c r="O3088" s="147"/>
      <c r="P3088" s="460">
        <f t="shared" si="188"/>
        <v>0</v>
      </c>
      <c r="Q3088" s="451"/>
      <c r="R3088" s="144"/>
      <c r="S3088" s="143"/>
      <c r="T3088" s="144"/>
      <c r="U3088" s="145"/>
      <c r="W3088" s="365"/>
    </row>
    <row r="3089" spans="1:23">
      <c r="A3089" s="135"/>
      <c r="B3089" s="183" t="s">
        <v>83</v>
      </c>
      <c r="C3089" s="200" t="s">
        <v>127</v>
      </c>
      <c r="D3089" s="137"/>
      <c r="E3089" s="52"/>
      <c r="F3089" s="52"/>
      <c r="G3089" s="186"/>
      <c r="H3089" s="187"/>
      <c r="I3089" s="187"/>
      <c r="J3089" s="187"/>
      <c r="K3089" s="139"/>
      <c r="L3089" s="140"/>
      <c r="M3089" s="141"/>
      <c r="N3089" s="458">
        <f t="shared" si="187"/>
        <v>0</v>
      </c>
      <c r="O3089" s="147"/>
      <c r="P3089" s="460">
        <f t="shared" si="188"/>
        <v>0</v>
      </c>
      <c r="Q3089" s="451"/>
      <c r="R3089" s="144"/>
      <c r="S3089" s="143"/>
      <c r="T3089" s="144"/>
      <c r="U3089" s="145"/>
      <c r="W3089" s="365"/>
    </row>
    <row r="3090" spans="1:23">
      <c r="A3090" s="182"/>
      <c r="B3090" s="52"/>
      <c r="C3090" s="200"/>
      <c r="D3090" s="137"/>
      <c r="E3090" s="52"/>
      <c r="F3090" s="52"/>
      <c r="G3090" s="186"/>
      <c r="H3090" s="187"/>
      <c r="I3090" s="187"/>
      <c r="J3090" s="187"/>
      <c r="K3090" s="139"/>
      <c r="L3090" s="140"/>
      <c r="M3090" s="141"/>
      <c r="N3090" s="458">
        <f t="shared" si="187"/>
        <v>0</v>
      </c>
      <c r="O3090" s="147"/>
      <c r="P3090" s="460">
        <f t="shared" si="188"/>
        <v>0</v>
      </c>
      <c r="Q3090" s="451"/>
      <c r="R3090" s="144"/>
      <c r="S3090" s="143"/>
      <c r="T3090" s="144"/>
      <c r="U3090" s="145"/>
      <c r="W3090" s="365"/>
    </row>
    <row r="3091" spans="1:23">
      <c r="A3091" s="135"/>
      <c r="B3091" s="183" t="s">
        <v>83</v>
      </c>
      <c r="C3091" s="200" t="s">
        <v>111</v>
      </c>
      <c r="D3091" s="137"/>
      <c r="E3091" s="52"/>
      <c r="F3091" s="52"/>
      <c r="G3091" s="186"/>
      <c r="H3091" s="187"/>
      <c r="I3091" s="139"/>
      <c r="J3091" s="139"/>
      <c r="K3091" s="139"/>
      <c r="L3091" s="140"/>
      <c r="M3091" s="141"/>
      <c r="N3091" s="458">
        <f t="shared" si="187"/>
        <v>0</v>
      </c>
      <c r="O3091" s="147"/>
      <c r="P3091" s="460">
        <f t="shared" si="188"/>
        <v>0</v>
      </c>
      <c r="Q3091" s="451"/>
      <c r="R3091" s="144"/>
      <c r="S3091" s="143"/>
      <c r="T3091" s="144"/>
      <c r="U3091" s="145"/>
      <c r="W3091" s="365"/>
    </row>
    <row r="3092" spans="1:23">
      <c r="A3092" s="182"/>
      <c r="B3092" s="52"/>
      <c r="C3092" s="200"/>
      <c r="D3092" s="137"/>
      <c r="E3092" s="52"/>
      <c r="F3092" s="52"/>
      <c r="G3092" s="186"/>
      <c r="H3092" s="187"/>
      <c r="I3092" s="187"/>
      <c r="J3092" s="187"/>
      <c r="K3092" s="139"/>
      <c r="L3092" s="140"/>
      <c r="M3092" s="141"/>
      <c r="N3092" s="458">
        <f t="shared" si="187"/>
        <v>0</v>
      </c>
      <c r="O3092" s="147"/>
      <c r="P3092" s="460">
        <f t="shared" si="188"/>
        <v>0</v>
      </c>
      <c r="Q3092" s="451"/>
      <c r="R3092" s="144"/>
      <c r="S3092" s="143"/>
      <c r="T3092" s="144"/>
      <c r="U3092" s="145"/>
      <c r="W3092" s="365"/>
    </row>
    <row r="3093" spans="1:23" ht="26">
      <c r="A3093" s="135">
        <v>20</v>
      </c>
      <c r="B3093" s="52" t="s">
        <v>108</v>
      </c>
      <c r="C3093" s="136" t="s">
        <v>128</v>
      </c>
      <c r="D3093" s="202">
        <v>7.7</v>
      </c>
      <c r="E3093" s="52" t="s">
        <v>533</v>
      </c>
      <c r="F3093" s="52">
        <v>6</v>
      </c>
      <c r="G3093" s="112" t="s">
        <v>96</v>
      </c>
      <c r="H3093" s="138">
        <v>20</v>
      </c>
      <c r="I3093" s="139">
        <v>86</v>
      </c>
      <c r="J3093" s="139">
        <v>48</v>
      </c>
      <c r="K3093" s="139">
        <f>I3093+J3093</f>
        <v>134</v>
      </c>
      <c r="L3093" s="140">
        <f>K3093*D3093</f>
        <v>1031.8</v>
      </c>
      <c r="M3093" s="141">
        <f t="shared" si="190"/>
        <v>6190.7999999999993</v>
      </c>
      <c r="N3093" s="458">
        <f>P3093*D3093*F3093*0.2</f>
        <v>0</v>
      </c>
      <c r="O3093" s="147">
        <v>1</v>
      </c>
      <c r="P3093" s="460">
        <f t="shared" si="188"/>
        <v>0</v>
      </c>
      <c r="Q3093" s="451">
        <f>'Work progress Summary'!R25</f>
        <v>1</v>
      </c>
      <c r="R3093" s="144">
        <v>6190.7999999999993</v>
      </c>
      <c r="S3093" s="143">
        <f t="shared" si="189"/>
        <v>0</v>
      </c>
      <c r="T3093" s="144">
        <f>Q3093*M3093</f>
        <v>6190.7999999999993</v>
      </c>
      <c r="U3093" s="145"/>
      <c r="W3093" s="365"/>
    </row>
    <row r="3094" spans="1:23">
      <c r="A3094" s="182"/>
      <c r="B3094" s="52"/>
      <c r="C3094" s="200"/>
      <c r="D3094" s="137"/>
      <c r="E3094" s="52"/>
      <c r="F3094" s="52"/>
      <c r="G3094" s="186"/>
      <c r="H3094" s="187"/>
      <c r="I3094" s="187"/>
      <c r="J3094" s="187"/>
      <c r="K3094" s="139"/>
      <c r="L3094" s="140"/>
      <c r="M3094" s="141"/>
      <c r="N3094" s="458">
        <f t="shared" si="187"/>
        <v>0</v>
      </c>
      <c r="O3094" s="147"/>
      <c r="P3094" s="460">
        <f t="shared" si="188"/>
        <v>0</v>
      </c>
      <c r="Q3094" s="451"/>
      <c r="R3094" s="144"/>
      <c r="S3094" s="143"/>
      <c r="T3094" s="144"/>
      <c r="U3094" s="145"/>
      <c r="W3094" s="365"/>
    </row>
    <row r="3095" spans="1:23" ht="39">
      <c r="A3095" s="135">
        <v>20</v>
      </c>
      <c r="B3095" s="52" t="s">
        <v>129</v>
      </c>
      <c r="C3095" s="136" t="s">
        <v>132</v>
      </c>
      <c r="D3095" s="202">
        <v>12.2</v>
      </c>
      <c r="E3095" s="52" t="s">
        <v>532</v>
      </c>
      <c r="F3095" s="52">
        <v>6</v>
      </c>
      <c r="G3095" s="112" t="s">
        <v>131</v>
      </c>
      <c r="H3095" s="138">
        <v>20</v>
      </c>
      <c r="I3095" s="139">
        <v>406</v>
      </c>
      <c r="J3095" s="139">
        <v>222</v>
      </c>
      <c r="K3095" s="139">
        <f>I3095+J3095</f>
        <v>628</v>
      </c>
      <c r="L3095" s="140">
        <f>K3095*D3095</f>
        <v>7661.5999999999995</v>
      </c>
      <c r="M3095" s="141">
        <f t="shared" si="190"/>
        <v>45969.599999999999</v>
      </c>
      <c r="N3095" s="458">
        <f t="shared" si="187"/>
        <v>0</v>
      </c>
      <c r="O3095" s="147">
        <v>1</v>
      </c>
      <c r="P3095" s="460">
        <f t="shared" si="188"/>
        <v>0</v>
      </c>
      <c r="Q3095" s="451">
        <f>'Work progress Summary'!O25</f>
        <v>1</v>
      </c>
      <c r="R3095" s="144">
        <v>45969.599999999999</v>
      </c>
      <c r="S3095" s="143">
        <f t="shared" si="189"/>
        <v>0</v>
      </c>
      <c r="T3095" s="144">
        <f>Q3095*M3095</f>
        <v>45969.599999999999</v>
      </c>
      <c r="U3095" s="145"/>
      <c r="W3095" s="365"/>
    </row>
    <row r="3096" spans="1:23">
      <c r="A3096" s="182"/>
      <c r="B3096" s="52"/>
      <c r="C3096" s="200"/>
      <c r="D3096" s="137"/>
      <c r="E3096" s="52"/>
      <c r="F3096" s="52"/>
      <c r="G3096" s="186"/>
      <c r="H3096" s="187"/>
      <c r="I3096" s="187"/>
      <c r="J3096" s="187"/>
      <c r="K3096" s="139"/>
      <c r="L3096" s="140"/>
      <c r="M3096" s="141"/>
      <c r="N3096" s="458">
        <f t="shared" si="187"/>
        <v>0</v>
      </c>
      <c r="O3096" s="147"/>
      <c r="P3096" s="460">
        <f t="shared" si="188"/>
        <v>0</v>
      </c>
      <c r="Q3096" s="451"/>
      <c r="R3096" s="144"/>
      <c r="S3096" s="143"/>
      <c r="T3096" s="144"/>
      <c r="U3096" s="145"/>
      <c r="W3096" s="365"/>
    </row>
    <row r="3097" spans="1:23">
      <c r="A3097" s="135"/>
      <c r="B3097" s="183" t="s">
        <v>83</v>
      </c>
      <c r="C3097" s="200" t="s">
        <v>118</v>
      </c>
      <c r="D3097" s="137"/>
      <c r="E3097" s="52"/>
      <c r="F3097" s="52"/>
      <c r="G3097" s="186"/>
      <c r="H3097" s="187"/>
      <c r="I3097" s="139"/>
      <c r="J3097" s="139"/>
      <c r="K3097" s="139"/>
      <c r="L3097" s="140"/>
      <c r="M3097" s="141"/>
      <c r="N3097" s="458">
        <f t="shared" si="187"/>
        <v>0</v>
      </c>
      <c r="O3097" s="147"/>
      <c r="P3097" s="460">
        <f t="shared" si="188"/>
        <v>0</v>
      </c>
      <c r="Q3097" s="451"/>
      <c r="R3097" s="144"/>
      <c r="S3097" s="143"/>
      <c r="T3097" s="144"/>
      <c r="U3097" s="145"/>
      <c r="W3097" s="365"/>
    </row>
    <row r="3098" spans="1:23">
      <c r="A3098" s="182"/>
      <c r="B3098" s="52"/>
      <c r="C3098" s="200"/>
      <c r="D3098" s="137"/>
      <c r="E3098" s="52"/>
      <c r="F3098" s="52"/>
      <c r="G3098" s="186"/>
      <c r="H3098" s="187"/>
      <c r="I3098" s="187"/>
      <c r="J3098" s="187"/>
      <c r="K3098" s="139"/>
      <c r="L3098" s="140"/>
      <c r="M3098" s="141"/>
      <c r="N3098" s="458">
        <f t="shared" si="187"/>
        <v>0</v>
      </c>
      <c r="O3098" s="147"/>
      <c r="P3098" s="460">
        <f t="shared" si="188"/>
        <v>0</v>
      </c>
      <c r="Q3098" s="451"/>
      <c r="R3098" s="144"/>
      <c r="S3098" s="143"/>
      <c r="T3098" s="144"/>
      <c r="U3098" s="145"/>
      <c r="W3098" s="365"/>
    </row>
    <row r="3099" spans="1:23" ht="39">
      <c r="A3099" s="135">
        <v>20</v>
      </c>
      <c r="B3099" s="52" t="s">
        <v>109</v>
      </c>
      <c r="C3099" s="136" t="s">
        <v>206</v>
      </c>
      <c r="D3099" s="202">
        <v>10.6</v>
      </c>
      <c r="E3099" s="52" t="s">
        <v>532</v>
      </c>
      <c r="F3099" s="52">
        <v>6</v>
      </c>
      <c r="G3099" s="112" t="s">
        <v>131</v>
      </c>
      <c r="H3099" s="138">
        <v>20</v>
      </c>
      <c r="I3099" s="139">
        <v>406</v>
      </c>
      <c r="J3099" s="139">
        <v>222</v>
      </c>
      <c r="K3099" s="139">
        <f>I3099+J3099</f>
        <v>628</v>
      </c>
      <c r="L3099" s="140">
        <f>K3099*D3099</f>
        <v>6656.8</v>
      </c>
      <c r="M3099" s="141">
        <f t="shared" si="190"/>
        <v>39940.800000000003</v>
      </c>
      <c r="N3099" s="458">
        <f t="shared" si="187"/>
        <v>0</v>
      </c>
      <c r="O3099" s="147">
        <v>1</v>
      </c>
      <c r="P3099" s="460">
        <f t="shared" si="188"/>
        <v>0</v>
      </c>
      <c r="Q3099" s="451">
        <f>'Work progress Summary'!P25</f>
        <v>1</v>
      </c>
      <c r="R3099" s="144">
        <v>39940.800000000003</v>
      </c>
      <c r="S3099" s="143">
        <f t="shared" si="189"/>
        <v>0</v>
      </c>
      <c r="T3099" s="144">
        <f>Q3099*M3099</f>
        <v>39940.800000000003</v>
      </c>
      <c r="U3099" s="145"/>
      <c r="W3099" s="365"/>
    </row>
    <row r="3100" spans="1:23">
      <c r="A3100" s="182"/>
      <c r="B3100" s="52"/>
      <c r="C3100" s="200"/>
      <c r="D3100" s="137"/>
      <c r="E3100" s="52"/>
      <c r="F3100" s="52"/>
      <c r="G3100" s="186"/>
      <c r="H3100" s="187"/>
      <c r="I3100" s="187"/>
      <c r="J3100" s="187"/>
      <c r="K3100" s="139"/>
      <c r="L3100" s="140"/>
      <c r="M3100" s="141"/>
      <c r="N3100" s="458">
        <f t="shared" si="187"/>
        <v>0</v>
      </c>
      <c r="O3100" s="147"/>
      <c r="P3100" s="460">
        <f t="shared" si="188"/>
        <v>0</v>
      </c>
      <c r="Q3100" s="451"/>
      <c r="R3100" s="144"/>
      <c r="S3100" s="143"/>
      <c r="T3100" s="144"/>
      <c r="U3100" s="145"/>
      <c r="W3100" s="365"/>
    </row>
    <row r="3101" spans="1:23" ht="26">
      <c r="A3101" s="135">
        <v>20</v>
      </c>
      <c r="B3101" s="52" t="s">
        <v>112</v>
      </c>
      <c r="C3101" s="136" t="s">
        <v>232</v>
      </c>
      <c r="D3101" s="202">
        <v>4.4000000000000004</v>
      </c>
      <c r="E3101" s="52" t="s">
        <v>533</v>
      </c>
      <c r="F3101" s="52">
        <v>6</v>
      </c>
      <c r="G3101" s="112" t="s">
        <v>96</v>
      </c>
      <c r="H3101" s="138">
        <v>20</v>
      </c>
      <c r="I3101" s="139">
        <v>94</v>
      </c>
      <c r="J3101" s="139">
        <v>56</v>
      </c>
      <c r="K3101" s="139">
        <f>I3101+J3101</f>
        <v>150</v>
      </c>
      <c r="L3101" s="140">
        <f>K3101*D3101</f>
        <v>660</v>
      </c>
      <c r="M3101" s="141">
        <f t="shared" si="190"/>
        <v>3960</v>
      </c>
      <c r="N3101" s="458">
        <f>P3101*D3101*F3101*0.23</f>
        <v>0</v>
      </c>
      <c r="O3101" s="147">
        <v>1</v>
      </c>
      <c r="P3101" s="460">
        <f t="shared" si="188"/>
        <v>0</v>
      </c>
      <c r="Q3101" s="451">
        <f>'Work progress Summary'!S25</f>
        <v>1</v>
      </c>
      <c r="R3101" s="144">
        <v>3960</v>
      </c>
      <c r="S3101" s="143">
        <f t="shared" si="189"/>
        <v>0</v>
      </c>
      <c r="T3101" s="144">
        <f>Q3101*M3101</f>
        <v>3960</v>
      </c>
      <c r="U3101" s="145"/>
      <c r="W3101" s="365"/>
    </row>
    <row r="3102" spans="1:23">
      <c r="A3102" s="182"/>
      <c r="B3102" s="52"/>
      <c r="C3102" s="200"/>
      <c r="D3102" s="137"/>
      <c r="E3102" s="52"/>
      <c r="F3102" s="52"/>
      <c r="G3102" s="186"/>
      <c r="H3102" s="187"/>
      <c r="I3102" s="187"/>
      <c r="J3102" s="187"/>
      <c r="K3102" s="139"/>
      <c r="L3102" s="140"/>
      <c r="M3102" s="141"/>
      <c r="N3102" s="458">
        <f t="shared" ref="N3102:N3164" si="191">P3102*D3102*F3102</f>
        <v>0</v>
      </c>
      <c r="O3102" s="147"/>
      <c r="P3102" s="460">
        <f t="shared" ref="P3102:P3165" si="192">Q3102-O3102</f>
        <v>0</v>
      </c>
      <c r="Q3102" s="451"/>
      <c r="R3102" s="144"/>
      <c r="S3102" s="143"/>
      <c r="T3102" s="144"/>
      <c r="U3102" s="145"/>
      <c r="W3102" s="365"/>
    </row>
    <row r="3103" spans="1:23">
      <c r="A3103" s="135"/>
      <c r="B3103" s="183" t="s">
        <v>83</v>
      </c>
      <c r="C3103" s="200" t="s">
        <v>121</v>
      </c>
      <c r="D3103" s="137"/>
      <c r="E3103" s="52"/>
      <c r="F3103" s="52"/>
      <c r="G3103" s="186"/>
      <c r="H3103" s="187"/>
      <c r="I3103" s="187"/>
      <c r="J3103" s="187"/>
      <c r="K3103" s="139"/>
      <c r="L3103" s="140"/>
      <c r="M3103" s="141"/>
      <c r="N3103" s="458">
        <f t="shared" si="191"/>
        <v>0</v>
      </c>
      <c r="O3103" s="147"/>
      <c r="P3103" s="460">
        <f t="shared" si="192"/>
        <v>0</v>
      </c>
      <c r="Q3103" s="451"/>
      <c r="R3103" s="144"/>
      <c r="S3103" s="143"/>
      <c r="T3103" s="144"/>
      <c r="U3103" s="145"/>
      <c r="W3103" s="365"/>
    </row>
    <row r="3104" spans="1:23">
      <c r="A3104" s="182"/>
      <c r="B3104" s="52"/>
      <c r="C3104" s="200"/>
      <c r="D3104" s="137"/>
      <c r="E3104" s="52"/>
      <c r="F3104" s="52"/>
      <c r="G3104" s="186"/>
      <c r="H3104" s="187"/>
      <c r="I3104" s="187"/>
      <c r="J3104" s="187"/>
      <c r="K3104" s="139"/>
      <c r="L3104" s="140"/>
      <c r="M3104" s="141"/>
      <c r="N3104" s="458">
        <f t="shared" si="191"/>
        <v>0</v>
      </c>
      <c r="O3104" s="147"/>
      <c r="P3104" s="460">
        <f t="shared" si="192"/>
        <v>0</v>
      </c>
      <c r="Q3104" s="451"/>
      <c r="R3104" s="144"/>
      <c r="S3104" s="143"/>
      <c r="T3104" s="144"/>
      <c r="U3104" s="145"/>
      <c r="W3104" s="365"/>
    </row>
    <row r="3105" spans="1:23" ht="52">
      <c r="A3105" s="135">
        <v>20</v>
      </c>
      <c r="B3105" s="52" t="s">
        <v>113</v>
      </c>
      <c r="C3105" s="136" t="s">
        <v>207</v>
      </c>
      <c r="D3105" s="202">
        <v>4.0999999999999996</v>
      </c>
      <c r="E3105" s="52" t="s">
        <v>532</v>
      </c>
      <c r="F3105" s="52">
        <v>6</v>
      </c>
      <c r="G3105" s="112" t="s">
        <v>131</v>
      </c>
      <c r="H3105" s="138">
        <v>20</v>
      </c>
      <c r="I3105" s="139">
        <v>406</v>
      </c>
      <c r="J3105" s="139">
        <v>222</v>
      </c>
      <c r="K3105" s="139">
        <f>I3105+J3105</f>
        <v>628</v>
      </c>
      <c r="L3105" s="140">
        <f>K3105*D3105</f>
        <v>2574.7999999999997</v>
      </c>
      <c r="M3105" s="141">
        <f t="shared" si="190"/>
        <v>15448.8</v>
      </c>
      <c r="N3105" s="458">
        <f t="shared" si="191"/>
        <v>0</v>
      </c>
      <c r="O3105" s="147">
        <v>1</v>
      </c>
      <c r="P3105" s="460">
        <f t="shared" si="192"/>
        <v>0</v>
      </c>
      <c r="Q3105" s="451">
        <f>'Work progress Summary'!Q25</f>
        <v>1</v>
      </c>
      <c r="R3105" s="144">
        <v>15448.8</v>
      </c>
      <c r="S3105" s="143">
        <f t="shared" ref="S3105:S3165" si="193">T3105-R3105</f>
        <v>0</v>
      </c>
      <c r="T3105" s="144">
        <f>Q3105*M3105</f>
        <v>15448.8</v>
      </c>
      <c r="U3105" s="145"/>
      <c r="W3105" s="365"/>
    </row>
    <row r="3106" spans="1:23">
      <c r="A3106" s="182"/>
      <c r="B3106" s="52"/>
      <c r="C3106" s="200"/>
      <c r="D3106" s="137"/>
      <c r="E3106" s="52"/>
      <c r="F3106" s="52"/>
      <c r="G3106" s="186"/>
      <c r="H3106" s="187"/>
      <c r="I3106" s="187"/>
      <c r="J3106" s="187"/>
      <c r="K3106" s="139"/>
      <c r="L3106" s="140"/>
      <c r="M3106" s="141"/>
      <c r="N3106" s="458">
        <f t="shared" si="191"/>
        <v>0</v>
      </c>
      <c r="O3106" s="147"/>
      <c r="P3106" s="460">
        <f t="shared" si="192"/>
        <v>0</v>
      </c>
      <c r="Q3106" s="451"/>
      <c r="R3106" s="144"/>
      <c r="S3106" s="143"/>
      <c r="T3106" s="144"/>
      <c r="U3106" s="145"/>
      <c r="W3106" s="365"/>
    </row>
    <row r="3107" spans="1:23" ht="26">
      <c r="A3107" s="135">
        <v>20</v>
      </c>
      <c r="B3107" s="52" t="s">
        <v>1</v>
      </c>
      <c r="C3107" s="136" t="s">
        <v>174</v>
      </c>
      <c r="D3107" s="202">
        <v>3.7</v>
      </c>
      <c r="E3107" s="52" t="s">
        <v>533</v>
      </c>
      <c r="F3107" s="52">
        <v>6</v>
      </c>
      <c r="G3107" s="112" t="s">
        <v>96</v>
      </c>
      <c r="H3107" s="138">
        <v>20</v>
      </c>
      <c r="I3107" s="139">
        <v>79</v>
      </c>
      <c r="J3107" s="139">
        <v>43</v>
      </c>
      <c r="K3107" s="139">
        <f>I3107+J3107</f>
        <v>122</v>
      </c>
      <c r="L3107" s="140">
        <f>K3107*D3107</f>
        <v>451.40000000000003</v>
      </c>
      <c r="M3107" s="141">
        <f t="shared" si="190"/>
        <v>2708.4</v>
      </c>
      <c r="N3107" s="458">
        <f>P3107*D3107*F3107*0.18</f>
        <v>0</v>
      </c>
      <c r="O3107" s="147">
        <v>1</v>
      </c>
      <c r="P3107" s="460">
        <f t="shared" si="192"/>
        <v>0</v>
      </c>
      <c r="Q3107" s="451">
        <f>'Work progress Summary'!T25</f>
        <v>1</v>
      </c>
      <c r="R3107" s="144">
        <v>2708.4</v>
      </c>
      <c r="S3107" s="143">
        <f t="shared" si="193"/>
        <v>0</v>
      </c>
      <c r="T3107" s="144">
        <f>Q3107*M3107</f>
        <v>2708.4</v>
      </c>
      <c r="U3107" s="145"/>
      <c r="W3107" s="365"/>
    </row>
    <row r="3108" spans="1:23">
      <c r="A3108" s="182"/>
      <c r="B3108" s="52"/>
      <c r="C3108" s="200"/>
      <c r="D3108" s="137"/>
      <c r="E3108" s="52"/>
      <c r="F3108" s="52"/>
      <c r="G3108" s="186"/>
      <c r="H3108" s="187"/>
      <c r="I3108" s="187"/>
      <c r="J3108" s="187"/>
      <c r="K3108" s="139"/>
      <c r="L3108" s="140"/>
      <c r="M3108" s="141"/>
      <c r="N3108" s="458">
        <f t="shared" si="191"/>
        <v>0</v>
      </c>
      <c r="O3108" s="147"/>
      <c r="P3108" s="460">
        <f t="shared" si="192"/>
        <v>0</v>
      </c>
      <c r="Q3108" s="451"/>
      <c r="R3108" s="144"/>
      <c r="S3108" s="143"/>
      <c r="T3108" s="144"/>
      <c r="U3108" s="145"/>
      <c r="W3108" s="365"/>
    </row>
    <row r="3109" spans="1:23">
      <c r="A3109" s="135"/>
      <c r="B3109" s="183" t="s">
        <v>83</v>
      </c>
      <c r="C3109" s="200" t="s">
        <v>134</v>
      </c>
      <c r="D3109" s="137"/>
      <c r="E3109" s="52"/>
      <c r="F3109" s="52"/>
      <c r="G3109" s="186"/>
      <c r="H3109" s="187"/>
      <c r="I3109" s="139"/>
      <c r="J3109" s="139"/>
      <c r="K3109" s="139"/>
      <c r="L3109" s="140"/>
      <c r="M3109" s="141"/>
      <c r="N3109" s="458">
        <f t="shared" si="191"/>
        <v>0</v>
      </c>
      <c r="O3109" s="147"/>
      <c r="P3109" s="460">
        <f t="shared" si="192"/>
        <v>0</v>
      </c>
      <c r="Q3109" s="451"/>
      <c r="R3109" s="144"/>
      <c r="S3109" s="143"/>
      <c r="T3109" s="144"/>
      <c r="U3109" s="145"/>
      <c r="W3109" s="365"/>
    </row>
    <row r="3110" spans="1:23">
      <c r="A3110" s="182"/>
      <c r="B3110" s="52"/>
      <c r="C3110" s="200"/>
      <c r="D3110" s="137"/>
      <c r="E3110" s="52"/>
      <c r="F3110" s="52"/>
      <c r="G3110" s="186"/>
      <c r="H3110" s="187"/>
      <c r="I3110" s="187"/>
      <c r="J3110" s="187"/>
      <c r="K3110" s="139"/>
      <c r="L3110" s="140"/>
      <c r="M3110" s="141"/>
      <c r="N3110" s="458">
        <f t="shared" si="191"/>
        <v>0</v>
      </c>
      <c r="O3110" s="147"/>
      <c r="P3110" s="460">
        <f t="shared" si="192"/>
        <v>0</v>
      </c>
      <c r="Q3110" s="451"/>
      <c r="R3110" s="144"/>
      <c r="S3110" s="143"/>
      <c r="T3110" s="144"/>
      <c r="U3110" s="145"/>
      <c r="W3110" s="365"/>
    </row>
    <row r="3111" spans="1:23" ht="26">
      <c r="A3111" s="135"/>
      <c r="B3111" s="52"/>
      <c r="C3111" s="136" t="s">
        <v>135</v>
      </c>
      <c r="D3111" s="202"/>
      <c r="E3111" s="52"/>
      <c r="F3111" s="52"/>
      <c r="G3111" s="186"/>
      <c r="H3111" s="187"/>
      <c r="I3111" s="139"/>
      <c r="J3111" s="139"/>
      <c r="K3111" s="139"/>
      <c r="L3111" s="140"/>
      <c r="M3111" s="141"/>
      <c r="N3111" s="458">
        <f t="shared" si="191"/>
        <v>0</v>
      </c>
      <c r="O3111" s="147"/>
      <c r="P3111" s="460">
        <f t="shared" si="192"/>
        <v>0</v>
      </c>
      <c r="Q3111" s="451"/>
      <c r="R3111" s="144"/>
      <c r="S3111" s="143"/>
      <c r="T3111" s="144"/>
      <c r="U3111" s="145"/>
      <c r="W3111" s="365"/>
    </row>
    <row r="3112" spans="1:23">
      <c r="A3112" s="182"/>
      <c r="B3112" s="52"/>
      <c r="C3112" s="200"/>
      <c r="D3112" s="137"/>
      <c r="E3112" s="52"/>
      <c r="F3112" s="52"/>
      <c r="G3112" s="186"/>
      <c r="H3112" s="187"/>
      <c r="I3112" s="187"/>
      <c r="J3112" s="187"/>
      <c r="K3112" s="139"/>
      <c r="L3112" s="140"/>
      <c r="M3112" s="141"/>
      <c r="N3112" s="458">
        <f t="shared" si="191"/>
        <v>0</v>
      </c>
      <c r="O3112" s="147"/>
      <c r="P3112" s="460">
        <f t="shared" si="192"/>
        <v>0</v>
      </c>
      <c r="Q3112" s="451"/>
      <c r="R3112" s="144"/>
      <c r="S3112" s="143"/>
      <c r="T3112" s="144"/>
      <c r="U3112" s="145"/>
      <c r="W3112" s="365"/>
    </row>
    <row r="3113" spans="1:23">
      <c r="A3113" s="135">
        <v>20</v>
      </c>
      <c r="B3113" s="52" t="s">
        <v>2</v>
      </c>
      <c r="C3113" s="185" t="s">
        <v>208</v>
      </c>
      <c r="D3113" s="202">
        <v>1</v>
      </c>
      <c r="E3113" s="52" t="s">
        <v>100</v>
      </c>
      <c r="F3113" s="52">
        <v>6</v>
      </c>
      <c r="G3113" s="112" t="s">
        <v>96</v>
      </c>
      <c r="H3113" s="138">
        <v>20</v>
      </c>
      <c r="I3113" s="139">
        <v>869</v>
      </c>
      <c r="J3113" s="139">
        <v>433</v>
      </c>
      <c r="K3113" s="139">
        <f>I3113+J3113</f>
        <v>1302</v>
      </c>
      <c r="L3113" s="140">
        <f>K3113*D3113</f>
        <v>1302</v>
      </c>
      <c r="M3113" s="141">
        <f t="shared" si="190"/>
        <v>7812</v>
      </c>
      <c r="N3113" s="458">
        <f t="shared" si="191"/>
        <v>0</v>
      </c>
      <c r="O3113" s="147">
        <v>1</v>
      </c>
      <c r="P3113" s="460">
        <f t="shared" si="192"/>
        <v>0</v>
      </c>
      <c r="Q3113" s="451">
        <f>'Work progress Summary'!V25</f>
        <v>1</v>
      </c>
      <c r="R3113" s="144">
        <v>7812</v>
      </c>
      <c r="S3113" s="143">
        <f t="shared" si="193"/>
        <v>0</v>
      </c>
      <c r="T3113" s="144">
        <f>Q3113*M3113</f>
        <v>7812</v>
      </c>
      <c r="U3113" s="145"/>
      <c r="W3113" s="365"/>
    </row>
    <row r="3114" spans="1:23">
      <c r="A3114" s="182"/>
      <c r="B3114" s="52"/>
      <c r="C3114" s="200"/>
      <c r="D3114" s="137"/>
      <c r="E3114" s="52"/>
      <c r="F3114" s="52"/>
      <c r="G3114" s="186"/>
      <c r="H3114" s="187"/>
      <c r="I3114" s="187"/>
      <c r="J3114" s="187"/>
      <c r="K3114" s="139"/>
      <c r="L3114" s="140"/>
      <c r="M3114" s="141"/>
      <c r="N3114" s="458">
        <f t="shared" si="191"/>
        <v>0</v>
      </c>
      <c r="O3114" s="147"/>
      <c r="P3114" s="460">
        <f t="shared" si="192"/>
        <v>0</v>
      </c>
      <c r="Q3114" s="451"/>
      <c r="R3114" s="144"/>
      <c r="S3114" s="143"/>
      <c r="T3114" s="144"/>
      <c r="U3114" s="145"/>
      <c r="W3114" s="365"/>
    </row>
    <row r="3115" spans="1:23">
      <c r="A3115" s="135">
        <v>20</v>
      </c>
      <c r="B3115" s="52" t="s">
        <v>3</v>
      </c>
      <c r="C3115" s="185" t="s">
        <v>519</v>
      </c>
      <c r="D3115" s="137">
        <v>1</v>
      </c>
      <c r="E3115" s="52" t="s">
        <v>100</v>
      </c>
      <c r="F3115" s="52">
        <v>6</v>
      </c>
      <c r="G3115" s="112" t="s">
        <v>96</v>
      </c>
      <c r="H3115" s="138">
        <v>20</v>
      </c>
      <c r="I3115" s="139">
        <v>724</v>
      </c>
      <c r="J3115" s="139">
        <v>350</v>
      </c>
      <c r="K3115" s="139">
        <f>I3115+J3115</f>
        <v>1074</v>
      </c>
      <c r="L3115" s="140">
        <f>K3115*D3115</f>
        <v>1074</v>
      </c>
      <c r="M3115" s="141">
        <f t="shared" si="190"/>
        <v>6444</v>
      </c>
      <c r="N3115" s="458">
        <f t="shared" si="191"/>
        <v>6</v>
      </c>
      <c r="O3115" s="147">
        <v>0</v>
      </c>
      <c r="P3115" s="460">
        <f t="shared" si="192"/>
        <v>1</v>
      </c>
      <c r="Q3115" s="451">
        <f>'Work progress Summary'!U25</f>
        <v>1</v>
      </c>
      <c r="R3115" s="144">
        <v>0</v>
      </c>
      <c r="S3115" s="143">
        <f t="shared" si="193"/>
        <v>6444</v>
      </c>
      <c r="T3115" s="144">
        <f>Q3115*M3115</f>
        <v>6444</v>
      </c>
      <c r="U3115" s="145"/>
      <c r="W3115" s="365"/>
    </row>
    <row r="3116" spans="1:23">
      <c r="A3116" s="182"/>
      <c r="B3116" s="52"/>
      <c r="C3116" s="200"/>
      <c r="D3116" s="137"/>
      <c r="E3116" s="52"/>
      <c r="F3116" s="52"/>
      <c r="G3116" s="186"/>
      <c r="H3116" s="187"/>
      <c r="I3116" s="187"/>
      <c r="J3116" s="187"/>
      <c r="K3116" s="139"/>
      <c r="L3116" s="140"/>
      <c r="M3116" s="141"/>
      <c r="N3116" s="458">
        <f t="shared" si="191"/>
        <v>0</v>
      </c>
      <c r="O3116" s="147"/>
      <c r="P3116" s="460">
        <f t="shared" si="192"/>
        <v>0</v>
      </c>
      <c r="Q3116" s="451"/>
      <c r="R3116" s="144"/>
      <c r="S3116" s="143"/>
      <c r="T3116" s="144"/>
      <c r="U3116" s="145"/>
      <c r="W3116" s="365"/>
    </row>
    <row r="3117" spans="1:23">
      <c r="A3117" s="135">
        <v>20</v>
      </c>
      <c r="B3117" s="52" t="s">
        <v>4</v>
      </c>
      <c r="C3117" s="185" t="s">
        <v>520</v>
      </c>
      <c r="D3117" s="202">
        <v>1</v>
      </c>
      <c r="E3117" s="52" t="s">
        <v>100</v>
      </c>
      <c r="F3117" s="52">
        <v>6</v>
      </c>
      <c r="G3117" s="112" t="s">
        <v>96</v>
      </c>
      <c r="H3117" s="138">
        <v>20</v>
      </c>
      <c r="I3117" s="139">
        <v>789</v>
      </c>
      <c r="J3117" s="139">
        <v>395</v>
      </c>
      <c r="K3117" s="139">
        <f>I3117+J3117</f>
        <v>1184</v>
      </c>
      <c r="L3117" s="140">
        <f>K3117*D3117</f>
        <v>1184</v>
      </c>
      <c r="M3117" s="141">
        <f t="shared" si="190"/>
        <v>7104</v>
      </c>
      <c r="N3117" s="458">
        <f t="shared" si="191"/>
        <v>0</v>
      </c>
      <c r="O3117" s="147">
        <v>1</v>
      </c>
      <c r="P3117" s="460">
        <f t="shared" si="192"/>
        <v>0</v>
      </c>
      <c r="Q3117" s="451">
        <f>'Work progress Summary'!W25</f>
        <v>1</v>
      </c>
      <c r="R3117" s="144">
        <v>7104</v>
      </c>
      <c r="S3117" s="143">
        <f t="shared" si="193"/>
        <v>0</v>
      </c>
      <c r="T3117" s="144">
        <f>Q3117*M3117</f>
        <v>7104</v>
      </c>
      <c r="U3117" s="145"/>
      <c r="W3117" s="365"/>
    </row>
    <row r="3118" spans="1:23">
      <c r="A3118" s="182"/>
      <c r="B3118" s="52"/>
      <c r="C3118" s="200"/>
      <c r="D3118" s="137"/>
      <c r="E3118" s="52"/>
      <c r="F3118" s="52"/>
      <c r="G3118" s="186"/>
      <c r="H3118" s="187"/>
      <c r="I3118" s="187"/>
      <c r="J3118" s="187"/>
      <c r="K3118" s="139"/>
      <c r="L3118" s="140"/>
      <c r="M3118" s="141"/>
      <c r="N3118" s="458">
        <f t="shared" si="191"/>
        <v>0</v>
      </c>
      <c r="O3118" s="147"/>
      <c r="P3118" s="460">
        <f t="shared" si="192"/>
        <v>0</v>
      </c>
      <c r="Q3118" s="451"/>
      <c r="R3118" s="144"/>
      <c r="S3118" s="143"/>
      <c r="T3118" s="144"/>
      <c r="U3118" s="145"/>
      <c r="W3118" s="365"/>
    </row>
    <row r="3119" spans="1:23">
      <c r="A3119" s="135">
        <v>20</v>
      </c>
      <c r="B3119" s="52" t="s">
        <v>5</v>
      </c>
      <c r="C3119" s="185" t="s">
        <v>138</v>
      </c>
      <c r="D3119" s="202">
        <v>2</v>
      </c>
      <c r="E3119" s="52" t="s">
        <v>100</v>
      </c>
      <c r="F3119" s="52">
        <v>6</v>
      </c>
      <c r="G3119" s="112" t="s">
        <v>96</v>
      </c>
      <c r="H3119" s="138">
        <v>20</v>
      </c>
      <c r="I3119" s="139">
        <v>660</v>
      </c>
      <c r="J3119" s="139">
        <v>304</v>
      </c>
      <c r="K3119" s="139">
        <f>I3119+J3119</f>
        <v>964</v>
      </c>
      <c r="L3119" s="140">
        <f>K3119*D3119</f>
        <v>1928</v>
      </c>
      <c r="M3119" s="141">
        <f t="shared" si="190"/>
        <v>11568</v>
      </c>
      <c r="N3119" s="458">
        <f t="shared" si="191"/>
        <v>0</v>
      </c>
      <c r="O3119" s="147">
        <v>1</v>
      </c>
      <c r="P3119" s="460">
        <f t="shared" si="192"/>
        <v>0</v>
      </c>
      <c r="Q3119" s="451">
        <f>'Work progress Summary'!Y25</f>
        <v>1</v>
      </c>
      <c r="R3119" s="144">
        <v>11568</v>
      </c>
      <c r="S3119" s="143">
        <f t="shared" si="193"/>
        <v>0</v>
      </c>
      <c r="T3119" s="144">
        <f>Q3119*M3119</f>
        <v>11568</v>
      </c>
      <c r="U3119" s="145"/>
      <c r="W3119" s="365"/>
    </row>
    <row r="3120" spans="1:23">
      <c r="A3120" s="182"/>
      <c r="B3120" s="52"/>
      <c r="C3120" s="200"/>
      <c r="D3120" s="137"/>
      <c r="E3120" s="52"/>
      <c r="F3120" s="52"/>
      <c r="G3120" s="186"/>
      <c r="H3120" s="187"/>
      <c r="I3120" s="187"/>
      <c r="J3120" s="187"/>
      <c r="K3120" s="139"/>
      <c r="L3120" s="140"/>
      <c r="M3120" s="141"/>
      <c r="N3120" s="458">
        <f t="shared" si="191"/>
        <v>0</v>
      </c>
      <c r="O3120" s="147"/>
      <c r="P3120" s="460">
        <f t="shared" si="192"/>
        <v>0</v>
      </c>
      <c r="Q3120" s="451"/>
      <c r="R3120" s="144"/>
      <c r="S3120" s="143"/>
      <c r="T3120" s="144"/>
      <c r="U3120" s="145"/>
      <c r="W3120" s="365"/>
    </row>
    <row r="3121" spans="1:23">
      <c r="A3121" s="135"/>
      <c r="B3121" s="183" t="s">
        <v>83</v>
      </c>
      <c r="C3121" s="200" t="s">
        <v>139</v>
      </c>
      <c r="D3121" s="202"/>
      <c r="E3121" s="52"/>
      <c r="F3121" s="52"/>
      <c r="G3121" s="186"/>
      <c r="H3121" s="187"/>
      <c r="I3121" s="139"/>
      <c r="J3121" s="139"/>
      <c r="K3121" s="139"/>
      <c r="L3121" s="140"/>
      <c r="M3121" s="141"/>
      <c r="N3121" s="458">
        <f t="shared" si="191"/>
        <v>0</v>
      </c>
      <c r="O3121" s="147"/>
      <c r="P3121" s="460">
        <f t="shared" si="192"/>
        <v>0</v>
      </c>
      <c r="Q3121" s="451"/>
      <c r="R3121" s="144"/>
      <c r="S3121" s="143"/>
      <c r="T3121" s="144"/>
      <c r="U3121" s="145"/>
      <c r="W3121" s="365"/>
    </row>
    <row r="3122" spans="1:23">
      <c r="A3122" s="182"/>
      <c r="B3122" s="52"/>
      <c r="C3122" s="200"/>
      <c r="D3122" s="137"/>
      <c r="E3122" s="52"/>
      <c r="F3122" s="52"/>
      <c r="G3122" s="186"/>
      <c r="H3122" s="187"/>
      <c r="I3122" s="187"/>
      <c r="J3122" s="187"/>
      <c r="K3122" s="139"/>
      <c r="L3122" s="140"/>
      <c r="M3122" s="141"/>
      <c r="N3122" s="458">
        <f t="shared" si="191"/>
        <v>0</v>
      </c>
      <c r="O3122" s="147"/>
      <c r="P3122" s="460">
        <f t="shared" si="192"/>
        <v>0</v>
      </c>
      <c r="Q3122" s="451"/>
      <c r="R3122" s="144"/>
      <c r="S3122" s="143"/>
      <c r="T3122" s="144"/>
      <c r="U3122" s="145"/>
      <c r="W3122" s="365"/>
    </row>
    <row r="3123" spans="1:23">
      <c r="A3123" s="135"/>
      <c r="B3123" s="183" t="s">
        <v>83</v>
      </c>
      <c r="C3123" s="200" t="s">
        <v>101</v>
      </c>
      <c r="D3123" s="202"/>
      <c r="E3123" s="52"/>
      <c r="F3123" s="52"/>
      <c r="G3123" s="186"/>
      <c r="H3123" s="187"/>
      <c r="I3123" s="139"/>
      <c r="J3123" s="139"/>
      <c r="K3123" s="139"/>
      <c r="L3123" s="140"/>
      <c r="M3123" s="141"/>
      <c r="N3123" s="458">
        <f t="shared" si="191"/>
        <v>0</v>
      </c>
      <c r="O3123" s="147"/>
      <c r="P3123" s="460">
        <f t="shared" si="192"/>
        <v>0</v>
      </c>
      <c r="Q3123" s="451"/>
      <c r="R3123" s="144"/>
      <c r="S3123" s="143"/>
      <c r="T3123" s="144"/>
      <c r="U3123" s="145"/>
      <c r="W3123" s="365"/>
    </row>
    <row r="3124" spans="1:23">
      <c r="A3124" s="182"/>
      <c r="B3124" s="52"/>
      <c r="C3124" s="200"/>
      <c r="D3124" s="137"/>
      <c r="E3124" s="52"/>
      <c r="F3124" s="52"/>
      <c r="G3124" s="186"/>
      <c r="H3124" s="187"/>
      <c r="I3124" s="187"/>
      <c r="J3124" s="187"/>
      <c r="K3124" s="139"/>
      <c r="L3124" s="140"/>
      <c r="M3124" s="141"/>
      <c r="N3124" s="458">
        <f t="shared" si="191"/>
        <v>0</v>
      </c>
      <c r="O3124" s="147"/>
      <c r="P3124" s="460">
        <f t="shared" si="192"/>
        <v>0</v>
      </c>
      <c r="Q3124" s="451"/>
      <c r="R3124" s="144"/>
      <c r="S3124" s="143"/>
      <c r="T3124" s="144"/>
      <c r="U3124" s="145"/>
      <c r="W3124" s="365"/>
    </row>
    <row r="3125" spans="1:23" ht="52">
      <c r="A3125" s="135">
        <v>20</v>
      </c>
      <c r="B3125" s="52" t="s">
        <v>103</v>
      </c>
      <c r="C3125" s="136" t="s">
        <v>215</v>
      </c>
      <c r="D3125" s="137">
        <v>1</v>
      </c>
      <c r="E3125" s="52" t="s">
        <v>100</v>
      </c>
      <c r="F3125" s="52">
        <v>6</v>
      </c>
      <c r="G3125" s="112" t="s">
        <v>96</v>
      </c>
      <c r="H3125" s="138">
        <v>20</v>
      </c>
      <c r="I3125" s="139">
        <v>200</v>
      </c>
      <c r="J3125" s="139">
        <v>99</v>
      </c>
      <c r="K3125" s="139">
        <f>I3125+J3125</f>
        <v>299</v>
      </c>
      <c r="L3125" s="140">
        <f>K3125*D3125</f>
        <v>299</v>
      </c>
      <c r="M3125" s="141">
        <f t="shared" si="190"/>
        <v>1794</v>
      </c>
      <c r="N3125" s="458">
        <f>P3125*D3125*F3125*0.66*(0.575+0.04)</f>
        <v>0</v>
      </c>
      <c r="O3125" s="147">
        <v>1</v>
      </c>
      <c r="P3125" s="460">
        <f t="shared" si="192"/>
        <v>0</v>
      </c>
      <c r="Q3125" s="451">
        <f>'Work progress Summary'!Z25</f>
        <v>1</v>
      </c>
      <c r="R3125" s="144">
        <v>1794</v>
      </c>
      <c r="S3125" s="143">
        <f t="shared" si="193"/>
        <v>0</v>
      </c>
      <c r="T3125" s="144">
        <f>Q3125*M3125</f>
        <v>1794</v>
      </c>
      <c r="U3125" s="145"/>
      <c r="W3125" s="365"/>
    </row>
    <row r="3126" spans="1:23">
      <c r="A3126" s="182"/>
      <c r="B3126" s="52"/>
      <c r="C3126" s="200"/>
      <c r="D3126" s="137"/>
      <c r="E3126" s="52"/>
      <c r="F3126" s="52"/>
      <c r="G3126" s="186"/>
      <c r="H3126" s="187"/>
      <c r="I3126" s="187"/>
      <c r="J3126" s="187"/>
      <c r="K3126" s="139"/>
      <c r="L3126" s="140"/>
      <c r="M3126" s="141"/>
      <c r="N3126" s="458">
        <f t="shared" si="191"/>
        <v>0</v>
      </c>
      <c r="O3126" s="147"/>
      <c r="P3126" s="460">
        <f t="shared" si="192"/>
        <v>0</v>
      </c>
      <c r="Q3126" s="451"/>
      <c r="R3126" s="144"/>
      <c r="S3126" s="143"/>
      <c r="T3126" s="144"/>
      <c r="U3126" s="145"/>
      <c r="W3126" s="365"/>
    </row>
    <row r="3127" spans="1:23" ht="52">
      <c r="A3127" s="135">
        <v>20</v>
      </c>
      <c r="B3127" s="52" t="s">
        <v>105</v>
      </c>
      <c r="C3127" s="136" t="s">
        <v>216</v>
      </c>
      <c r="D3127" s="202">
        <v>1</v>
      </c>
      <c r="E3127" s="52" t="s">
        <v>100</v>
      </c>
      <c r="F3127" s="52">
        <v>6</v>
      </c>
      <c r="G3127" s="112" t="s">
        <v>131</v>
      </c>
      <c r="H3127" s="138">
        <v>20</v>
      </c>
      <c r="I3127" s="139">
        <v>1172</v>
      </c>
      <c r="J3127" s="139">
        <v>654</v>
      </c>
      <c r="K3127" s="139">
        <f>I3127+J3127</f>
        <v>1826</v>
      </c>
      <c r="L3127" s="140">
        <f>K3127*D3127</f>
        <v>1826</v>
      </c>
      <c r="M3127" s="141">
        <f t="shared" si="190"/>
        <v>10956</v>
      </c>
      <c r="N3127" s="458">
        <f>P3127*D3127*F3127*0.595*1.535</f>
        <v>0</v>
      </c>
      <c r="O3127" s="147">
        <v>1</v>
      </c>
      <c r="P3127" s="460">
        <f t="shared" si="192"/>
        <v>0</v>
      </c>
      <c r="Q3127" s="451">
        <f>'Work progress Summary'!AA25</f>
        <v>1</v>
      </c>
      <c r="R3127" s="144">
        <v>10956</v>
      </c>
      <c r="S3127" s="143">
        <f t="shared" si="193"/>
        <v>0</v>
      </c>
      <c r="T3127" s="144">
        <f>Q3127*M3127</f>
        <v>10956</v>
      </c>
      <c r="U3127" s="145"/>
      <c r="W3127" s="365"/>
    </row>
    <row r="3128" spans="1:23">
      <c r="A3128" s="182"/>
      <c r="B3128" s="52"/>
      <c r="C3128" s="200"/>
      <c r="D3128" s="137"/>
      <c r="E3128" s="52"/>
      <c r="F3128" s="52"/>
      <c r="G3128" s="186"/>
      <c r="H3128" s="187"/>
      <c r="I3128" s="187"/>
      <c r="J3128" s="187"/>
      <c r="K3128" s="139"/>
      <c r="L3128" s="140"/>
      <c r="M3128" s="141"/>
      <c r="N3128" s="458">
        <f t="shared" si="191"/>
        <v>0</v>
      </c>
      <c r="O3128" s="147"/>
      <c r="P3128" s="460">
        <f t="shared" si="192"/>
        <v>0</v>
      </c>
      <c r="Q3128" s="451"/>
      <c r="R3128" s="144"/>
      <c r="S3128" s="143"/>
      <c r="T3128" s="144"/>
      <c r="U3128" s="145"/>
      <c r="W3128" s="365"/>
    </row>
    <row r="3129" spans="1:23">
      <c r="A3129" s="135"/>
      <c r="B3129" s="52"/>
      <c r="C3129" s="185" t="s">
        <v>213</v>
      </c>
      <c r="D3129" s="137"/>
      <c r="E3129" s="52"/>
      <c r="F3129" s="52"/>
      <c r="G3129" s="186"/>
      <c r="H3129" s="187"/>
      <c r="I3129" s="139"/>
      <c r="J3129" s="139"/>
      <c r="K3129" s="139"/>
      <c r="L3129" s="140"/>
      <c r="M3129" s="141"/>
      <c r="N3129" s="458">
        <f t="shared" si="191"/>
        <v>0</v>
      </c>
      <c r="O3129" s="147"/>
      <c r="P3129" s="460">
        <f t="shared" si="192"/>
        <v>0</v>
      </c>
      <c r="Q3129" s="451"/>
      <c r="R3129" s="144"/>
      <c r="S3129" s="143"/>
      <c r="T3129" s="144"/>
      <c r="U3129" s="145"/>
      <c r="W3129" s="365"/>
    </row>
    <row r="3130" spans="1:23">
      <c r="A3130" s="182"/>
      <c r="B3130" s="52"/>
      <c r="C3130" s="200"/>
      <c r="D3130" s="137"/>
      <c r="E3130" s="52"/>
      <c r="F3130" s="52"/>
      <c r="G3130" s="186"/>
      <c r="H3130" s="187"/>
      <c r="I3130" s="187"/>
      <c r="J3130" s="187"/>
      <c r="K3130" s="139"/>
      <c r="L3130" s="140"/>
      <c r="M3130" s="141"/>
      <c r="N3130" s="458">
        <f t="shared" si="191"/>
        <v>0</v>
      </c>
      <c r="O3130" s="147"/>
      <c r="P3130" s="460">
        <f t="shared" si="192"/>
        <v>0</v>
      </c>
      <c r="Q3130" s="451"/>
      <c r="R3130" s="144"/>
      <c r="S3130" s="143"/>
      <c r="T3130" s="144"/>
      <c r="U3130" s="145"/>
      <c r="W3130" s="365"/>
    </row>
    <row r="3131" spans="1:23" ht="52">
      <c r="A3131" s="135">
        <v>20</v>
      </c>
      <c r="B3131" s="52" t="s">
        <v>107</v>
      </c>
      <c r="C3131" s="136" t="s">
        <v>481</v>
      </c>
      <c r="D3131" s="202">
        <v>1</v>
      </c>
      <c r="E3131" s="52" t="s">
        <v>100</v>
      </c>
      <c r="F3131" s="52">
        <v>6</v>
      </c>
      <c r="G3131" s="112" t="s">
        <v>96</v>
      </c>
      <c r="H3131" s="138">
        <v>20</v>
      </c>
      <c r="I3131" s="139">
        <v>286</v>
      </c>
      <c r="J3131" s="139">
        <v>149</v>
      </c>
      <c r="K3131" s="139">
        <f>I3131+J3131</f>
        <v>435</v>
      </c>
      <c r="L3131" s="140">
        <f>K3131*D3131</f>
        <v>435</v>
      </c>
      <c r="M3131" s="141">
        <f t="shared" si="190"/>
        <v>2610</v>
      </c>
      <c r="N3131" s="458">
        <f>P3131*D3131*F3131*0.58*0.995</f>
        <v>0</v>
      </c>
      <c r="O3131" s="147">
        <v>1</v>
      </c>
      <c r="P3131" s="460">
        <f t="shared" si="192"/>
        <v>0</v>
      </c>
      <c r="Q3131" s="451">
        <f>Q3125</f>
        <v>1</v>
      </c>
      <c r="R3131" s="144">
        <v>2610</v>
      </c>
      <c r="S3131" s="143">
        <f t="shared" si="193"/>
        <v>0</v>
      </c>
      <c r="T3131" s="144">
        <f>Q3131*M3131</f>
        <v>2610</v>
      </c>
      <c r="U3131" s="145"/>
      <c r="W3131" s="365"/>
    </row>
    <row r="3132" spans="1:23">
      <c r="A3132" s="182"/>
      <c r="B3132" s="52"/>
      <c r="C3132" s="200"/>
      <c r="D3132" s="137"/>
      <c r="E3132" s="52"/>
      <c r="F3132" s="52"/>
      <c r="G3132" s="186"/>
      <c r="H3132" s="187"/>
      <c r="I3132" s="187"/>
      <c r="J3132" s="187"/>
      <c r="K3132" s="139"/>
      <c r="L3132" s="140"/>
      <c r="M3132" s="141"/>
      <c r="N3132" s="458">
        <f t="shared" si="191"/>
        <v>0</v>
      </c>
      <c r="O3132" s="147"/>
      <c r="P3132" s="460">
        <f t="shared" si="192"/>
        <v>0</v>
      </c>
      <c r="Q3132" s="451"/>
      <c r="R3132" s="144"/>
      <c r="S3132" s="143"/>
      <c r="T3132" s="144"/>
      <c r="U3132" s="145"/>
      <c r="W3132" s="365"/>
    </row>
    <row r="3133" spans="1:23">
      <c r="A3133" s="135"/>
      <c r="B3133" s="52"/>
      <c r="C3133" s="185" t="s">
        <v>213</v>
      </c>
      <c r="D3133" s="137"/>
      <c r="E3133" s="52"/>
      <c r="F3133" s="52"/>
      <c r="G3133" s="186"/>
      <c r="H3133" s="187"/>
      <c r="I3133" s="187"/>
      <c r="J3133" s="187"/>
      <c r="K3133" s="139"/>
      <c r="L3133" s="140"/>
      <c r="M3133" s="141"/>
      <c r="N3133" s="458">
        <f t="shared" si="191"/>
        <v>0</v>
      </c>
      <c r="O3133" s="147"/>
      <c r="P3133" s="460">
        <f t="shared" si="192"/>
        <v>0</v>
      </c>
      <c r="Q3133" s="451"/>
      <c r="R3133" s="144"/>
      <c r="S3133" s="143"/>
      <c r="T3133" s="144"/>
      <c r="U3133" s="145"/>
      <c r="W3133" s="365"/>
    </row>
    <row r="3134" spans="1:23">
      <c r="A3134" s="182"/>
      <c r="B3134" s="52"/>
      <c r="C3134" s="200"/>
      <c r="D3134" s="137"/>
      <c r="E3134" s="52"/>
      <c r="F3134" s="52"/>
      <c r="G3134" s="186"/>
      <c r="H3134" s="187"/>
      <c r="I3134" s="187"/>
      <c r="J3134" s="187"/>
      <c r="K3134" s="139"/>
      <c r="L3134" s="140"/>
      <c r="M3134" s="141"/>
      <c r="N3134" s="458">
        <f t="shared" si="191"/>
        <v>0</v>
      </c>
      <c r="O3134" s="147"/>
      <c r="P3134" s="460">
        <f t="shared" si="192"/>
        <v>0</v>
      </c>
      <c r="Q3134" s="451"/>
      <c r="R3134" s="144"/>
      <c r="S3134" s="143"/>
      <c r="T3134" s="144"/>
      <c r="U3134" s="145"/>
      <c r="W3134" s="365"/>
    </row>
    <row r="3135" spans="1:23" ht="39">
      <c r="A3135" s="135">
        <v>20</v>
      </c>
      <c r="B3135" s="52" t="s">
        <v>108</v>
      </c>
      <c r="C3135" s="136" t="s">
        <v>521</v>
      </c>
      <c r="D3135" s="202">
        <v>1</v>
      </c>
      <c r="E3135" s="52" t="s">
        <v>100</v>
      </c>
      <c r="F3135" s="52">
        <v>6</v>
      </c>
      <c r="G3135" s="112" t="s">
        <v>96</v>
      </c>
      <c r="H3135" s="138">
        <v>20</v>
      </c>
      <c r="I3135" s="139">
        <v>457</v>
      </c>
      <c r="J3135" s="139">
        <v>250</v>
      </c>
      <c r="K3135" s="139">
        <f>I3135+J3135</f>
        <v>707</v>
      </c>
      <c r="L3135" s="140">
        <f>K3135*D3135</f>
        <v>707</v>
      </c>
      <c r="M3135" s="141">
        <f t="shared" si="190"/>
        <v>4242</v>
      </c>
      <c r="N3135" s="458">
        <f>P3135*D3135*F3135*0.58*1.67</f>
        <v>0</v>
      </c>
      <c r="O3135" s="147">
        <v>1</v>
      </c>
      <c r="P3135" s="460">
        <f t="shared" si="192"/>
        <v>0</v>
      </c>
      <c r="Q3135" s="451">
        <f>Q3131</f>
        <v>1</v>
      </c>
      <c r="R3135" s="144">
        <v>4242</v>
      </c>
      <c r="S3135" s="143">
        <f t="shared" si="193"/>
        <v>0</v>
      </c>
      <c r="T3135" s="144">
        <f>Q3135*M3135</f>
        <v>4242</v>
      </c>
      <c r="U3135" s="145"/>
      <c r="W3135" s="365"/>
    </row>
    <row r="3136" spans="1:23">
      <c r="A3136" s="182"/>
      <c r="B3136" s="52"/>
      <c r="C3136" s="200"/>
      <c r="D3136" s="137"/>
      <c r="E3136" s="52"/>
      <c r="F3136" s="52"/>
      <c r="G3136" s="186"/>
      <c r="H3136" s="187"/>
      <c r="I3136" s="187"/>
      <c r="J3136" s="187"/>
      <c r="K3136" s="139"/>
      <c r="L3136" s="140"/>
      <c r="M3136" s="141"/>
      <c r="N3136" s="458">
        <f t="shared" si="191"/>
        <v>0</v>
      </c>
      <c r="O3136" s="147"/>
      <c r="P3136" s="460">
        <f t="shared" si="192"/>
        <v>0</v>
      </c>
      <c r="Q3136" s="451"/>
      <c r="R3136" s="144"/>
      <c r="S3136" s="143"/>
      <c r="T3136" s="144"/>
      <c r="U3136" s="145"/>
      <c r="W3136" s="365"/>
    </row>
    <row r="3137" spans="1:23">
      <c r="A3137" s="135"/>
      <c r="B3137" s="52"/>
      <c r="C3137" s="185" t="s">
        <v>111</v>
      </c>
      <c r="D3137" s="137"/>
      <c r="E3137" s="52"/>
      <c r="F3137" s="52"/>
      <c r="G3137" s="186"/>
      <c r="H3137" s="187"/>
      <c r="I3137" s="139"/>
      <c r="J3137" s="139"/>
      <c r="K3137" s="139"/>
      <c r="L3137" s="140"/>
      <c r="M3137" s="141"/>
      <c r="N3137" s="458">
        <f t="shared" si="191"/>
        <v>0</v>
      </c>
      <c r="O3137" s="147"/>
      <c r="P3137" s="460">
        <f t="shared" si="192"/>
        <v>0</v>
      </c>
      <c r="Q3137" s="451"/>
      <c r="R3137" s="144"/>
      <c r="S3137" s="143"/>
      <c r="T3137" s="144"/>
      <c r="U3137" s="145"/>
      <c r="W3137" s="365"/>
    </row>
    <row r="3138" spans="1:23">
      <c r="A3138" s="182"/>
      <c r="B3138" s="52"/>
      <c r="C3138" s="200"/>
      <c r="D3138" s="137"/>
      <c r="E3138" s="52"/>
      <c r="F3138" s="52"/>
      <c r="G3138" s="186"/>
      <c r="H3138" s="187"/>
      <c r="I3138" s="187"/>
      <c r="J3138" s="187"/>
      <c r="K3138" s="139"/>
      <c r="L3138" s="140"/>
      <c r="M3138" s="141"/>
      <c r="N3138" s="458">
        <f t="shared" si="191"/>
        <v>0</v>
      </c>
      <c r="O3138" s="147"/>
      <c r="P3138" s="460">
        <f t="shared" si="192"/>
        <v>0</v>
      </c>
      <c r="Q3138" s="451"/>
      <c r="R3138" s="144"/>
      <c r="S3138" s="143"/>
      <c r="T3138" s="144"/>
      <c r="U3138" s="145"/>
      <c r="W3138" s="365"/>
    </row>
    <row r="3139" spans="1:23" ht="78">
      <c r="A3139" s="135">
        <v>20</v>
      </c>
      <c r="B3139" s="52" t="s">
        <v>1</v>
      </c>
      <c r="C3139" s="136" t="s">
        <v>217</v>
      </c>
      <c r="D3139" s="202">
        <v>1</v>
      </c>
      <c r="E3139" s="52" t="s">
        <v>100</v>
      </c>
      <c r="F3139" s="52">
        <v>6</v>
      </c>
      <c r="G3139" s="112" t="s">
        <v>131</v>
      </c>
      <c r="H3139" s="138">
        <v>20</v>
      </c>
      <c r="I3139" s="139">
        <v>1437</v>
      </c>
      <c r="J3139" s="139">
        <v>642</v>
      </c>
      <c r="K3139" s="139">
        <f>I3139+J3139</f>
        <v>2079</v>
      </c>
      <c r="L3139" s="140">
        <f>K3139*D3139</f>
        <v>2079</v>
      </c>
      <c r="M3139" s="141">
        <f t="shared" si="190"/>
        <v>12474</v>
      </c>
      <c r="N3139" s="458">
        <f t="shared" si="191"/>
        <v>0</v>
      </c>
      <c r="O3139" s="147">
        <v>1</v>
      </c>
      <c r="P3139" s="460">
        <f t="shared" si="192"/>
        <v>0</v>
      </c>
      <c r="Q3139" s="451">
        <f>'Work progress Summary'!AB25</f>
        <v>1</v>
      </c>
      <c r="R3139" s="144">
        <v>12474</v>
      </c>
      <c r="S3139" s="143">
        <f t="shared" si="193"/>
        <v>0</v>
      </c>
      <c r="T3139" s="144">
        <f>Q3139*M3139</f>
        <v>12474</v>
      </c>
      <c r="U3139" s="145"/>
      <c r="W3139" s="365"/>
    </row>
    <row r="3140" spans="1:23">
      <c r="A3140" s="182"/>
      <c r="B3140" s="52"/>
      <c r="C3140" s="200"/>
      <c r="D3140" s="137"/>
      <c r="E3140" s="52"/>
      <c r="F3140" s="52"/>
      <c r="G3140" s="186"/>
      <c r="H3140" s="187"/>
      <c r="I3140" s="187"/>
      <c r="J3140" s="187"/>
      <c r="K3140" s="139"/>
      <c r="L3140" s="140"/>
      <c r="M3140" s="141"/>
      <c r="N3140" s="458">
        <f t="shared" si="191"/>
        <v>0</v>
      </c>
      <c r="O3140" s="147"/>
      <c r="P3140" s="460">
        <f t="shared" si="192"/>
        <v>0</v>
      </c>
      <c r="Q3140" s="451"/>
      <c r="R3140" s="144"/>
      <c r="S3140" s="143"/>
      <c r="T3140" s="144"/>
      <c r="U3140" s="145"/>
      <c r="W3140" s="365"/>
    </row>
    <row r="3141" spans="1:23" ht="52">
      <c r="A3141" s="135">
        <v>20</v>
      </c>
      <c r="B3141" s="52" t="s">
        <v>2</v>
      </c>
      <c r="C3141" s="136" t="s">
        <v>218</v>
      </c>
      <c r="D3141" s="137">
        <v>2</v>
      </c>
      <c r="E3141" s="52" t="s">
        <v>100</v>
      </c>
      <c r="F3141" s="52">
        <v>6</v>
      </c>
      <c r="G3141" s="112" t="s">
        <v>131</v>
      </c>
      <c r="H3141" s="138">
        <v>20</v>
      </c>
      <c r="I3141" s="139">
        <v>519</v>
      </c>
      <c r="J3141" s="139">
        <v>254</v>
      </c>
      <c r="K3141" s="139">
        <f>I3141+J3141</f>
        <v>773</v>
      </c>
      <c r="L3141" s="140">
        <f>K3141*D3141</f>
        <v>1546</v>
      </c>
      <c r="M3141" s="141">
        <f t="shared" si="190"/>
        <v>9276</v>
      </c>
      <c r="N3141" s="458">
        <f t="shared" si="191"/>
        <v>0</v>
      </c>
      <c r="O3141" s="147">
        <v>1</v>
      </c>
      <c r="P3141" s="460">
        <f t="shared" si="192"/>
        <v>0</v>
      </c>
      <c r="Q3141" s="451">
        <f>'Work progress Summary'!AC25</f>
        <v>1</v>
      </c>
      <c r="R3141" s="144">
        <v>9276</v>
      </c>
      <c r="S3141" s="143">
        <f t="shared" si="193"/>
        <v>0</v>
      </c>
      <c r="T3141" s="144">
        <f>Q3141*M3141</f>
        <v>9276</v>
      </c>
      <c r="U3141" s="145"/>
      <c r="W3141" s="365"/>
    </row>
    <row r="3142" spans="1:23">
      <c r="A3142" s="182"/>
      <c r="B3142" s="52"/>
      <c r="C3142" s="200"/>
      <c r="D3142" s="137"/>
      <c r="E3142" s="52"/>
      <c r="F3142" s="52"/>
      <c r="G3142" s="186"/>
      <c r="H3142" s="187"/>
      <c r="I3142" s="187"/>
      <c r="J3142" s="187"/>
      <c r="K3142" s="139"/>
      <c r="L3142" s="140"/>
      <c r="M3142" s="141"/>
      <c r="N3142" s="458">
        <f t="shared" si="191"/>
        <v>0</v>
      </c>
      <c r="O3142" s="147"/>
      <c r="P3142" s="460">
        <f t="shared" si="192"/>
        <v>0</v>
      </c>
      <c r="Q3142" s="451"/>
      <c r="R3142" s="144"/>
      <c r="S3142" s="143"/>
      <c r="T3142" s="144"/>
      <c r="U3142" s="145"/>
      <c r="W3142" s="365"/>
    </row>
    <row r="3143" spans="1:23" ht="52">
      <c r="A3143" s="135">
        <v>20</v>
      </c>
      <c r="B3143" s="52" t="s">
        <v>3</v>
      </c>
      <c r="C3143" s="136" t="s">
        <v>219</v>
      </c>
      <c r="D3143" s="202">
        <v>1</v>
      </c>
      <c r="E3143" s="52" t="s">
        <v>100</v>
      </c>
      <c r="F3143" s="52">
        <v>6</v>
      </c>
      <c r="G3143" s="112" t="s">
        <v>131</v>
      </c>
      <c r="H3143" s="138">
        <v>20</v>
      </c>
      <c r="I3143" s="139">
        <v>68</v>
      </c>
      <c r="J3143" s="139">
        <v>31</v>
      </c>
      <c r="K3143" s="139">
        <f>I3143+J3143</f>
        <v>99</v>
      </c>
      <c r="L3143" s="140">
        <f>K3143*D3143</f>
        <v>99</v>
      </c>
      <c r="M3143" s="141">
        <f t="shared" si="190"/>
        <v>594</v>
      </c>
      <c r="N3143" s="458">
        <f t="shared" si="191"/>
        <v>0</v>
      </c>
      <c r="O3143" s="147">
        <v>1</v>
      </c>
      <c r="P3143" s="460">
        <f t="shared" si="192"/>
        <v>0</v>
      </c>
      <c r="Q3143" s="451">
        <f>'Work progress Summary'!AD25</f>
        <v>1</v>
      </c>
      <c r="R3143" s="144">
        <v>594</v>
      </c>
      <c r="S3143" s="143">
        <f t="shared" si="193"/>
        <v>0</v>
      </c>
      <c r="T3143" s="144">
        <f>Q3143*M3143</f>
        <v>594</v>
      </c>
      <c r="U3143" s="145"/>
      <c r="W3143" s="365"/>
    </row>
    <row r="3144" spans="1:23">
      <c r="A3144" s="182"/>
      <c r="B3144" s="52"/>
      <c r="C3144" s="200"/>
      <c r="D3144" s="137"/>
      <c r="E3144" s="52"/>
      <c r="F3144" s="52"/>
      <c r="G3144" s="186"/>
      <c r="H3144" s="187"/>
      <c r="I3144" s="187"/>
      <c r="J3144" s="187"/>
      <c r="K3144" s="139"/>
      <c r="L3144" s="140"/>
      <c r="M3144" s="141"/>
      <c r="N3144" s="458">
        <f t="shared" si="191"/>
        <v>0</v>
      </c>
      <c r="O3144" s="147"/>
      <c r="P3144" s="460">
        <f t="shared" si="192"/>
        <v>0</v>
      </c>
      <c r="Q3144" s="451"/>
      <c r="R3144" s="144"/>
      <c r="S3144" s="143"/>
      <c r="T3144" s="144"/>
      <c r="U3144" s="145"/>
      <c r="W3144" s="365"/>
    </row>
    <row r="3145" spans="1:23">
      <c r="A3145" s="135"/>
      <c r="B3145" s="183" t="s">
        <v>83</v>
      </c>
      <c r="C3145" s="200" t="s">
        <v>180</v>
      </c>
      <c r="D3145" s="137"/>
      <c r="E3145" s="52"/>
      <c r="F3145" s="52"/>
      <c r="G3145" s="186"/>
      <c r="H3145" s="187"/>
      <c r="I3145" s="139"/>
      <c r="J3145" s="139"/>
      <c r="K3145" s="139"/>
      <c r="L3145" s="140"/>
      <c r="M3145" s="141"/>
      <c r="N3145" s="458">
        <f t="shared" si="191"/>
        <v>0</v>
      </c>
      <c r="O3145" s="147"/>
      <c r="P3145" s="460">
        <f t="shared" si="192"/>
        <v>0</v>
      </c>
      <c r="Q3145" s="451"/>
      <c r="R3145" s="144"/>
      <c r="S3145" s="143"/>
      <c r="T3145" s="144"/>
      <c r="U3145" s="145"/>
      <c r="W3145" s="365"/>
    </row>
    <row r="3146" spans="1:23">
      <c r="A3146" s="182"/>
      <c r="B3146" s="52"/>
      <c r="C3146" s="200"/>
      <c r="D3146" s="137"/>
      <c r="E3146" s="52"/>
      <c r="F3146" s="52"/>
      <c r="G3146" s="186"/>
      <c r="H3146" s="187"/>
      <c r="I3146" s="187"/>
      <c r="J3146" s="187"/>
      <c r="K3146" s="139"/>
      <c r="L3146" s="140"/>
      <c r="M3146" s="141"/>
      <c r="N3146" s="458">
        <f t="shared" si="191"/>
        <v>0</v>
      </c>
      <c r="O3146" s="147"/>
      <c r="P3146" s="460">
        <f t="shared" si="192"/>
        <v>0</v>
      </c>
      <c r="Q3146" s="451"/>
      <c r="R3146" s="144"/>
      <c r="S3146" s="143"/>
      <c r="T3146" s="144"/>
      <c r="U3146" s="145"/>
      <c r="W3146" s="365"/>
    </row>
    <row r="3147" spans="1:23" ht="39">
      <c r="A3147" s="135">
        <v>20</v>
      </c>
      <c r="B3147" s="52" t="s">
        <v>4</v>
      </c>
      <c r="C3147" s="136" t="s">
        <v>220</v>
      </c>
      <c r="D3147" s="202">
        <v>1</v>
      </c>
      <c r="E3147" s="52" t="s">
        <v>100</v>
      </c>
      <c r="F3147" s="52">
        <v>6</v>
      </c>
      <c r="G3147" s="112" t="s">
        <v>94</v>
      </c>
      <c r="H3147" s="138">
        <v>20</v>
      </c>
      <c r="I3147" s="139">
        <v>730</v>
      </c>
      <c r="J3147" s="139">
        <v>214</v>
      </c>
      <c r="K3147" s="139">
        <f>I3147+J3147</f>
        <v>944</v>
      </c>
      <c r="L3147" s="140">
        <f>K3147*D3147</f>
        <v>944</v>
      </c>
      <c r="M3147" s="141">
        <f t="shared" si="190"/>
        <v>5664</v>
      </c>
      <c r="N3147" s="458">
        <f t="shared" si="191"/>
        <v>0</v>
      </c>
      <c r="O3147" s="147">
        <v>1</v>
      </c>
      <c r="P3147" s="460">
        <f t="shared" si="192"/>
        <v>0</v>
      </c>
      <c r="Q3147" s="451">
        <f>'Work progress Summary'!AE25</f>
        <v>1</v>
      </c>
      <c r="R3147" s="144">
        <v>4720</v>
      </c>
      <c r="S3147" s="143">
        <f>T3147-R3147</f>
        <v>944</v>
      </c>
      <c r="T3147" s="144">
        <f>Q3147*M3147</f>
        <v>5664</v>
      </c>
      <c r="U3147" s="145"/>
      <c r="W3147" s="365"/>
    </row>
    <row r="3148" spans="1:23">
      <c r="A3148" s="182"/>
      <c r="B3148" s="52"/>
      <c r="C3148" s="200"/>
      <c r="D3148" s="137"/>
      <c r="E3148" s="52"/>
      <c r="F3148" s="52"/>
      <c r="G3148" s="186"/>
      <c r="H3148" s="187"/>
      <c r="I3148" s="187"/>
      <c r="J3148" s="187"/>
      <c r="K3148" s="139"/>
      <c r="L3148" s="140"/>
      <c r="M3148" s="141"/>
      <c r="N3148" s="458">
        <f t="shared" si="191"/>
        <v>0</v>
      </c>
      <c r="O3148" s="147"/>
      <c r="P3148" s="460">
        <f t="shared" si="192"/>
        <v>0</v>
      </c>
      <c r="Q3148" s="451"/>
      <c r="R3148" s="144"/>
      <c r="S3148" s="143"/>
      <c r="T3148" s="144"/>
      <c r="U3148" s="145"/>
      <c r="W3148" s="365"/>
    </row>
    <row r="3149" spans="1:23">
      <c r="A3149" s="135"/>
      <c r="B3149" s="183" t="s">
        <v>83</v>
      </c>
      <c r="C3149" s="200" t="s">
        <v>118</v>
      </c>
      <c r="D3149" s="137"/>
      <c r="E3149" s="52"/>
      <c r="F3149" s="52"/>
      <c r="G3149" s="186"/>
      <c r="H3149" s="187"/>
      <c r="I3149" s="139"/>
      <c r="J3149" s="139"/>
      <c r="K3149" s="139"/>
      <c r="L3149" s="140"/>
      <c r="M3149" s="141"/>
      <c r="N3149" s="458">
        <f t="shared" si="191"/>
        <v>0</v>
      </c>
      <c r="O3149" s="147"/>
      <c r="P3149" s="460">
        <f t="shared" si="192"/>
        <v>0</v>
      </c>
      <c r="Q3149" s="451"/>
      <c r="R3149" s="144"/>
      <c r="S3149" s="143"/>
      <c r="T3149" s="144"/>
      <c r="U3149" s="145"/>
      <c r="W3149" s="365"/>
    </row>
    <row r="3150" spans="1:23">
      <c r="A3150" s="182"/>
      <c r="B3150" s="52"/>
      <c r="C3150" s="200"/>
      <c r="D3150" s="137"/>
      <c r="E3150" s="52"/>
      <c r="F3150" s="52"/>
      <c r="G3150" s="186"/>
      <c r="H3150" s="187"/>
      <c r="I3150" s="187"/>
      <c r="J3150" s="187"/>
      <c r="K3150" s="139"/>
      <c r="L3150" s="140"/>
      <c r="M3150" s="141"/>
      <c r="N3150" s="458">
        <f t="shared" si="191"/>
        <v>0</v>
      </c>
      <c r="O3150" s="147"/>
      <c r="P3150" s="460">
        <f t="shared" si="192"/>
        <v>0</v>
      </c>
      <c r="Q3150" s="451"/>
      <c r="R3150" s="144"/>
      <c r="S3150" s="143"/>
      <c r="T3150" s="144"/>
      <c r="U3150" s="145"/>
      <c r="W3150" s="365"/>
    </row>
    <row r="3151" spans="1:23" ht="52">
      <c r="A3151" s="135">
        <v>20</v>
      </c>
      <c r="B3151" s="52" t="s">
        <v>5</v>
      </c>
      <c r="C3151" s="136" t="s">
        <v>522</v>
      </c>
      <c r="D3151" s="202">
        <v>1</v>
      </c>
      <c r="E3151" s="52" t="s">
        <v>100</v>
      </c>
      <c r="F3151" s="52">
        <v>6</v>
      </c>
      <c r="G3151" s="112" t="s">
        <v>131</v>
      </c>
      <c r="H3151" s="138">
        <v>20</v>
      </c>
      <c r="I3151" s="139">
        <v>565</v>
      </c>
      <c r="J3151" s="139">
        <v>276</v>
      </c>
      <c r="K3151" s="139">
        <f>I3151+J3151</f>
        <v>841</v>
      </c>
      <c r="L3151" s="140">
        <f>K3151*D3151</f>
        <v>841</v>
      </c>
      <c r="M3151" s="141">
        <f t="shared" ref="M3151:M3167" si="194">D3151*K3151*F3151</f>
        <v>5046</v>
      </c>
      <c r="N3151" s="458">
        <f t="shared" si="191"/>
        <v>0</v>
      </c>
      <c r="O3151" s="147">
        <v>1</v>
      </c>
      <c r="P3151" s="460">
        <f t="shared" si="192"/>
        <v>0</v>
      </c>
      <c r="Q3151" s="451">
        <f>Q3141</f>
        <v>1</v>
      </c>
      <c r="R3151" s="144">
        <v>5046</v>
      </c>
      <c r="S3151" s="143">
        <f t="shared" si="193"/>
        <v>0</v>
      </c>
      <c r="T3151" s="144">
        <f>Q3151*M3151</f>
        <v>5046</v>
      </c>
      <c r="U3151" s="145"/>
      <c r="W3151" s="365"/>
    </row>
    <row r="3152" spans="1:23">
      <c r="A3152" s="182"/>
      <c r="B3152" s="52"/>
      <c r="C3152" s="200"/>
      <c r="D3152" s="137"/>
      <c r="E3152" s="52"/>
      <c r="F3152" s="52"/>
      <c r="G3152" s="186"/>
      <c r="H3152" s="187"/>
      <c r="I3152" s="187"/>
      <c r="J3152" s="187"/>
      <c r="K3152" s="139"/>
      <c r="L3152" s="140"/>
      <c r="M3152" s="141"/>
      <c r="N3152" s="458">
        <f t="shared" si="191"/>
        <v>0</v>
      </c>
      <c r="O3152" s="147"/>
      <c r="P3152" s="460">
        <f t="shared" si="192"/>
        <v>0</v>
      </c>
      <c r="Q3152" s="451"/>
      <c r="R3152" s="144"/>
      <c r="S3152" s="143"/>
      <c r="T3152" s="144"/>
      <c r="U3152" s="145"/>
      <c r="W3152" s="365"/>
    </row>
    <row r="3153" spans="1:23" ht="39">
      <c r="A3153" s="135">
        <v>20</v>
      </c>
      <c r="B3153" s="52" t="s">
        <v>103</v>
      </c>
      <c r="C3153" s="136" t="s">
        <v>523</v>
      </c>
      <c r="D3153" s="137">
        <v>1</v>
      </c>
      <c r="E3153" s="52" t="s">
        <v>100</v>
      </c>
      <c r="F3153" s="52">
        <v>6</v>
      </c>
      <c r="G3153" s="112" t="s">
        <v>131</v>
      </c>
      <c r="H3153" s="138">
        <v>20</v>
      </c>
      <c r="I3153" s="139">
        <v>282</v>
      </c>
      <c r="J3153" s="139">
        <v>119</v>
      </c>
      <c r="K3153" s="139">
        <f>I3153+J3153</f>
        <v>401</v>
      </c>
      <c r="L3153" s="140">
        <f>K3153*D3153</f>
        <v>401</v>
      </c>
      <c r="M3153" s="141">
        <f t="shared" si="194"/>
        <v>2406</v>
      </c>
      <c r="N3153" s="458">
        <f t="shared" si="191"/>
        <v>0</v>
      </c>
      <c r="O3153" s="147">
        <v>1</v>
      </c>
      <c r="P3153" s="460">
        <f t="shared" si="192"/>
        <v>0</v>
      </c>
      <c r="Q3153" s="451">
        <f>'Work progress Summary'!AF25</f>
        <v>1</v>
      </c>
      <c r="R3153" s="144">
        <v>2406</v>
      </c>
      <c r="S3153" s="143">
        <f t="shared" si="193"/>
        <v>0</v>
      </c>
      <c r="T3153" s="144">
        <f>Q3153*M3153</f>
        <v>2406</v>
      </c>
      <c r="U3153" s="145"/>
      <c r="W3153" s="365"/>
    </row>
    <row r="3154" spans="1:23">
      <c r="A3154" s="182"/>
      <c r="B3154" s="52"/>
      <c r="C3154" s="200"/>
      <c r="D3154" s="137"/>
      <c r="E3154" s="52"/>
      <c r="F3154" s="52"/>
      <c r="G3154" s="186"/>
      <c r="H3154" s="187"/>
      <c r="I3154" s="187"/>
      <c r="J3154" s="187"/>
      <c r="K3154" s="139"/>
      <c r="L3154" s="140"/>
      <c r="M3154" s="141"/>
      <c r="N3154" s="458">
        <f t="shared" si="191"/>
        <v>0</v>
      </c>
      <c r="O3154" s="147"/>
      <c r="P3154" s="460">
        <f t="shared" si="192"/>
        <v>0</v>
      </c>
      <c r="Q3154" s="451"/>
      <c r="R3154" s="144"/>
      <c r="S3154" s="143"/>
      <c r="T3154" s="144"/>
      <c r="U3154" s="145"/>
      <c r="W3154" s="365"/>
    </row>
    <row r="3155" spans="1:23" ht="52">
      <c r="A3155" s="135">
        <v>20</v>
      </c>
      <c r="B3155" s="52" t="s">
        <v>105</v>
      </c>
      <c r="C3155" s="136" t="s">
        <v>144</v>
      </c>
      <c r="D3155" s="202">
        <v>2</v>
      </c>
      <c r="E3155" s="52" t="s">
        <v>100</v>
      </c>
      <c r="F3155" s="52">
        <v>6</v>
      </c>
      <c r="G3155" s="112" t="s">
        <v>131</v>
      </c>
      <c r="H3155" s="138">
        <v>20</v>
      </c>
      <c r="I3155" s="139">
        <v>44</v>
      </c>
      <c r="J3155" s="139">
        <v>12</v>
      </c>
      <c r="K3155" s="139">
        <f>I3155+J3155</f>
        <v>56</v>
      </c>
      <c r="L3155" s="140">
        <f>K3155*D3155</f>
        <v>112</v>
      </c>
      <c r="M3155" s="141">
        <f t="shared" si="194"/>
        <v>672</v>
      </c>
      <c r="N3155" s="458">
        <f t="shared" si="191"/>
        <v>0</v>
      </c>
      <c r="O3155" s="147">
        <v>1</v>
      </c>
      <c r="P3155" s="460">
        <f t="shared" si="192"/>
        <v>0</v>
      </c>
      <c r="Q3155" s="451">
        <f>Q3153</f>
        <v>1</v>
      </c>
      <c r="R3155" s="144">
        <v>672</v>
      </c>
      <c r="S3155" s="143">
        <f t="shared" si="193"/>
        <v>0</v>
      </c>
      <c r="T3155" s="144">
        <f>Q3155*M3155</f>
        <v>672</v>
      </c>
      <c r="U3155" s="145"/>
      <c r="W3155" s="365"/>
    </row>
    <row r="3156" spans="1:23">
      <c r="A3156" s="182"/>
      <c r="B3156" s="52"/>
      <c r="C3156" s="200"/>
      <c r="D3156" s="137"/>
      <c r="E3156" s="52"/>
      <c r="F3156" s="52"/>
      <c r="G3156" s="186"/>
      <c r="H3156" s="187"/>
      <c r="I3156" s="187"/>
      <c r="J3156" s="187"/>
      <c r="K3156" s="139"/>
      <c r="L3156" s="140"/>
      <c r="M3156" s="141"/>
      <c r="N3156" s="458">
        <f t="shared" si="191"/>
        <v>0</v>
      </c>
      <c r="O3156" s="147"/>
      <c r="P3156" s="460">
        <f t="shared" si="192"/>
        <v>0</v>
      </c>
      <c r="Q3156" s="451"/>
      <c r="R3156" s="144"/>
      <c r="S3156" s="143"/>
      <c r="T3156" s="144"/>
      <c r="U3156" s="145"/>
      <c r="W3156" s="365"/>
    </row>
    <row r="3157" spans="1:23">
      <c r="A3157" s="135"/>
      <c r="B3157" s="183" t="s">
        <v>83</v>
      </c>
      <c r="C3157" s="200" t="s">
        <v>121</v>
      </c>
      <c r="D3157" s="202"/>
      <c r="E3157" s="52"/>
      <c r="F3157" s="52"/>
      <c r="G3157" s="186"/>
      <c r="H3157" s="187"/>
      <c r="I3157" s="139"/>
      <c r="J3157" s="139"/>
      <c r="K3157" s="139"/>
      <c r="L3157" s="140"/>
      <c r="M3157" s="141"/>
      <c r="N3157" s="458">
        <f t="shared" si="191"/>
        <v>0</v>
      </c>
      <c r="O3157" s="147"/>
      <c r="P3157" s="460">
        <f t="shared" si="192"/>
        <v>0</v>
      </c>
      <c r="Q3157" s="451"/>
      <c r="R3157" s="144"/>
      <c r="S3157" s="143"/>
      <c r="T3157" s="144"/>
      <c r="U3157" s="145"/>
      <c r="W3157" s="365"/>
    </row>
    <row r="3158" spans="1:23">
      <c r="A3158" s="182"/>
      <c r="B3158" s="52"/>
      <c r="C3158" s="200"/>
      <c r="D3158" s="137"/>
      <c r="E3158" s="52"/>
      <c r="F3158" s="52"/>
      <c r="G3158" s="186"/>
      <c r="H3158" s="187"/>
      <c r="I3158" s="187"/>
      <c r="J3158" s="187"/>
      <c r="K3158" s="139"/>
      <c r="L3158" s="140"/>
      <c r="M3158" s="141"/>
      <c r="N3158" s="458">
        <f t="shared" si="191"/>
        <v>0</v>
      </c>
      <c r="O3158" s="147"/>
      <c r="P3158" s="460">
        <f t="shared" si="192"/>
        <v>0</v>
      </c>
      <c r="Q3158" s="451"/>
      <c r="R3158" s="144"/>
      <c r="S3158" s="143"/>
      <c r="T3158" s="144"/>
      <c r="U3158" s="145"/>
      <c r="W3158" s="365"/>
    </row>
    <row r="3159" spans="1:23" ht="26">
      <c r="A3159" s="135">
        <v>20</v>
      </c>
      <c r="B3159" s="52" t="s">
        <v>107</v>
      </c>
      <c r="C3159" s="136" t="s">
        <v>524</v>
      </c>
      <c r="D3159" s="202">
        <v>1</v>
      </c>
      <c r="E3159" s="52" t="s">
        <v>100</v>
      </c>
      <c r="F3159" s="52">
        <v>6</v>
      </c>
      <c r="G3159" s="112" t="s">
        <v>131</v>
      </c>
      <c r="H3159" s="138">
        <v>20</v>
      </c>
      <c r="I3159" s="139">
        <v>116</v>
      </c>
      <c r="J3159" s="139">
        <v>57</v>
      </c>
      <c r="K3159" s="139">
        <f>I3159+J3159</f>
        <v>173</v>
      </c>
      <c r="L3159" s="140">
        <f>K3159*D3159</f>
        <v>173</v>
      </c>
      <c r="M3159" s="141">
        <f t="shared" si="194"/>
        <v>1038</v>
      </c>
      <c r="N3159" s="458">
        <f t="shared" si="191"/>
        <v>0</v>
      </c>
      <c r="O3159" s="147">
        <v>1</v>
      </c>
      <c r="P3159" s="460">
        <f t="shared" si="192"/>
        <v>0</v>
      </c>
      <c r="Q3159" s="451">
        <f>'Work progress Summary'!AG25</f>
        <v>1</v>
      </c>
      <c r="R3159" s="144">
        <v>1038</v>
      </c>
      <c r="S3159" s="143">
        <f t="shared" si="193"/>
        <v>0</v>
      </c>
      <c r="T3159" s="144">
        <f>Q3159*M3159</f>
        <v>1038</v>
      </c>
      <c r="U3159" s="145"/>
      <c r="W3159" s="365"/>
    </row>
    <row r="3160" spans="1:23">
      <c r="A3160" s="182"/>
      <c r="B3160" s="52"/>
      <c r="C3160" s="200"/>
      <c r="D3160" s="137"/>
      <c r="E3160" s="52"/>
      <c r="F3160" s="52"/>
      <c r="G3160" s="186"/>
      <c r="H3160" s="187"/>
      <c r="I3160" s="187"/>
      <c r="J3160" s="187"/>
      <c r="K3160" s="139"/>
      <c r="L3160" s="140"/>
      <c r="M3160" s="141"/>
      <c r="N3160" s="458">
        <f t="shared" si="191"/>
        <v>0</v>
      </c>
      <c r="O3160" s="147"/>
      <c r="P3160" s="460">
        <f t="shared" si="192"/>
        <v>0</v>
      </c>
      <c r="Q3160" s="451"/>
      <c r="R3160" s="144"/>
      <c r="S3160" s="143"/>
      <c r="T3160" s="144"/>
      <c r="U3160" s="145"/>
      <c r="W3160" s="365"/>
    </row>
    <row r="3161" spans="1:23" ht="26">
      <c r="A3161" s="135">
        <v>20</v>
      </c>
      <c r="B3161" s="52" t="s">
        <v>108</v>
      </c>
      <c r="C3161" s="136" t="s">
        <v>146</v>
      </c>
      <c r="D3161" s="137">
        <v>1</v>
      </c>
      <c r="E3161" s="52" t="s">
        <v>100</v>
      </c>
      <c r="F3161" s="52">
        <v>6</v>
      </c>
      <c r="G3161" s="112" t="s">
        <v>131</v>
      </c>
      <c r="H3161" s="138">
        <v>20</v>
      </c>
      <c r="I3161" s="139">
        <v>25</v>
      </c>
      <c r="J3161" s="139">
        <v>5</v>
      </c>
      <c r="K3161" s="139">
        <f>I3161+J3161</f>
        <v>30</v>
      </c>
      <c r="L3161" s="140">
        <f>K3161*D3161</f>
        <v>30</v>
      </c>
      <c r="M3161" s="141">
        <f t="shared" si="194"/>
        <v>180</v>
      </c>
      <c r="N3161" s="458">
        <f t="shared" si="191"/>
        <v>0</v>
      </c>
      <c r="O3161" s="147">
        <v>1</v>
      </c>
      <c r="P3161" s="460">
        <f t="shared" si="192"/>
        <v>0</v>
      </c>
      <c r="Q3161" s="451">
        <f>Q3155</f>
        <v>1</v>
      </c>
      <c r="R3161" s="144">
        <v>180</v>
      </c>
      <c r="S3161" s="143">
        <f t="shared" si="193"/>
        <v>0</v>
      </c>
      <c r="T3161" s="144">
        <f>Q3161*M3161</f>
        <v>180</v>
      </c>
      <c r="U3161" s="145"/>
      <c r="W3161" s="365"/>
    </row>
    <row r="3162" spans="1:23">
      <c r="A3162" s="182"/>
      <c r="B3162" s="52"/>
      <c r="C3162" s="200"/>
      <c r="D3162" s="137"/>
      <c r="E3162" s="52"/>
      <c r="F3162" s="52"/>
      <c r="G3162" s="186"/>
      <c r="H3162" s="187"/>
      <c r="I3162" s="187"/>
      <c r="J3162" s="187"/>
      <c r="K3162" s="139"/>
      <c r="L3162" s="140"/>
      <c r="M3162" s="141"/>
      <c r="N3162" s="458">
        <f t="shared" si="191"/>
        <v>0</v>
      </c>
      <c r="O3162" s="147"/>
      <c r="P3162" s="460">
        <f t="shared" si="192"/>
        <v>0</v>
      </c>
      <c r="Q3162" s="451"/>
      <c r="R3162" s="144"/>
      <c r="S3162" s="143"/>
      <c r="T3162" s="144"/>
      <c r="U3162" s="145"/>
      <c r="W3162" s="365"/>
    </row>
    <row r="3163" spans="1:23">
      <c r="A3163" s="135"/>
      <c r="B3163" s="183" t="s">
        <v>83</v>
      </c>
      <c r="C3163" s="200" t="s">
        <v>148</v>
      </c>
      <c r="D3163" s="202"/>
      <c r="E3163" s="52"/>
      <c r="F3163" s="52"/>
      <c r="G3163" s="186"/>
      <c r="H3163" s="187"/>
      <c r="I3163" s="139"/>
      <c r="J3163" s="139"/>
      <c r="K3163" s="139"/>
      <c r="L3163" s="140"/>
      <c r="M3163" s="141"/>
      <c r="N3163" s="458">
        <f t="shared" si="191"/>
        <v>0</v>
      </c>
      <c r="O3163" s="147"/>
      <c r="P3163" s="460">
        <f t="shared" si="192"/>
        <v>0</v>
      </c>
      <c r="Q3163" s="451"/>
      <c r="R3163" s="144"/>
      <c r="S3163" s="143"/>
      <c r="T3163" s="144"/>
      <c r="U3163" s="145"/>
      <c r="W3163" s="365"/>
    </row>
    <row r="3164" spans="1:23">
      <c r="A3164" s="182"/>
      <c r="B3164" s="52"/>
      <c r="C3164" s="200"/>
      <c r="D3164" s="137"/>
      <c r="E3164" s="52"/>
      <c r="F3164" s="52"/>
      <c r="G3164" s="186"/>
      <c r="H3164" s="187"/>
      <c r="I3164" s="187"/>
      <c r="J3164" s="187"/>
      <c r="K3164" s="139"/>
      <c r="L3164" s="140"/>
      <c r="M3164" s="141"/>
      <c r="N3164" s="458">
        <f t="shared" si="191"/>
        <v>0</v>
      </c>
      <c r="O3164" s="147"/>
      <c r="P3164" s="460">
        <f t="shared" si="192"/>
        <v>0</v>
      </c>
      <c r="Q3164" s="451"/>
      <c r="R3164" s="144"/>
      <c r="S3164" s="143"/>
      <c r="T3164" s="144"/>
      <c r="U3164" s="145"/>
      <c r="W3164" s="365"/>
    </row>
    <row r="3165" spans="1:23" ht="26">
      <c r="A3165" s="135">
        <v>20</v>
      </c>
      <c r="B3165" s="52"/>
      <c r="C3165" s="136" t="s">
        <v>149</v>
      </c>
      <c r="D3165" s="202">
        <v>143</v>
      </c>
      <c r="E3165" s="52" t="s">
        <v>532</v>
      </c>
      <c r="F3165" s="52">
        <v>6</v>
      </c>
      <c r="G3165" s="112"/>
      <c r="H3165" s="138"/>
      <c r="I3165" s="139">
        <v>0</v>
      </c>
      <c r="J3165" s="139">
        <v>8</v>
      </c>
      <c r="K3165" s="139">
        <f>I3165+J3165</f>
        <v>8</v>
      </c>
      <c r="L3165" s="140">
        <f>K3165*D3165</f>
        <v>1144</v>
      </c>
      <c r="M3165" s="141">
        <f t="shared" si="194"/>
        <v>6864</v>
      </c>
      <c r="N3165" s="458"/>
      <c r="O3165" s="147">
        <v>0.89052493537494204</v>
      </c>
      <c r="P3165" s="460">
        <f t="shared" si="192"/>
        <v>1.8170774829585179E-2</v>
      </c>
      <c r="Q3165" s="451">
        <f>SUM(T3031:T3161)/SUM(M3031:M3161)</f>
        <v>0.90869571020452722</v>
      </c>
      <c r="R3165" s="144">
        <v>6094.2919516776938</v>
      </c>
      <c r="S3165" s="143">
        <f t="shared" si="193"/>
        <v>142.99540316618095</v>
      </c>
      <c r="T3165" s="144">
        <f>Q3165*M3165</f>
        <v>6237.2873548438747</v>
      </c>
      <c r="U3165" s="145"/>
      <c r="W3165" s="365"/>
    </row>
    <row r="3166" spans="1:23">
      <c r="A3166" s="182"/>
      <c r="B3166" s="52"/>
      <c r="C3166" s="200"/>
      <c r="D3166" s="137"/>
      <c r="E3166" s="52"/>
      <c r="F3166" s="52"/>
      <c r="G3166" s="186"/>
      <c r="H3166" s="187"/>
      <c r="I3166" s="187"/>
      <c r="J3166" s="187"/>
      <c r="K3166" s="139"/>
      <c r="L3166" s="140"/>
      <c r="M3166" s="141"/>
      <c r="N3166" s="458"/>
      <c r="O3166" s="147"/>
      <c r="P3166" s="460">
        <f t="shared" ref="P3166:P3167" si="195">Q3166-O3166</f>
        <v>0</v>
      </c>
      <c r="Q3166" s="451"/>
      <c r="R3166" s="144"/>
      <c r="S3166" s="143"/>
      <c r="T3166" s="144"/>
      <c r="U3166" s="145"/>
      <c r="W3166" s="365"/>
    </row>
    <row r="3167" spans="1:23" ht="26">
      <c r="A3167" s="135">
        <v>20</v>
      </c>
      <c r="B3167" s="52"/>
      <c r="C3167" s="136" t="s">
        <v>150</v>
      </c>
      <c r="D3167" s="137">
        <v>73</v>
      </c>
      <c r="E3167" s="52" t="s">
        <v>532</v>
      </c>
      <c r="F3167" s="52">
        <v>6</v>
      </c>
      <c r="G3167" s="112"/>
      <c r="H3167" s="138"/>
      <c r="I3167" s="139">
        <v>0</v>
      </c>
      <c r="J3167" s="139">
        <v>8</v>
      </c>
      <c r="K3167" s="139">
        <f>I3167+J3167</f>
        <v>8</v>
      </c>
      <c r="L3167" s="140">
        <f>K3167*D3167</f>
        <v>584</v>
      </c>
      <c r="M3167" s="141">
        <f t="shared" si="194"/>
        <v>3504</v>
      </c>
      <c r="N3167" s="458"/>
      <c r="O3167" s="147">
        <v>0.89052493537494171</v>
      </c>
      <c r="P3167" s="460">
        <f t="shared" si="195"/>
        <v>1.8170774829585512E-2</v>
      </c>
      <c r="Q3167" s="451">
        <f>Q3165</f>
        <v>0.90869571020452722</v>
      </c>
      <c r="R3167" s="144">
        <v>3111.0721151921093</v>
      </c>
      <c r="S3167" s="143">
        <f t="shared" ref="S3167" si="196">T3167-R3167</f>
        <v>72.997653364554026</v>
      </c>
      <c r="T3167" s="144">
        <f>Q3167*M3167</f>
        <v>3184.0697685566633</v>
      </c>
      <c r="U3167" s="145"/>
      <c r="W3167" s="365"/>
    </row>
    <row r="3168" spans="1:23" ht="13.5" thickBot="1">
      <c r="A3168" s="182"/>
      <c r="B3168" s="185"/>
      <c r="C3168" s="185"/>
      <c r="D3168" s="137"/>
      <c r="E3168" s="185"/>
      <c r="F3168" s="185"/>
      <c r="G3168" s="186"/>
      <c r="H3168" s="187"/>
      <c r="I3168" s="187"/>
      <c r="J3168" s="187"/>
      <c r="K3168" s="139"/>
      <c r="L3168" s="140"/>
      <c r="M3168" s="141"/>
      <c r="N3168" s="462"/>
      <c r="O3168" s="463"/>
      <c r="P3168" s="464"/>
      <c r="Q3168" s="454"/>
      <c r="R3168" s="240"/>
      <c r="S3168" s="241"/>
      <c r="T3168" s="242"/>
      <c r="U3168" s="243"/>
    </row>
    <row r="3169" spans="1:23" ht="20.149999999999999" customHeight="1" thickTop="1" thickBot="1">
      <c r="A3169" s="239">
        <v>20</v>
      </c>
      <c r="B3169" s="216"/>
      <c r="C3169" s="217" t="s">
        <v>525</v>
      </c>
      <c r="D3169" s="218"/>
      <c r="E3169" s="216"/>
      <c r="F3169" s="216"/>
      <c r="G3169" s="219"/>
      <c r="H3169" s="220"/>
      <c r="I3169" s="221"/>
      <c r="J3169" s="221"/>
      <c r="K3169" s="221"/>
      <c r="L3169" s="221"/>
      <c r="M3169" s="222"/>
      <c r="N3169" s="448"/>
      <c r="O3169" s="448"/>
      <c r="Q3169" s="223"/>
      <c r="R3169" s="224">
        <v>324073.03073353646</v>
      </c>
      <c r="S3169" s="224">
        <f>SUM(S3022:S3167)</f>
        <v>7603.993056530735</v>
      </c>
      <c r="T3169" s="224">
        <f>SUM(T3022:T3167)</f>
        <v>331677.02379006718</v>
      </c>
      <c r="U3169" s="225"/>
      <c r="W3169" s="224"/>
    </row>
    <row r="3170" spans="1:23" ht="13.5" thickTop="1">
      <c r="D3170" s="245"/>
    </row>
    <row r="3172" spans="1:23">
      <c r="N3172" s="365">
        <f>SUM(N10:N3168)</f>
        <v>189.05827226241689</v>
      </c>
    </row>
    <row r="3173" spans="1:23">
      <c r="N3173" s="157"/>
    </row>
  </sheetData>
  <protectedRanges>
    <protectedRange password="EE73" sqref="B2027:F2028 B2011:F2012 C1927:D1928 C1993:F1993 B1917:F1918 B1929:D1937 B1885:F1886 B1873:F1874 C1791:D1792 C1867:F1867 B1857:F1858 B1743:F1744 B1793:D1801 B1751:F1752 B1731:F1732 B1739:F1740 C1653:D1654 B1719:F1720 C1717:F1717 B1643:F1644 B1655:D1663 B1607:F1608 B1593:F1594 B1603:F1604 C1515:D1516 C1585:F1585 C1579:F1579 B1477:F1478 B1517:D1525 C1449:F1449 C1377:D1378 B1331:F1332 B1379:D1387 B1327:F1328 B1323:F1324 B1313:F1314 B1307:F1308 B1229:F1230 C1193:F1193 C1181:F1181 B1099:F1100 B1073:F1074 C1059:F1059 B489:F490 B477:F478 B465:F466 B459:F460 C457:F457 B453:F454 B413:F413 B367:F368 B359:F360 B343:F344 B337:F338 B331:F332 C329:F329 B259:F262 B255:F256 B245:F246 B241:F242 B233:F234 B237:F238 B225:F230 C219:F219 C213:F213 B209:F210 C207:F207 B197:F202 B169:F169 B23:F30 B133:E134 B123:E124 B119:E120 B111:E112 B115:E116 B103:E108 B99:E100 B93:E94 B47:E47 B957:F962 B851:F852 B825:F826 B729:F730 B747:F750 B14:F18 C707:F707 B697:F698 B607:F608 B599:F600 B587:F588 C585:F585 B581:F582 B2193:F2194 B2165:F2166 C2131:F2131 C2065:D2066 B2091:F2091 B2157:F2158 B2067:D2075 C2279:F2279 C2203:D2204 B2275:F2276 C2267:F2267 B2229:F2229 B2297:F2298 B2205:D2213 B2441:F2442 B2429:F2430 C2341:D2342 B2563:F2564 B2343:D2351 C2531:F2531 C2461:D2462 B2527:F2528 C2525:F2525 B2485:F2485 C2637:F2639 B2463:D2471 C2583:D2584 B2701:F2702 B2585:D2586 C2705:F2705 C2715:F2715 B2755:F2756 C2791:F2791 B2903:F2904 B2891:F2892 B2871:F2872 B2865:F2866 B3025:F3026 B3015:F3016 C2997:F2997 B2993:F2994 B2987:F2988 C2985:F2985 B3145:F3146 B3133:F3134 B3137:F3138 B3121:F3122 B3109:F3110 B3069:F3069 B249:F252 B127:E130 B1527:F1527 B85:E86 B1939:F1939 B2215:F2215 B805:F812 B1093:F1096 B1783:F1788 B1953:F1955 B2523:F2524 B143:F155 C203 C327 C455 C583 C1325 B35:E45 B49:E57 B59:E73 B75:E80 C87:E87 C91:E91 C97:E97 B137:E140 E141 B157:F167 B171:F179 B181:F195 E203:F203 E211:F211 B215:F216 B221:F222 E263:F263 B265:F277 E815:F815 E963:F963 B1241:F1251 E1609:F1609 B2133:F2134 E2329:F2329 B2533:F2534 C2707:F2707 B2895:F2896 B3029:F3032 F31:F141 B31:E33 B279:F289 B291:F291 B293:F301 B303:F317 B319:F324 E327:F327 E333:F333 C335:F335 E339:F339 C341:F341 E345:F345 B347:F352 B355:F356 F353 B363:F364 F357 B371:F374 F365 F369 B377:F378 F375 B381:F384 F379 B387:F399 B401:F411 B415:F423 B425:F439 B441:F446 E447:F447 C451:F451 F449 E455:F455 E461:F461 C463:F463 E467:F467 B469:F474 B481:F482 F475 B485:F486 F483 B493:F496 F491 B499:F500 F497 B503:F506 B509:F519 F507 B521:F533 B535:F535 B537:F545 B547:F561 B563:F568 C573:F573 F569 B575:F576 C579:F579 F577 E583:F583 B591:F596 F589 E601:F601 F597 B603:F604 B611:F612 F609 B615:F618 F613 B621:F622 B625:F628 B631:F641 F629 B643:F653 B655:F655 B657:F667 B669:F683 B685:F690 C695:F695 F691 F693 E699:F699 C701:F701 B703:F704 B709:F710 F705 B713:F718 F711 B721:F722 F719 B725:F726 B733:F734 F731 B737:F740 B743:F744 B753:F763 F745 F751 B765:F775 B777:F777 B779:F787 B789:F803 C817:F817 B819:F820 C823:F823 F821 E827:F827 C829:F829 B831:F832 B835:F840 F833 B843:F844 E845:F845 B847:F848 E853:F853 F849 B855:F856 B859:F862 B865:F866 F863 B869:F872 B875:F885 B887:F897 B899:F899 B901:F909 B911:F925 B927:F932 C937:F937 F935 B939:F940 C943:F943 B945:F946 C949:F949 B951:F954 B965:F966 B969:F970 F967 B973:F974 E975:F975 B977:F978 B981:F984 F979 B987:F988 E989:F989 B991:F994 B997:F1007 B1009:F1019 B1021:F1021 B1023:F1031 B1033:F1047 B1049:F1054 B1061:F1062 F1057 C1065:F1065 F1063 B1067:F1068 C1071:F1071 B1077:F1082 F1075 B1085:F1086 F1083 B1089:F1090 E1091:F1091 B1103:F1106 B1109:F1110 F1107 B1113:F1116 F1111 E1117:F1117 B1119:F1129 B1131:F1141 B1143:F1143 B1145:F1153 B1155:F1169 B1171:F1176 B1183:F1184 F1177 C1187:F1187 F1185 B1189:F1190 B1195:F1196 B1199:F1204 B1207:F1208 B1211:F1212 B1215:F1216 F1213 B1219:F1220 B1223:F1226 B1233:F1236 F1227 F1231 E1237:F1237 C1239:F1240 B1253:F1253 B1255:F1265 B1267:F1267 B1269:F1277 B1279:F1293 B1295:F1300 E1301:F1301 C1305:F1305 F1303 E1309:F1309 C1311:F1311 E1315:F1315 C1317:F1317 B1319:F1320 E1325:F1325 F1321 B1335:F1336 F1333 B1339:F1340 B1343:F1352 F1341 B1355:F1364 F1353 B1367:F1368 F1365 B1371:F1374 E1377:F1387 B1389:F1389 B1391:F1401 B1403:F1403 B1405:F1413 B1415:F1431 B1433:F1438 E1439:F1439 E1441:F1441 C1443:F1443 B1445:F1446 B1451:F1452 F1447 E1453:F1453 C1455:F1455 B1457:F1458 B1461:F1462 E1463:F1463 B1465:F1466 B1469:F1470 F1467 B1473:F1474 F1471 E1479:F1479 F1475 B1481:F1490 B1493:F1502 F1491 B1505:F1506 B1509:F1512 E1515:F1525 F1513 B1529:F1539 B1541:F1541 B1543:F1551 B1553:F1567 B1569:F1574 B1581:F1582 F1575 F1577 B1587:F1588 F1583 C1591:F1591 F1589 E1595:F1595 B1597:F1600 B1611:F1612 E1613:F1613 B1615:F1616 B1619:F1628 F1617 B1631:F1640 F1629 E1645:F1645 F1641 B1647:F1650 E1653:F1663 F1651 B1665:F1665 B1667:F1677 B1679:F1679 B1681:F1689 B1691:F1705 B1707:F1712 E1713:F1713 C1723:F1723 F1715 F1721 B1725:F1726 C1729:F1729 F1727 B1735:F1736 B1747:F1748 F1737 F1741 F1745 B1755:F1764 F1749 F1753 B1767:F1776 F1765 B1779:F1780 E1781:F1781 E1791:F1801 B1803:F1803 B1805:F1815 B1817:F1817 B1819:F1827 B1829:F1843 B1845:F1850 E1853:F1853 C1855:F1855 E1859:F1859 C1861:F1861 B1863:F1864 B1869:F1870 F1865 E1875:F1875 B1877:F1878 B1881:F1882 E1887:F1887 F1883 B1889:F1890 B1893:F1902 B1905:F1914 F1903 B1921:F1924 F1915 F1919 E1927:F1937 B1941:F1951 B1957:F1965 B1967:F1981 B1983:F1988 B1995:F1996 F1989 F1991 E1997:F1997 C1999:F1999 B2001:F2002 C2005:F2005 F2003 B2007:F2008 E2013:F2013 F2009 B2015:F2016 B2019:F2020 F2017 B2023:F2024 E2029:F2029 F2025 B2031:F2040 B2043:F2052 E2057:F2057 F2053 B2059:F2062 E2063:F2063 E2065:F2075 B2077:F2077 B2079:F2089 B2093:F2101 B2103:F2117 B2119:F2126 E2135:F2135 C2137:F2137 B2139:F2140 C2143:F2143 B2145:F2146 B2149:F2150 B2153:F2154 F2151 E2159:F2159 F2155 B2161:F2162 E2167:F2167 F2163 B2169:F2178 E2179:F2179 B2181:F2190 E2195:F2195 B2197:F2200 E2203:F2213 F2201 B2217:F2227 B2231:F2239 B2241:F2255 B2257:F2262 B2269:F2270 F2265 C2273:F2273 B2281:F2282 F2277 B2285:F2286 F2284 B2289:F2290 B2293:F2294 F2291 B2301:F2302 F2295 F2299 B2305:F2314 F2303 E2315:F2315 B2317:F2328 B2331:F2332 E2333:F2333 B2335:F2338 E2341:F2351 B2353:F2363 B2365:F2365 B2367:F2375 B2377:F2391 B2393:F2398 E2399:F2399 C2403:F2403 F2401 B2405:F2406 C2409:F2409 B2411:F2412 C2415:F2415 B2417:F2418 B2421:F2426 F2419 E2431:F2431 B2433:F2434 B2437:F2438 E2443:F2443 F2439 B2445:F2448 E2449:F2449 B2451:F2452 B2455:F2458 E2461:F2471 F2459 B2473:F2483 B2487:F2495 B2497:F2511 B2513:F2518 E2519:F2519 E2521:F2521 E2535:F2535 C2537:F2537 B2539:F2540 B2543:F2548 B2551:F2552 F2549 B2555:F2556 E2557:F2557 B2559:F2560 E2565:F2565 F2561 B2567:F2570 B2573:F2574 F2571 B2577:F2580 F2575 E2581:F2581 E2583:F2586 B2587:F2595 B2597:F2609 B2611:F2619 B2621:F2631 E2633:F2633 B2643:F2644 F2635 F2641 C2645:F2645 C2649:F2649 F2647 B2653:F2657 F2651 B2659:F2663 B2665:F2673 B2675:F2682 B2687:F2688 F2685 B2691:F2698 F2689 B2709:F2712 C2717:F2717 F2713 B2719:F2720 E2721:F2721 C2723:F2723 B2724:F2732 E2733:F2733 E2735:F2735 B2737:F2738 B2741:F2744 F2739 E2745:F2745 B2747:F2748 B2751:F2752 F2749 E2757:F2757 F2753 B2759:F2760 B2763:F2764 E2765:F2765 B2767:F2768 B2771:F2776 F2769 C2779:F2779 B2781:F2786 B2789:F2790 B2795:F2798 B2801:F2811 B2813:F2823 B2825:F2825 B2827:F2835 B2837:F2851 B2853:F2858 C2863:F2863 F2859 F2861 C2869:F2869 F2867 C2875:F2875 F2873 B2877:F2878 B2881:F2888 E2897:F2897 B2899:F2900 E2905:F2905 F2901 B2907:F2910 B2913:F2914 F2911 B2917:F2920 F2915 B2923:F2933 F2921 B2935:F2945 B2947:F2947 B2949:F2957 B2959:F2973 B2975:F2980 C2991:F2991 F2981 F2983 F2989 B2999:F3000 F2995 B3003:F3008 B3011:F3012 E3017:F3017 F3013 B3019:F3022 E3033:F3033 B3035:F3036 B3039:F3042 F3037 E3043:F3043 B3045:F3055 B3057:F3067 B3071:F3079 B3081:F3095 B3097:F3102 E3105:F3105 C3107:F3107 C3113:F3113 B3115:F3116 C3119:F3119 F3117 B3125:F3130 B3141:F3142 F3131 F3135 F3139 B3149:F3152 F3143 F3147 B3155:F3156 F3153 B3159:F3162 B3165:F3169 B2055:F2056" name="Range1_2_1"/>
    <protectedRange sqref="Q9:T9 Q8:R8 T8" name="Range1_1_1_2_1"/>
    <protectedRange sqref="U8" name="Range1_1_1_1_1_1"/>
  </protectedRanges>
  <autoFilter ref="A9:T3169" xr:uid="{00000000-0009-0000-0000-000004000000}"/>
  <mergeCells count="3">
    <mergeCell ref="A5:K5"/>
    <mergeCell ref="R8:T8"/>
    <mergeCell ref="U8:U9"/>
  </mergeCells>
  <printOptions horizontalCentered="1"/>
  <pageMargins left="0.2" right="0.2" top="0.3" bottom="0.3" header="0.2" footer="0.2"/>
  <pageSetup paperSize="9" scale="34" fitToHeight="0" orientation="portrait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H27"/>
  <sheetViews>
    <sheetView view="pageBreakPreview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ColWidth="8.90625" defaultRowHeight="12.5"/>
  <cols>
    <col min="1" max="1" width="18" style="113" bestFit="1" customWidth="1"/>
    <col min="2" max="2" width="11.36328125" style="118" bestFit="1" customWidth="1"/>
    <col min="3" max="4" width="7" style="113" bestFit="1" customWidth="1"/>
    <col min="5" max="5" width="7.6328125" style="113" customWidth="1"/>
    <col min="6" max="6" width="9" style="113" customWidth="1"/>
    <col min="7" max="7" width="8.54296875" style="113" customWidth="1"/>
    <col min="8" max="8" width="7.6328125" style="113" customWidth="1"/>
    <col min="9" max="9" width="9.08984375" style="113" customWidth="1"/>
    <col min="10" max="10" width="7.54296875" style="113" customWidth="1"/>
    <col min="11" max="11" width="6.90625" style="113" bestFit="1" customWidth="1"/>
    <col min="12" max="12" width="7.6328125" style="113" bestFit="1" customWidth="1"/>
    <col min="13" max="13" width="9" style="113" bestFit="1" customWidth="1"/>
    <col min="14" max="14" width="7.6328125" style="113" bestFit="1" customWidth="1"/>
    <col min="15" max="15" width="9" style="113" customWidth="1"/>
    <col min="16" max="16" width="8.54296875" style="113" customWidth="1"/>
    <col min="17" max="17" width="7.6328125" style="113" customWidth="1"/>
    <col min="18" max="18" width="9" style="113" customWidth="1"/>
    <col min="19" max="19" width="8.54296875" style="113" customWidth="1"/>
    <col min="20" max="20" width="7.6328125" style="113" customWidth="1"/>
    <col min="21" max="21" width="9.36328125" style="113" customWidth="1"/>
    <col min="22" max="22" width="7.6328125" style="113" customWidth="1"/>
    <col min="23" max="23" width="9" style="113" customWidth="1"/>
    <col min="24" max="24" width="8.54296875" style="113" customWidth="1"/>
    <col min="25" max="25" width="7.6328125" style="113" customWidth="1"/>
    <col min="26" max="26" width="13.36328125" style="113" customWidth="1"/>
    <col min="27" max="27" width="9.36328125" style="113" customWidth="1"/>
    <col min="28" max="28" width="7.54296875" style="113" customWidth="1"/>
    <col min="29" max="30" width="8.54296875" style="113" customWidth="1"/>
    <col min="31" max="31" width="9.36328125" style="113" customWidth="1"/>
    <col min="32" max="32" width="7" style="113" customWidth="1"/>
    <col min="33" max="33" width="12.36328125" style="113" customWidth="1"/>
    <col min="34" max="16384" width="8.90625" style="113"/>
  </cols>
  <sheetData>
    <row r="2" spans="1:34" ht="15">
      <c r="A2" s="1107" t="s">
        <v>684</v>
      </c>
      <c r="B2" s="1107"/>
      <c r="C2" s="1107"/>
      <c r="D2" s="1107"/>
      <c r="E2" s="1107"/>
      <c r="F2" s="1107"/>
      <c r="G2" s="1107"/>
      <c r="H2" s="1107"/>
      <c r="I2" s="1107"/>
      <c r="J2" s="1107"/>
      <c r="K2" s="1107"/>
      <c r="L2" s="1107"/>
      <c r="M2" s="1107"/>
      <c r="N2" s="1107"/>
      <c r="O2" s="1107"/>
      <c r="P2" s="1107"/>
      <c r="Q2" s="1107"/>
      <c r="R2" s="1107"/>
      <c r="S2" s="1107"/>
      <c r="T2" s="1107"/>
      <c r="U2" s="1107"/>
      <c r="V2" s="1107"/>
      <c r="W2" s="1107"/>
      <c r="X2" s="1107"/>
      <c r="Y2" s="1107"/>
      <c r="Z2" s="1107"/>
      <c r="AA2" s="1107"/>
      <c r="AB2" s="1107"/>
      <c r="AC2" s="1107"/>
      <c r="AD2" s="1107"/>
      <c r="AE2" s="1107"/>
      <c r="AF2" s="1107"/>
      <c r="AG2" s="1107"/>
    </row>
    <row r="4" spans="1:34">
      <c r="A4" s="1108" t="s">
        <v>583</v>
      </c>
      <c r="B4" s="1110" t="s">
        <v>637</v>
      </c>
      <c r="C4" s="1112" t="s">
        <v>687</v>
      </c>
      <c r="D4" s="1112"/>
      <c r="E4" s="1112"/>
      <c r="F4" s="1112"/>
      <c r="G4" s="1112"/>
      <c r="H4" s="1112"/>
      <c r="I4" s="1112"/>
      <c r="J4" s="1116" t="s">
        <v>685</v>
      </c>
      <c r="K4" s="1116"/>
      <c r="L4" s="1116"/>
      <c r="M4" s="1116"/>
      <c r="N4" s="1116"/>
      <c r="O4" s="1113" t="s">
        <v>638</v>
      </c>
      <c r="P4" s="1113"/>
      <c r="Q4" s="1113"/>
      <c r="R4" s="1114" t="s">
        <v>639</v>
      </c>
      <c r="S4" s="1114"/>
      <c r="T4" s="1114"/>
      <c r="U4" s="1115" t="s">
        <v>640</v>
      </c>
      <c r="V4" s="1115"/>
      <c r="W4" s="1115"/>
      <c r="X4" s="1115"/>
      <c r="Y4" s="1115"/>
      <c r="Z4" s="1106" t="s">
        <v>641</v>
      </c>
      <c r="AA4" s="1106"/>
      <c r="AB4" s="1106"/>
      <c r="AC4" s="1106"/>
      <c r="AD4" s="1106"/>
      <c r="AE4" s="1106"/>
      <c r="AF4" s="1106"/>
      <c r="AG4" s="1106"/>
    </row>
    <row r="5" spans="1:34" ht="25.25" customHeight="1">
      <c r="A5" s="1109"/>
      <c r="B5" s="1111"/>
      <c r="C5" s="120" t="s">
        <v>642</v>
      </c>
      <c r="D5" s="120" t="s">
        <v>643</v>
      </c>
      <c r="E5" s="120" t="s">
        <v>644</v>
      </c>
      <c r="F5" s="120" t="s">
        <v>645</v>
      </c>
      <c r="G5" s="120" t="s">
        <v>646</v>
      </c>
      <c r="H5" s="120" t="s">
        <v>647</v>
      </c>
      <c r="I5" s="120" t="s">
        <v>648</v>
      </c>
      <c r="J5" s="255" t="s">
        <v>642</v>
      </c>
      <c r="K5" s="255" t="s">
        <v>643</v>
      </c>
      <c r="L5" s="255" t="s">
        <v>644</v>
      </c>
      <c r="M5" s="255" t="s">
        <v>645</v>
      </c>
      <c r="N5" s="255" t="s">
        <v>647</v>
      </c>
      <c r="O5" s="123" t="s">
        <v>645</v>
      </c>
      <c r="P5" s="123" t="s">
        <v>646</v>
      </c>
      <c r="Q5" s="123" t="s">
        <v>647</v>
      </c>
      <c r="R5" s="126" t="s">
        <v>645</v>
      </c>
      <c r="S5" s="126" t="s">
        <v>646</v>
      </c>
      <c r="T5" s="126" t="s">
        <v>647</v>
      </c>
      <c r="U5" s="129" t="s">
        <v>642</v>
      </c>
      <c r="V5" s="129" t="s">
        <v>644</v>
      </c>
      <c r="W5" s="129" t="s">
        <v>645</v>
      </c>
      <c r="X5" s="129" t="s">
        <v>646</v>
      </c>
      <c r="Y5" s="129" t="s">
        <v>647</v>
      </c>
      <c r="Z5" s="132" t="s">
        <v>649</v>
      </c>
      <c r="AA5" s="132" t="s">
        <v>650</v>
      </c>
      <c r="AB5" s="132" t="s">
        <v>651</v>
      </c>
      <c r="AC5" s="132" t="s">
        <v>652</v>
      </c>
      <c r="AD5" s="132" t="s">
        <v>653</v>
      </c>
      <c r="AE5" s="132" t="s">
        <v>654</v>
      </c>
      <c r="AF5" s="132" t="s">
        <v>655</v>
      </c>
      <c r="AG5" s="132" t="s">
        <v>656</v>
      </c>
    </row>
    <row r="6" spans="1:34">
      <c r="A6" s="114" t="s">
        <v>545</v>
      </c>
      <c r="B6" s="115">
        <v>8</v>
      </c>
      <c r="C6" s="121">
        <f>+SUMIF('Work progress Summary BreakDown'!$F$4:$F$228,'Work progress Summary'!$A6,'Work progress Summary BreakDown'!G$4:G$228)/$B6</f>
        <v>1</v>
      </c>
      <c r="D6" s="121">
        <v>1</v>
      </c>
      <c r="E6" s="121">
        <f>+SUMIF('Work progress Summary BreakDown'!$F$4:$F$228,'Work progress Summary'!$A6,'Work progress Summary BreakDown'!I$4:I$228)/$B6</f>
        <v>1</v>
      </c>
      <c r="F6" s="121">
        <f>+SUMIF('Work progress Summary BreakDown'!$F$4:$F$228,'Work progress Summary'!$A6,'Work progress Summary BreakDown'!J$4:J$228)/$B6</f>
        <v>1</v>
      </c>
      <c r="G6" s="121">
        <f>+SUMIF('Work progress Summary BreakDown'!$F$4:$F$228,'Work progress Summary'!$A6,'Work progress Summary BreakDown'!K$4:K$228)/$B6</f>
        <v>1</v>
      </c>
      <c r="H6" s="121">
        <f>+SUMIF('Work progress Summary BreakDown'!$F$4:$F$228,'Work progress Summary'!$A6,'Work progress Summary BreakDown'!L$4:L$228)/$B6</f>
        <v>1</v>
      </c>
      <c r="I6" s="121">
        <f>+SUMIF('Work progress Summary BreakDown'!$F$4:$F$228,'Work progress Summary'!$A6,'Work progress Summary BreakDown'!M$4:M$228)/$B6</f>
        <v>1</v>
      </c>
      <c r="J6" s="256">
        <f>+SUMIF('Work progress Summary BreakDown'!$F$4:$F$228,'Work progress Summary'!$A6,'Work progress Summary BreakDown'!N$4:N$228)/$B6</f>
        <v>1</v>
      </c>
      <c r="K6" s="256">
        <v>1</v>
      </c>
      <c r="L6" s="256">
        <f>+SUMIF('Work progress Summary BreakDown'!$F$4:$F$228,'Work progress Summary'!$A6,'Work progress Summary BreakDown'!P$4:P$228)/$B6</f>
        <v>1</v>
      </c>
      <c r="M6" s="256">
        <f>+SUMIF('Work progress Summary BreakDown'!$F$4:$F$228,'Work progress Summary'!$A6,'Work progress Summary BreakDown'!Q$4:Q$228)/$B6</f>
        <v>1</v>
      </c>
      <c r="N6" s="256">
        <f>+SUMIF('Work progress Summary BreakDown'!$F$4:$F$228,'Work progress Summary'!$A6,'Work progress Summary BreakDown'!R$4:R$228)/$B6</f>
        <v>1</v>
      </c>
      <c r="O6" s="124">
        <f>+SUMIF('Work progress Summary BreakDown'!$F$4:$F$228,'Work progress Summary'!$A6,'Work progress Summary BreakDown'!S$4:S$228)/$B6</f>
        <v>1</v>
      </c>
      <c r="P6" s="124">
        <f>+SUMIF('Work progress Summary BreakDown'!$F$4:$F$228,'Work progress Summary'!$A6,'Work progress Summary BreakDown'!T$4:T$228)/$B6</f>
        <v>1</v>
      </c>
      <c r="Q6" s="124">
        <f>+SUMIF('Work progress Summary BreakDown'!$F$4:$F$228,'Work progress Summary'!$A6,'Work progress Summary BreakDown'!U$4:U$228)/$B6</f>
        <v>1</v>
      </c>
      <c r="R6" s="127">
        <f>+SUMIF('Work progress Summary BreakDown'!$F$4:$F$228,'Work progress Summary'!$A6,'Work progress Summary BreakDown'!V$4:V$228)/$B6</f>
        <v>1</v>
      </c>
      <c r="S6" s="127">
        <f>+SUMIF('Work progress Summary BreakDown'!$F$4:$F$228,'Work progress Summary'!$A6,'Work progress Summary BreakDown'!W$4:W$228)/$B6</f>
        <v>1</v>
      </c>
      <c r="T6" s="127">
        <f>+SUMIF('Work progress Summary BreakDown'!$F$4:$F$228,'Work progress Summary'!$A6,'Work progress Summary BreakDown'!X$4:X$228)/$B6</f>
        <v>1</v>
      </c>
      <c r="U6" s="130">
        <v>1</v>
      </c>
      <c r="V6" s="130">
        <f>+SUMIF('Work progress Summary BreakDown'!$F$4:$F$228,'Work progress Summary'!$A6,'Work progress Summary BreakDown'!Z$4:Z$228)/$B6</f>
        <v>0.875</v>
      </c>
      <c r="W6" s="130">
        <f>+SUMIF('Work progress Summary BreakDown'!$F$4:$F$228,'Work progress Summary'!$A6,'Work progress Summary BreakDown'!AA$4:AA$228)/$B6</f>
        <v>0.875</v>
      </c>
      <c r="X6" s="130">
        <f>+SUMIF('Work progress Summary BreakDown'!$F$4:$F$228,'Work progress Summary'!$A6,'Work progress Summary BreakDown'!AB$4:AB$228)/$B6</f>
        <v>1</v>
      </c>
      <c r="Y6" s="130">
        <f>+SUMIF('Work progress Summary BreakDown'!$F$4:$F$228,'Work progress Summary'!$A6,'Work progress Summary BreakDown'!AC$4:AC$228)/$B6</f>
        <v>1</v>
      </c>
      <c r="Z6" s="133">
        <f>+SUMIF('Work progress Summary BreakDown'!$F$4:$F$228,'Work progress Summary'!$A6,'Work progress Summary BreakDown'!AD$4:AD$228)/$B6</f>
        <v>0.875</v>
      </c>
      <c r="AA6" s="133">
        <f>+SUMIF('Work progress Summary BreakDown'!$F$4:$F$228,'Work progress Summary'!$A6,'Work progress Summary BreakDown'!AE$4:AE$228)/$B6</f>
        <v>0.875</v>
      </c>
      <c r="AB6" s="133">
        <f>+SUMIF('Work progress Summary BreakDown'!$F$4:$F$228,'Work progress Summary'!$A6,'Work progress Summary BreakDown'!AF$4:AF$228)/$B6</f>
        <v>1</v>
      </c>
      <c r="AC6" s="133">
        <f>+SUMIF('Work progress Summary BreakDown'!$F$4:$F$228,'Work progress Summary'!$A6,'Work progress Summary BreakDown'!AG$4:AG$228)/$B6</f>
        <v>1</v>
      </c>
      <c r="AD6" s="133">
        <f>+SUMIF('Work progress Summary BreakDown'!$F$4:$F$228,'Work progress Summary'!$A6,'Work progress Summary BreakDown'!AH$4:AH$228)/$B6</f>
        <v>1</v>
      </c>
      <c r="AE6" s="133">
        <f>+SUMIF('Work progress Summary BreakDown'!$F$4:$F$228,'Work progress Summary'!$A6,'Work progress Summary BreakDown'!AI$4:AI$228)/$B6</f>
        <v>0.5</v>
      </c>
      <c r="AF6" s="133">
        <f>+SUMIF('Work progress Summary BreakDown'!$F$4:$F$228,'Work progress Summary'!$A6,'Work progress Summary BreakDown'!AJ$4:AJ$228)/$B6</f>
        <v>1</v>
      </c>
      <c r="AG6" s="133">
        <f>+SUMIF('Work progress Summary BreakDown'!$F$4:$F$228,'Work progress Summary'!$A6,'Work progress Summary BreakDown'!AK$4:AK$228)/$B6</f>
        <v>1</v>
      </c>
      <c r="AH6" s="119"/>
    </row>
    <row r="7" spans="1:34">
      <c r="A7" s="116" t="s">
        <v>657</v>
      </c>
      <c r="B7" s="117">
        <v>6</v>
      </c>
      <c r="C7" s="122">
        <f>+SUMIF('Work progress Summary BreakDown'!$F$4:$F$228,'Work progress Summary'!$A7,'Work progress Summary BreakDown'!G$4:G$228)/$B7</f>
        <v>1</v>
      </c>
      <c r="D7" s="122">
        <v>1</v>
      </c>
      <c r="E7" s="122">
        <f>+SUMIF('Work progress Summary BreakDown'!$F$4:$F$228,'Work progress Summary'!$A7,'Work progress Summary BreakDown'!I$4:I$228)/$B7</f>
        <v>1</v>
      </c>
      <c r="F7" s="122">
        <f>+SUMIF('Work progress Summary BreakDown'!$F$4:$F$228,'Work progress Summary'!$A7,'Work progress Summary BreakDown'!J$4:J$228)/$B7</f>
        <v>1</v>
      </c>
      <c r="G7" s="122">
        <f>+SUMIF('Work progress Summary BreakDown'!$F$4:$F$228,'Work progress Summary'!$A7,'Work progress Summary BreakDown'!K$4:K$228)/$B7</f>
        <v>1</v>
      </c>
      <c r="H7" s="122">
        <f>+SUMIF('Work progress Summary BreakDown'!$F$4:$F$228,'Work progress Summary'!$A7,'Work progress Summary BreakDown'!L$4:L$228)/$B7</f>
        <v>1</v>
      </c>
      <c r="I7" s="122">
        <f>+SUMIF('Work progress Summary BreakDown'!$F$4:$F$228,'Work progress Summary'!$A7,'Work progress Summary BreakDown'!M$4:M$228)/$B7</f>
        <v>1</v>
      </c>
      <c r="J7" s="257">
        <f>+SUMIF('Work progress Summary BreakDown'!$F$4:$F$228,'Work progress Summary'!$A7,'Work progress Summary BreakDown'!N$4:N$228)/$B7</f>
        <v>1</v>
      </c>
      <c r="K7" s="257">
        <v>1</v>
      </c>
      <c r="L7" s="257">
        <f>+SUMIF('Work progress Summary BreakDown'!$F$4:$F$228,'Work progress Summary'!$A7,'Work progress Summary BreakDown'!P$4:P$228)/$B7</f>
        <v>1</v>
      </c>
      <c r="M7" s="257">
        <f>+SUMIF('Work progress Summary BreakDown'!$F$4:$F$228,'Work progress Summary'!$A7,'Work progress Summary BreakDown'!Q$4:Q$228)/$B7</f>
        <v>1</v>
      </c>
      <c r="N7" s="257">
        <f>+SUMIF('Work progress Summary BreakDown'!$F$4:$F$228,'Work progress Summary'!$A7,'Work progress Summary BreakDown'!R$4:R$228)/$B7</f>
        <v>1</v>
      </c>
      <c r="O7" s="125">
        <f>+SUMIF('Work progress Summary BreakDown'!$F$4:$F$228,'Work progress Summary'!$A7,'Work progress Summary BreakDown'!S$4:S$228)/$B7</f>
        <v>1</v>
      </c>
      <c r="P7" s="125">
        <f>+SUMIF('Work progress Summary BreakDown'!$F$4:$F$228,'Work progress Summary'!$A7,'Work progress Summary BreakDown'!T$4:T$228)/$B7</f>
        <v>1</v>
      </c>
      <c r="Q7" s="125">
        <f>+SUMIF('Work progress Summary BreakDown'!$F$4:$F$228,'Work progress Summary'!$A7,'Work progress Summary BreakDown'!U$4:U$228)/$B7</f>
        <v>1</v>
      </c>
      <c r="R7" s="128">
        <f>+SUMIF('Work progress Summary BreakDown'!$F$4:$F$228,'Work progress Summary'!$A7,'Work progress Summary BreakDown'!V$4:V$228)/$B7</f>
        <v>1</v>
      </c>
      <c r="S7" s="128">
        <f>+SUMIF('Work progress Summary BreakDown'!$F$4:$F$228,'Work progress Summary'!$A7,'Work progress Summary BreakDown'!W$4:W$228)/$B7</f>
        <v>1</v>
      </c>
      <c r="T7" s="128">
        <f>+SUMIF('Work progress Summary BreakDown'!$F$4:$F$228,'Work progress Summary'!$A7,'Work progress Summary BreakDown'!X$4:X$228)/$B7</f>
        <v>1</v>
      </c>
      <c r="U7" s="131">
        <v>1</v>
      </c>
      <c r="V7" s="131">
        <f>+SUMIF('Work progress Summary BreakDown'!$F$4:$F$228,'Work progress Summary'!$A7,'Work progress Summary BreakDown'!Z$4:Z$228)/$B7</f>
        <v>1</v>
      </c>
      <c r="W7" s="131">
        <f>+SUMIF('Work progress Summary BreakDown'!$F$4:$F$228,'Work progress Summary'!$A7,'Work progress Summary BreakDown'!AA$4:AA$228)/$B7</f>
        <v>1</v>
      </c>
      <c r="X7" s="131">
        <f>+SUMIF('Work progress Summary BreakDown'!$F$4:$F$228,'Work progress Summary'!$A7,'Work progress Summary BreakDown'!AB$4:AB$228)/$B7</f>
        <v>1</v>
      </c>
      <c r="Y7" s="131">
        <f>+SUMIF('Work progress Summary BreakDown'!$F$4:$F$228,'Work progress Summary'!$A7,'Work progress Summary BreakDown'!AC$4:AC$228)/$B7</f>
        <v>1</v>
      </c>
      <c r="Z7" s="134">
        <f>+SUMIF('Work progress Summary BreakDown'!$F$4:$F$228,'Work progress Summary'!$A7,'Work progress Summary BreakDown'!AD$4:AD$228)/$B7</f>
        <v>1</v>
      </c>
      <c r="AA7" s="134">
        <f>+SUMIF('Work progress Summary BreakDown'!$F$4:$F$228,'Work progress Summary'!$A7,'Work progress Summary BreakDown'!AE$4:AE$228)/$B7</f>
        <v>1</v>
      </c>
      <c r="AB7" s="134">
        <f>+SUMIF('Work progress Summary BreakDown'!$F$4:$F$228,'Work progress Summary'!$A7,'Work progress Summary BreakDown'!AF$4:AF$228)/$B7</f>
        <v>1</v>
      </c>
      <c r="AC7" s="134">
        <f>+SUMIF('Work progress Summary BreakDown'!$F$4:$F$228,'Work progress Summary'!$A7,'Work progress Summary BreakDown'!AG$4:AG$228)/$B7</f>
        <v>1</v>
      </c>
      <c r="AD7" s="134">
        <f>+SUMIF('Work progress Summary BreakDown'!$F$4:$F$228,'Work progress Summary'!$A7,'Work progress Summary BreakDown'!AH$4:AH$228)/$B7</f>
        <v>1</v>
      </c>
      <c r="AE7" s="134">
        <f>+SUMIF('Work progress Summary BreakDown'!$F$4:$F$228,'Work progress Summary'!$A7,'Work progress Summary BreakDown'!AI$4:AI$228)/$B7</f>
        <v>1</v>
      </c>
      <c r="AF7" s="134">
        <f>+SUMIF('Work progress Summary BreakDown'!$F$4:$F$228,'Work progress Summary'!$A7,'Work progress Summary BreakDown'!AJ$4:AJ$228)/$B7</f>
        <v>1</v>
      </c>
      <c r="AG7" s="134">
        <f>+SUMIF('Work progress Summary BreakDown'!$F$4:$F$228,'Work progress Summary'!$A7,'Work progress Summary BreakDown'!AK$4:AK$228)/$B7</f>
        <v>1</v>
      </c>
    </row>
    <row r="8" spans="1:34">
      <c r="A8" s="116" t="s">
        <v>658</v>
      </c>
      <c r="B8" s="117">
        <v>44</v>
      </c>
      <c r="C8" s="122">
        <f>+SUMIF('Work progress Summary BreakDown'!$F$4:$F$228,'Work progress Summary'!$A8,'Work progress Summary BreakDown'!G$4:G$228)/$B8</f>
        <v>1</v>
      </c>
      <c r="D8" s="122">
        <v>1</v>
      </c>
      <c r="E8" s="122">
        <f>+SUMIF('Work progress Summary BreakDown'!$F$4:$F$228,'Work progress Summary'!$A8,'Work progress Summary BreakDown'!I$4:I$228)/$B8</f>
        <v>1</v>
      </c>
      <c r="F8" s="122">
        <f>+SUMIF('Work progress Summary BreakDown'!$F$4:$F$228,'Work progress Summary'!$A8,'Work progress Summary BreakDown'!J$4:J$228)/$B8</f>
        <v>1</v>
      </c>
      <c r="G8" s="122">
        <f>+SUMIF('Work progress Summary BreakDown'!$F$4:$F$228,'Work progress Summary'!$A8,'Work progress Summary BreakDown'!K$4:K$228)/$B8</f>
        <v>1</v>
      </c>
      <c r="H8" s="122">
        <f>+SUMIF('Work progress Summary BreakDown'!$F$4:$F$228,'Work progress Summary'!$A8,'Work progress Summary BreakDown'!L$4:L$228)/$B8</f>
        <v>1</v>
      </c>
      <c r="I8" s="122">
        <f>+SUMIF('Work progress Summary BreakDown'!$F$4:$F$228,'Work progress Summary'!$A8,'Work progress Summary BreakDown'!M$4:M$228)/$B8</f>
        <v>1</v>
      </c>
      <c r="J8" s="257">
        <f>+SUMIF('Work progress Summary BreakDown'!$F$4:$F$228,'Work progress Summary'!$A8,'Work progress Summary BreakDown'!N$4:N$228)/$B8</f>
        <v>0.97727272727272729</v>
      </c>
      <c r="K8" s="257">
        <v>1</v>
      </c>
      <c r="L8" s="257">
        <f>+SUMIF('Work progress Summary BreakDown'!$F$4:$F$228,'Work progress Summary'!$A8,'Work progress Summary BreakDown'!P$4:P$228)/$B8</f>
        <v>0.97727272727272729</v>
      </c>
      <c r="M8" s="257">
        <f>+SUMIF('Work progress Summary BreakDown'!$F$4:$F$228,'Work progress Summary'!$A8,'Work progress Summary BreakDown'!Q$4:Q$228)/$B8</f>
        <v>0.97727272727272729</v>
      </c>
      <c r="N8" s="257">
        <f>+SUMIF('Work progress Summary BreakDown'!$F$4:$F$228,'Work progress Summary'!$A8,'Work progress Summary BreakDown'!R$4:R$228)/$B8</f>
        <v>0.97727272727272729</v>
      </c>
      <c r="O8" s="125">
        <f>+SUMIF('Work progress Summary BreakDown'!$F$4:$F$228,'Work progress Summary'!$A8,'Work progress Summary BreakDown'!S$4:S$228)/$B8</f>
        <v>1</v>
      </c>
      <c r="P8" s="125">
        <f>+SUMIF('Work progress Summary BreakDown'!$F$4:$F$228,'Work progress Summary'!$A8,'Work progress Summary BreakDown'!T$4:T$228)/$B8</f>
        <v>1</v>
      </c>
      <c r="Q8" s="125">
        <f>+SUMIF('Work progress Summary BreakDown'!$F$4:$F$228,'Work progress Summary'!$A8,'Work progress Summary BreakDown'!U$4:U$228)/$B8</f>
        <v>1</v>
      </c>
      <c r="R8" s="128">
        <f>+SUMIF('Work progress Summary BreakDown'!$F$4:$F$228,'Work progress Summary'!$A8,'Work progress Summary BreakDown'!V$4:V$228)/$B8</f>
        <v>1</v>
      </c>
      <c r="S8" s="128">
        <f>+SUMIF('Work progress Summary BreakDown'!$F$4:$F$228,'Work progress Summary'!$A8,'Work progress Summary BreakDown'!W$4:W$228)/$B8</f>
        <v>1</v>
      </c>
      <c r="T8" s="128">
        <f>+SUMIF('Work progress Summary BreakDown'!$F$4:$F$228,'Work progress Summary'!$A8,'Work progress Summary BreakDown'!X$4:X$228)/$B8</f>
        <v>1</v>
      </c>
      <c r="U8" s="131">
        <v>1</v>
      </c>
      <c r="V8" s="131">
        <f>+SUMIF('Work progress Summary BreakDown'!$F$4:$F$228,'Work progress Summary'!$A8,'Work progress Summary BreakDown'!Z$4:Z$228)/$B8</f>
        <v>0.93181818181818177</v>
      </c>
      <c r="W8" s="131">
        <f>+SUMIF('Work progress Summary BreakDown'!$F$4:$F$228,'Work progress Summary'!$A8,'Work progress Summary BreakDown'!AA$4:AA$228)/$B8</f>
        <v>0.93181818181818177</v>
      </c>
      <c r="X8" s="131">
        <f>+SUMIF('Work progress Summary BreakDown'!$F$4:$F$228,'Work progress Summary'!$A8,'Work progress Summary BreakDown'!AB$4:AB$228)/$B8</f>
        <v>0.95454545454545459</v>
      </c>
      <c r="Y8" s="131">
        <f>+SUMIF('Work progress Summary BreakDown'!$F$4:$F$228,'Work progress Summary'!$A8,'Work progress Summary BreakDown'!AC$4:AC$228)/$B8</f>
        <v>0.95454545454545459</v>
      </c>
      <c r="Z8" s="134">
        <f>+SUMIF('Work progress Summary BreakDown'!$F$4:$F$228,'Work progress Summary'!$A8,'Work progress Summary BreakDown'!AD$4:AD$228)/$B8</f>
        <v>1</v>
      </c>
      <c r="AA8" s="134">
        <f>+SUMIF('Work progress Summary BreakDown'!$F$4:$F$228,'Work progress Summary'!$A8,'Work progress Summary BreakDown'!AE$4:AE$228)/$B8</f>
        <v>0.90909090909090906</v>
      </c>
      <c r="AB8" s="134">
        <f>+SUMIF('Work progress Summary BreakDown'!$F$4:$F$228,'Work progress Summary'!$A8,'Work progress Summary BreakDown'!AF$4:AF$228)/$B8</f>
        <v>1</v>
      </c>
      <c r="AC8" s="134">
        <f>+SUMIF('Work progress Summary BreakDown'!$F$4:$F$228,'Work progress Summary'!$A8,'Work progress Summary BreakDown'!AG$4:AG$228)/$B8</f>
        <v>1</v>
      </c>
      <c r="AD8" s="134">
        <f>+SUMIF('Work progress Summary BreakDown'!$F$4:$F$228,'Work progress Summary'!$A8,'Work progress Summary BreakDown'!AH$4:AH$228)/$B8</f>
        <v>1</v>
      </c>
      <c r="AE8" s="134">
        <f>+SUMIF('Work progress Summary BreakDown'!$F$4:$F$228,'Work progress Summary'!$A8,'Work progress Summary BreakDown'!AI$4:AI$228)/$B8</f>
        <v>1</v>
      </c>
      <c r="AF8" s="134">
        <f>+SUMIF('Work progress Summary BreakDown'!$F$4:$F$228,'Work progress Summary'!$A8,'Work progress Summary BreakDown'!AJ$4:AJ$228)/$B8</f>
        <v>1</v>
      </c>
      <c r="AG8" s="134">
        <f>+SUMIF('Work progress Summary BreakDown'!$F$4:$F$228,'Work progress Summary'!$A8,'Work progress Summary BreakDown'!AK$4:AK$228)/$B8</f>
        <v>1</v>
      </c>
    </row>
    <row r="9" spans="1:34">
      <c r="A9" s="116" t="s">
        <v>659</v>
      </c>
      <c r="B9" s="117">
        <v>27</v>
      </c>
      <c r="C9" s="122">
        <f>+SUMIF('Work progress Summary BreakDown'!$F$4:$F$228,'Work progress Summary'!$A9,'Work progress Summary BreakDown'!G$4:G$228)/$B9</f>
        <v>1</v>
      </c>
      <c r="D9" s="122">
        <v>1</v>
      </c>
      <c r="E9" s="122">
        <f>+SUMIF('Work progress Summary BreakDown'!$F$4:$F$228,'Work progress Summary'!$A9,'Work progress Summary BreakDown'!I$4:I$228)/$B9</f>
        <v>1</v>
      </c>
      <c r="F9" s="122">
        <f>+SUMIF('Work progress Summary BreakDown'!$F$4:$F$228,'Work progress Summary'!$A9,'Work progress Summary BreakDown'!J$4:J$228)/$B9</f>
        <v>1</v>
      </c>
      <c r="G9" s="122">
        <f>+SUMIF('Work progress Summary BreakDown'!$F$4:$F$228,'Work progress Summary'!$A9,'Work progress Summary BreakDown'!K$4:K$228)/$B9</f>
        <v>1</v>
      </c>
      <c r="H9" s="122">
        <f>+SUMIF('Work progress Summary BreakDown'!$F$4:$F$228,'Work progress Summary'!$A9,'Work progress Summary BreakDown'!L$4:L$228)/$B9</f>
        <v>1</v>
      </c>
      <c r="I9" s="122">
        <f>+SUMIF('Work progress Summary BreakDown'!$F$4:$F$228,'Work progress Summary'!$A9,'Work progress Summary BreakDown'!M$4:M$228)/$B9</f>
        <v>1</v>
      </c>
      <c r="J9" s="257">
        <f>+SUMIF('Work progress Summary BreakDown'!$F$4:$F$228,'Work progress Summary'!$A9,'Work progress Summary BreakDown'!N$4:N$228)/$B9</f>
        <v>1</v>
      </c>
      <c r="K9" s="257">
        <v>1</v>
      </c>
      <c r="L9" s="257">
        <f>+SUMIF('Work progress Summary BreakDown'!$F$4:$F$228,'Work progress Summary'!$A9,'Work progress Summary BreakDown'!P$4:P$228)/$B9</f>
        <v>1</v>
      </c>
      <c r="M9" s="257">
        <f>+SUMIF('Work progress Summary BreakDown'!$F$4:$F$228,'Work progress Summary'!$A9,'Work progress Summary BreakDown'!Q$4:Q$228)/$B9</f>
        <v>1</v>
      </c>
      <c r="N9" s="257">
        <f>+SUMIF('Work progress Summary BreakDown'!$F$4:$F$228,'Work progress Summary'!$A9,'Work progress Summary BreakDown'!R$4:R$228)/$B9</f>
        <v>1</v>
      </c>
      <c r="O9" s="125">
        <f>+SUMIF('Work progress Summary BreakDown'!$F$4:$F$228,'Work progress Summary'!$A9,'Work progress Summary BreakDown'!S$4:S$228)/$B9</f>
        <v>1</v>
      </c>
      <c r="P9" s="125">
        <f>+SUMIF('Work progress Summary BreakDown'!$F$4:$F$228,'Work progress Summary'!$A9,'Work progress Summary BreakDown'!T$4:T$228)/$B9</f>
        <v>1</v>
      </c>
      <c r="Q9" s="125">
        <f>+SUMIF('Work progress Summary BreakDown'!$F$4:$F$228,'Work progress Summary'!$A9,'Work progress Summary BreakDown'!U$4:U$228)/$B9</f>
        <v>1</v>
      </c>
      <c r="R9" s="128">
        <f>+SUMIF('Work progress Summary BreakDown'!$F$4:$F$228,'Work progress Summary'!$A9,'Work progress Summary BreakDown'!V$4:V$228)/$B9</f>
        <v>1</v>
      </c>
      <c r="S9" s="128">
        <f>+SUMIF('Work progress Summary BreakDown'!$F$4:$F$228,'Work progress Summary'!$A9,'Work progress Summary BreakDown'!W$4:W$228)/$B9</f>
        <v>1</v>
      </c>
      <c r="T9" s="128">
        <f>+SUMIF('Work progress Summary BreakDown'!$F$4:$F$228,'Work progress Summary'!$A9,'Work progress Summary BreakDown'!X$4:X$228)/$B9</f>
        <v>1</v>
      </c>
      <c r="U9" s="131">
        <v>1</v>
      </c>
      <c r="V9" s="131">
        <f>+SUMIF('Work progress Summary BreakDown'!$F$4:$F$228,'Work progress Summary'!$A9,'Work progress Summary BreakDown'!Z$4:Z$228)/$B9</f>
        <v>0.96296296296296291</v>
      </c>
      <c r="W9" s="131">
        <f>+SUMIF('Work progress Summary BreakDown'!$F$4:$F$228,'Work progress Summary'!$A9,'Work progress Summary BreakDown'!AA$4:AA$228)/$B9</f>
        <v>0.96296296296296291</v>
      </c>
      <c r="X9" s="131">
        <f>+SUMIF('Work progress Summary BreakDown'!$F$4:$F$228,'Work progress Summary'!$A9,'Work progress Summary BreakDown'!AB$4:AB$228)/$B9</f>
        <v>0.96296296296296291</v>
      </c>
      <c r="Y9" s="131">
        <f>+SUMIF('Work progress Summary BreakDown'!$F$4:$F$228,'Work progress Summary'!$A9,'Work progress Summary BreakDown'!AC$4:AC$228)/$B9</f>
        <v>0.96296296296296291</v>
      </c>
      <c r="Z9" s="134">
        <f>+SUMIF('Work progress Summary BreakDown'!$F$4:$F$228,'Work progress Summary'!$A9,'Work progress Summary BreakDown'!AD$4:AD$228)/$B9</f>
        <v>1</v>
      </c>
      <c r="AA9" s="134">
        <f>+SUMIF('Work progress Summary BreakDown'!$F$4:$F$228,'Work progress Summary'!$A9,'Work progress Summary BreakDown'!AE$4:AE$228)/$B9</f>
        <v>0.92592592592592593</v>
      </c>
      <c r="AB9" s="134">
        <f>+SUMIF('Work progress Summary BreakDown'!$F$4:$F$228,'Work progress Summary'!$A9,'Work progress Summary BreakDown'!AF$4:AF$228)/$B9</f>
        <v>1</v>
      </c>
      <c r="AC9" s="134">
        <f>+SUMIF('Work progress Summary BreakDown'!$F$4:$F$228,'Work progress Summary'!$A9,'Work progress Summary BreakDown'!AG$4:AG$228)/$B9</f>
        <v>1</v>
      </c>
      <c r="AD9" s="134">
        <f>+SUMIF('Work progress Summary BreakDown'!$F$4:$F$228,'Work progress Summary'!$A9,'Work progress Summary BreakDown'!AH$4:AH$228)/$B9</f>
        <v>1</v>
      </c>
      <c r="AE9" s="134">
        <f>+SUMIF('Work progress Summary BreakDown'!$F$4:$F$228,'Work progress Summary'!$A9,'Work progress Summary BreakDown'!AI$4:AI$228)/$B9</f>
        <v>1</v>
      </c>
      <c r="AF9" s="134">
        <f>+SUMIF('Work progress Summary BreakDown'!$F$4:$F$228,'Work progress Summary'!$A9,'Work progress Summary BreakDown'!AJ$4:AJ$228)/$B9</f>
        <v>1</v>
      </c>
      <c r="AG9" s="134">
        <f>+SUMIF('Work progress Summary BreakDown'!$F$4:$F$228,'Work progress Summary'!$A9,'Work progress Summary BreakDown'!AK$4:AK$228)/$B9</f>
        <v>1</v>
      </c>
    </row>
    <row r="10" spans="1:34">
      <c r="A10" s="116" t="s">
        <v>660</v>
      </c>
      <c r="B10" s="117">
        <v>39</v>
      </c>
      <c r="C10" s="122">
        <f>+SUMIF('Work progress Summary BreakDown'!$F$4:$F$228,'Work progress Summary'!$A10,'Work progress Summary BreakDown'!G$4:G$228)/$B10</f>
        <v>1</v>
      </c>
      <c r="D10" s="122">
        <v>1</v>
      </c>
      <c r="E10" s="122">
        <f>+SUMIF('Work progress Summary BreakDown'!$F$4:$F$228,'Work progress Summary'!$A10,'Work progress Summary BreakDown'!I$4:I$228)/$B10</f>
        <v>1</v>
      </c>
      <c r="F10" s="122">
        <f>+SUMIF('Work progress Summary BreakDown'!$F$4:$F$228,'Work progress Summary'!$A10,'Work progress Summary BreakDown'!J$4:J$228)/$B10</f>
        <v>1</v>
      </c>
      <c r="G10" s="122">
        <f>+SUMIF('Work progress Summary BreakDown'!$F$4:$F$228,'Work progress Summary'!$A10,'Work progress Summary BreakDown'!K$4:K$228)/$B10</f>
        <v>1</v>
      </c>
      <c r="H10" s="122">
        <f>+SUMIF('Work progress Summary BreakDown'!$F$4:$F$228,'Work progress Summary'!$A10,'Work progress Summary BreakDown'!L$4:L$228)/$B10</f>
        <v>1</v>
      </c>
      <c r="I10" s="122">
        <f>+SUMIF('Work progress Summary BreakDown'!$F$4:$F$228,'Work progress Summary'!$A10,'Work progress Summary BreakDown'!M$4:M$228)/$B10</f>
        <v>1</v>
      </c>
      <c r="J10" s="257">
        <f>+SUMIF('Work progress Summary BreakDown'!$F$4:$F$228,'Work progress Summary'!$A10,'Work progress Summary BreakDown'!N$4:N$228)/$B10</f>
        <v>0.97435897435897434</v>
      </c>
      <c r="K10" s="257">
        <v>1</v>
      </c>
      <c r="L10" s="257">
        <f>+SUMIF('Work progress Summary BreakDown'!$F$4:$F$228,'Work progress Summary'!$A10,'Work progress Summary BreakDown'!P$4:P$228)/$B10</f>
        <v>0.97435897435897434</v>
      </c>
      <c r="M10" s="257">
        <f>+SUMIF('Work progress Summary BreakDown'!$F$4:$F$228,'Work progress Summary'!$A10,'Work progress Summary BreakDown'!Q$4:Q$228)/$B10</f>
        <v>0.97435897435897434</v>
      </c>
      <c r="N10" s="257">
        <f>+SUMIF('Work progress Summary BreakDown'!$F$4:$F$228,'Work progress Summary'!$A10,'Work progress Summary BreakDown'!R$4:R$228)/$B10</f>
        <v>0.97435897435897434</v>
      </c>
      <c r="O10" s="125">
        <f>+SUMIF('Work progress Summary BreakDown'!$F$4:$F$228,'Work progress Summary'!$A10,'Work progress Summary BreakDown'!S$4:S$228)/$B10</f>
        <v>1</v>
      </c>
      <c r="P10" s="125">
        <f>+SUMIF('Work progress Summary BreakDown'!$F$4:$F$228,'Work progress Summary'!$A10,'Work progress Summary BreakDown'!T$4:T$228)/$B10</f>
        <v>1</v>
      </c>
      <c r="Q10" s="125">
        <f>+SUMIF('Work progress Summary BreakDown'!$F$4:$F$228,'Work progress Summary'!$A10,'Work progress Summary BreakDown'!U$4:U$228)/$B10</f>
        <v>1</v>
      </c>
      <c r="R10" s="128">
        <f>+SUMIF('Work progress Summary BreakDown'!$F$4:$F$228,'Work progress Summary'!$A10,'Work progress Summary BreakDown'!V$4:V$228)/$B10</f>
        <v>1</v>
      </c>
      <c r="S10" s="128">
        <f>+SUMIF('Work progress Summary BreakDown'!$F$4:$F$228,'Work progress Summary'!$A10,'Work progress Summary BreakDown'!W$4:W$228)/$B10</f>
        <v>1</v>
      </c>
      <c r="T10" s="128">
        <f>+SUMIF('Work progress Summary BreakDown'!$F$4:$F$228,'Work progress Summary'!$A10,'Work progress Summary BreakDown'!X$4:X$228)/$B10</f>
        <v>1</v>
      </c>
      <c r="U10" s="131">
        <v>1</v>
      </c>
      <c r="V10" s="131">
        <f>+SUMIF('Work progress Summary BreakDown'!$F$4:$F$228,'Work progress Summary'!$A10,'Work progress Summary BreakDown'!Z$4:Z$228)/$B10</f>
        <v>0.97435897435897434</v>
      </c>
      <c r="W10" s="131">
        <f>+SUMIF('Work progress Summary BreakDown'!$F$4:$F$228,'Work progress Summary'!$A10,'Work progress Summary BreakDown'!AA$4:AA$228)/$B10</f>
        <v>0.99998171794871804</v>
      </c>
      <c r="X10" s="131">
        <f>+SUMIF('Work progress Summary BreakDown'!$F$4:$F$228,'Work progress Summary'!$A10,'Work progress Summary BreakDown'!AB$4:AB$228)/$B10</f>
        <v>1</v>
      </c>
      <c r="Y10" s="131">
        <f>+SUMIF('Work progress Summary BreakDown'!$F$4:$F$228,'Work progress Summary'!$A10,'Work progress Summary BreakDown'!AC$4:AC$228)/$B10</f>
        <v>1</v>
      </c>
      <c r="Z10" s="134">
        <f>+SUMIF('Work progress Summary BreakDown'!$F$4:$F$228,'Work progress Summary'!$A10,'Work progress Summary BreakDown'!AD$4:AD$228)/$B10</f>
        <v>0.97435897435897434</v>
      </c>
      <c r="AA10" s="134">
        <f>+SUMIF('Work progress Summary BreakDown'!$F$4:$F$228,'Work progress Summary'!$A10,'Work progress Summary BreakDown'!AE$4:AE$228)/$B10</f>
        <v>0.97435897435897434</v>
      </c>
      <c r="AB10" s="134">
        <f>+SUMIF('Work progress Summary BreakDown'!$F$4:$F$228,'Work progress Summary'!$A10,'Work progress Summary BreakDown'!AF$4:AF$228)/$B10</f>
        <v>1</v>
      </c>
      <c r="AC10" s="134">
        <f>+SUMIF('Work progress Summary BreakDown'!$F$4:$F$228,'Work progress Summary'!$A10,'Work progress Summary BreakDown'!AG$4:AG$228)/$B10</f>
        <v>1</v>
      </c>
      <c r="AD10" s="134">
        <f>+SUMIF('Work progress Summary BreakDown'!$F$4:$F$228,'Work progress Summary'!$A10,'Work progress Summary BreakDown'!AH$4:AH$228)/$B10</f>
        <v>1</v>
      </c>
      <c r="AE10" s="134">
        <f>+SUMIF('Work progress Summary BreakDown'!$F$4:$F$228,'Work progress Summary'!$A10,'Work progress Summary BreakDown'!AI$4:AI$228)/$B10</f>
        <v>0.9358974358974359</v>
      </c>
      <c r="AF10" s="134">
        <f>+SUMIF('Work progress Summary BreakDown'!$F$4:$F$228,'Work progress Summary'!$A10,'Work progress Summary BreakDown'!AJ$4:AJ$228)/$B10</f>
        <v>1</v>
      </c>
      <c r="AG10" s="134">
        <f>+SUMIF('Work progress Summary BreakDown'!$F$4:$F$228,'Work progress Summary'!$A10,'Work progress Summary BreakDown'!AK$4:AK$228)/$B10</f>
        <v>1</v>
      </c>
    </row>
    <row r="11" spans="1:34" s="268" customFormat="1">
      <c r="A11" s="260" t="s">
        <v>661</v>
      </c>
      <c r="B11" s="261">
        <v>18</v>
      </c>
      <c r="C11" s="262">
        <f>+SUMIF('Work progress Summary BreakDown'!$F$4:$F$228,'Work progress Summary'!$A11,'Work progress Summary BreakDown'!G$4:G$228)/$B11</f>
        <v>1</v>
      </c>
      <c r="D11" s="262">
        <v>1</v>
      </c>
      <c r="E11" s="262">
        <f>+SUMIF('Work progress Summary BreakDown'!$F$4:$F$228,'Work progress Summary'!$A11,'Work progress Summary BreakDown'!I$4:I$228)/$B11</f>
        <v>1</v>
      </c>
      <c r="F11" s="262">
        <f>+SUMIF('Work progress Summary BreakDown'!$F$4:$F$228,'Work progress Summary'!$A11,'Work progress Summary BreakDown'!J$4:J$228)/$B11</f>
        <v>1</v>
      </c>
      <c r="G11" s="262">
        <f>+SUMIF('Work progress Summary BreakDown'!$F$4:$F$228,'Work progress Summary'!$A11,'Work progress Summary BreakDown'!K$4:K$228)/$B11</f>
        <v>1</v>
      </c>
      <c r="H11" s="262">
        <f>+SUMIF('Work progress Summary BreakDown'!$F$4:$F$228,'Work progress Summary'!$A11,'Work progress Summary BreakDown'!L$4:L$228)/$B11</f>
        <v>1</v>
      </c>
      <c r="I11" s="262">
        <f>+SUMIF('Work progress Summary BreakDown'!$F$4:$F$228,'Work progress Summary'!$A11,'Work progress Summary BreakDown'!M$4:M$228)/$B11</f>
        <v>1</v>
      </c>
      <c r="J11" s="263">
        <f>+SUMIF('Work progress Summary BreakDown'!$F$4:$F$228,'Work progress Summary'!$A11,'Work progress Summary BreakDown'!N$4:N$228)/$B11</f>
        <v>0.94444444444444442</v>
      </c>
      <c r="K11" s="263">
        <v>1</v>
      </c>
      <c r="L11" s="263">
        <f>+SUMIF('Work progress Summary BreakDown'!$F$4:$F$228,'Work progress Summary'!$A11,'Work progress Summary BreakDown'!P$4:P$228)/$B11</f>
        <v>1</v>
      </c>
      <c r="M11" s="263">
        <f>+SUMIF('Work progress Summary BreakDown'!$F$4:$F$228,'Work progress Summary'!$A11,'Work progress Summary BreakDown'!Q$4:Q$228)/$B11</f>
        <v>1</v>
      </c>
      <c r="N11" s="263">
        <f>+SUMIF('Work progress Summary BreakDown'!$F$4:$F$228,'Work progress Summary'!$A11,'Work progress Summary BreakDown'!R$4:R$228)/$B11</f>
        <v>1</v>
      </c>
      <c r="O11" s="264">
        <f>+SUMIF('Work progress Summary BreakDown'!$F$4:$F$228,'Work progress Summary'!$A11,'Work progress Summary BreakDown'!S$4:S$228)/$B11</f>
        <v>1</v>
      </c>
      <c r="P11" s="264">
        <f>+SUMIF('Work progress Summary BreakDown'!$F$4:$F$228,'Work progress Summary'!$A11,'Work progress Summary BreakDown'!T$4:T$228)/$B11</f>
        <v>1</v>
      </c>
      <c r="Q11" s="264">
        <f>+SUMIF('Work progress Summary BreakDown'!$F$4:$F$228,'Work progress Summary'!$A11,'Work progress Summary BreakDown'!U$4:U$228)/$B11</f>
        <v>1</v>
      </c>
      <c r="R11" s="265">
        <f>+SUMIF('Work progress Summary BreakDown'!$F$4:$F$228,'Work progress Summary'!$A11,'Work progress Summary BreakDown'!V$4:V$228)/$B11</f>
        <v>1</v>
      </c>
      <c r="S11" s="265">
        <f>+SUMIF('Work progress Summary BreakDown'!$F$4:$F$228,'Work progress Summary'!$A11,'Work progress Summary BreakDown'!W$4:W$228)/$B11</f>
        <v>1</v>
      </c>
      <c r="T11" s="265">
        <f>+SUMIF('Work progress Summary BreakDown'!$F$4:$F$228,'Work progress Summary'!$A11,'Work progress Summary BreakDown'!X$4:X$228)/$B11</f>
        <v>1</v>
      </c>
      <c r="U11" s="266">
        <v>1</v>
      </c>
      <c r="V11" s="266">
        <f>+SUMIF('Work progress Summary BreakDown'!$F$4:$F$228,'Work progress Summary'!$A11,'Work progress Summary BreakDown'!Z$4:Z$228)/$B11</f>
        <v>0.94444444444444442</v>
      </c>
      <c r="W11" s="266">
        <f>+SUMIF('Work progress Summary BreakDown'!$F$4:$F$228,'Work progress Summary'!$A11,'Work progress Summary BreakDown'!AA$4:AA$228)/$B11</f>
        <v>0.94444444444444442</v>
      </c>
      <c r="X11" s="266">
        <f>+SUMIF('Work progress Summary BreakDown'!$F$4:$F$228,'Work progress Summary'!$A11,'Work progress Summary BreakDown'!AB$4:AB$228)/$B11</f>
        <v>0.94444444444444442</v>
      </c>
      <c r="Y11" s="266">
        <f>+SUMIF('Work progress Summary BreakDown'!$F$4:$F$228,'Work progress Summary'!$A11,'Work progress Summary BreakDown'!AC$4:AC$228)/$B11</f>
        <v>0.94444444444444442</v>
      </c>
      <c r="Z11" s="267">
        <f>+SUMIF('Work progress Summary BreakDown'!$F$4:$F$228,'Work progress Summary'!$A11,'Work progress Summary BreakDown'!AD$4:AD$228)/$B11</f>
        <v>0.94444444444444442</v>
      </c>
      <c r="AA11" s="267">
        <f>+SUMIF('Work progress Summary BreakDown'!$F$4:$F$228,'Work progress Summary'!$A11,'Work progress Summary BreakDown'!AE$4:AE$228)/$B11</f>
        <v>0.94444444444444442</v>
      </c>
      <c r="AB11" s="267">
        <f>+SUMIF('Work progress Summary BreakDown'!$F$4:$F$228,'Work progress Summary'!$A11,'Work progress Summary BreakDown'!AF$4:AF$228)/$B11</f>
        <v>1</v>
      </c>
      <c r="AC11" s="267">
        <f>+SUMIF('Work progress Summary BreakDown'!$F$4:$F$228,'Work progress Summary'!$A11,'Work progress Summary BreakDown'!AG$4:AG$228)/$B11</f>
        <v>1</v>
      </c>
      <c r="AD11" s="267">
        <f>+SUMIF('Work progress Summary BreakDown'!$F$4:$F$228,'Work progress Summary'!$A11,'Work progress Summary BreakDown'!AH$4:AH$228)/$B11</f>
        <v>1</v>
      </c>
      <c r="AE11" s="267">
        <f>+SUMIF('Work progress Summary BreakDown'!$F$4:$F$228,'Work progress Summary'!$A11,'Work progress Summary BreakDown'!AI$4:AI$228)/$B11</f>
        <v>1</v>
      </c>
      <c r="AF11" s="267">
        <f>+SUMIF('Work progress Summary BreakDown'!$F$4:$F$228,'Work progress Summary'!$A11,'Work progress Summary BreakDown'!AJ$4:AJ$228)/$B11</f>
        <v>0.97222222222222221</v>
      </c>
      <c r="AG11" s="267">
        <f>+SUMIF('Work progress Summary BreakDown'!$F$4:$F$228,'Work progress Summary'!$A11,'Work progress Summary BreakDown'!AK$4:AK$228)/$B11</f>
        <v>1</v>
      </c>
    </row>
    <row r="12" spans="1:34" s="268" customFormat="1">
      <c r="A12" s="260" t="s">
        <v>662</v>
      </c>
      <c r="B12" s="261">
        <v>5</v>
      </c>
      <c r="C12" s="262">
        <f>+SUMIF('Work progress Summary BreakDown'!$F$4:$F$228,'Work progress Summary'!$A12,'Work progress Summary BreakDown'!G$4:G$228)/$B12</f>
        <v>1</v>
      </c>
      <c r="D12" s="262">
        <v>1</v>
      </c>
      <c r="E12" s="262">
        <f>+SUMIF('Work progress Summary BreakDown'!$F$4:$F$228,'Work progress Summary'!$A12,'Work progress Summary BreakDown'!I$4:I$228)/$B12</f>
        <v>1</v>
      </c>
      <c r="F12" s="262">
        <f>+SUMIF('Work progress Summary BreakDown'!$F$4:$F$228,'Work progress Summary'!$A12,'Work progress Summary BreakDown'!J$4:J$228)/$B12</f>
        <v>1</v>
      </c>
      <c r="G12" s="262">
        <f>+SUMIF('Work progress Summary BreakDown'!$F$4:$F$228,'Work progress Summary'!$A12,'Work progress Summary BreakDown'!K$4:K$228)/$B12</f>
        <v>1</v>
      </c>
      <c r="H12" s="262">
        <f>+SUMIF('Work progress Summary BreakDown'!$F$4:$F$228,'Work progress Summary'!$A12,'Work progress Summary BreakDown'!L$4:L$228)/$B12</f>
        <v>1</v>
      </c>
      <c r="I12" s="262">
        <f>+SUMIF('Work progress Summary BreakDown'!$F$4:$F$228,'Work progress Summary'!$A12,'Work progress Summary BreakDown'!M$4:M$228)/$B12</f>
        <v>1</v>
      </c>
      <c r="J12" s="263">
        <f>+SUMIF('Work progress Summary BreakDown'!$F$4:$F$228,'Work progress Summary'!$A12,'Work progress Summary BreakDown'!N$4:N$228)/$B12</f>
        <v>1</v>
      </c>
      <c r="K12" s="263">
        <v>1</v>
      </c>
      <c r="L12" s="263">
        <f>+SUMIF('Work progress Summary BreakDown'!$F$4:$F$228,'Work progress Summary'!$A12,'Work progress Summary BreakDown'!P$4:P$228)/$B12</f>
        <v>1</v>
      </c>
      <c r="M12" s="263">
        <f>+SUMIF('Work progress Summary BreakDown'!$F$4:$F$228,'Work progress Summary'!$A12,'Work progress Summary BreakDown'!Q$4:Q$228)/$B12</f>
        <v>1</v>
      </c>
      <c r="N12" s="263">
        <f>+SUMIF('Work progress Summary BreakDown'!$F$4:$F$228,'Work progress Summary'!$A12,'Work progress Summary BreakDown'!R$4:R$228)/$B12</f>
        <v>1</v>
      </c>
      <c r="O12" s="264">
        <f>+SUMIF('Work progress Summary BreakDown'!$F$4:$F$228,'Work progress Summary'!$A12,'Work progress Summary BreakDown'!S$4:S$228)/$B12</f>
        <v>1</v>
      </c>
      <c r="P12" s="264">
        <f>+SUMIF('Work progress Summary BreakDown'!$F$4:$F$228,'Work progress Summary'!$A12,'Work progress Summary BreakDown'!T$4:T$228)/$B12</f>
        <v>1</v>
      </c>
      <c r="Q12" s="264">
        <f>+SUMIF('Work progress Summary BreakDown'!$F$4:$F$228,'Work progress Summary'!$A12,'Work progress Summary BreakDown'!U$4:U$228)/$B12</f>
        <v>1</v>
      </c>
      <c r="R12" s="265">
        <f>+SUMIF('Work progress Summary BreakDown'!$F$4:$F$228,'Work progress Summary'!$A12,'Work progress Summary BreakDown'!V$4:V$228)/$B12</f>
        <v>1</v>
      </c>
      <c r="S12" s="265">
        <f>+SUMIF('Work progress Summary BreakDown'!$F$4:$F$228,'Work progress Summary'!$A12,'Work progress Summary BreakDown'!W$4:W$228)/$B12</f>
        <v>1</v>
      </c>
      <c r="T12" s="265">
        <f>+SUMIF('Work progress Summary BreakDown'!$F$4:$F$228,'Work progress Summary'!$A12,'Work progress Summary BreakDown'!X$4:X$228)/$B12</f>
        <v>1</v>
      </c>
      <c r="U12" s="266">
        <v>1</v>
      </c>
      <c r="V12" s="266">
        <f>+SUMIF('Work progress Summary BreakDown'!$F$4:$F$228,'Work progress Summary'!$A12,'Work progress Summary BreakDown'!Z$4:Z$228)/$B12</f>
        <v>1</v>
      </c>
      <c r="W12" s="266">
        <f>+SUMIF('Work progress Summary BreakDown'!$F$4:$F$228,'Work progress Summary'!$A12,'Work progress Summary BreakDown'!AA$4:AA$228)/$B12</f>
        <v>1</v>
      </c>
      <c r="X12" s="266">
        <f>+SUMIF('Work progress Summary BreakDown'!$F$4:$F$228,'Work progress Summary'!$A12,'Work progress Summary BreakDown'!AB$4:AB$228)/$B12</f>
        <v>1</v>
      </c>
      <c r="Y12" s="266">
        <f>+SUMIF('Work progress Summary BreakDown'!$F$4:$F$228,'Work progress Summary'!$A12,'Work progress Summary BreakDown'!AC$4:AC$228)/$B12</f>
        <v>1</v>
      </c>
      <c r="Z12" s="267">
        <f>+SUMIF('Work progress Summary BreakDown'!$F$4:$F$228,'Work progress Summary'!$A12,'Work progress Summary BreakDown'!AD$4:AD$228)/$B12</f>
        <v>1</v>
      </c>
      <c r="AA12" s="267">
        <f>+SUMIF('Work progress Summary BreakDown'!$F$4:$F$228,'Work progress Summary'!$A12,'Work progress Summary BreakDown'!AE$4:AE$228)/$B12</f>
        <v>1</v>
      </c>
      <c r="AB12" s="267">
        <f>+SUMIF('Work progress Summary BreakDown'!$F$4:$F$228,'Work progress Summary'!$A12,'Work progress Summary BreakDown'!AF$4:AF$228)/$B12</f>
        <v>1</v>
      </c>
      <c r="AC12" s="267">
        <f>+SUMIF('Work progress Summary BreakDown'!$F$4:$F$228,'Work progress Summary'!$A12,'Work progress Summary BreakDown'!AG$4:AG$228)/$B12</f>
        <v>1</v>
      </c>
      <c r="AD12" s="267">
        <f>+SUMIF('Work progress Summary BreakDown'!$F$4:$F$228,'Work progress Summary'!$A12,'Work progress Summary BreakDown'!AH$4:AH$228)/$B12</f>
        <v>1</v>
      </c>
      <c r="AE12" s="267">
        <f>+SUMIF('Work progress Summary BreakDown'!$F$4:$F$228,'Work progress Summary'!$A12,'Work progress Summary BreakDown'!AI$4:AI$228)/$B12</f>
        <v>1</v>
      </c>
      <c r="AF12" s="267">
        <f>+SUMIF('Work progress Summary BreakDown'!$F$4:$F$228,'Work progress Summary'!$A12,'Work progress Summary BreakDown'!AJ$4:AJ$228)/$B12</f>
        <v>1</v>
      </c>
      <c r="AG12" s="267">
        <f>+SUMIF('Work progress Summary BreakDown'!$F$4:$F$228,'Work progress Summary'!$A12,'Work progress Summary BreakDown'!AK$4:AK$228)/$B12</f>
        <v>1</v>
      </c>
    </row>
    <row r="13" spans="1:34" s="268" customFormat="1">
      <c r="A13" s="260" t="s">
        <v>563</v>
      </c>
      <c r="B13" s="261">
        <v>9</v>
      </c>
      <c r="C13" s="262">
        <f>+SUMIF('Work progress Summary BreakDown'!$F$4:$F$228,'Work progress Summary'!$A13,'Work progress Summary BreakDown'!G$4:G$228)/$B13</f>
        <v>1</v>
      </c>
      <c r="D13" s="262">
        <v>1</v>
      </c>
      <c r="E13" s="262">
        <f>+SUMIF('Work progress Summary BreakDown'!$F$4:$F$228,'Work progress Summary'!$A13,'Work progress Summary BreakDown'!I$4:I$228)/$B13</f>
        <v>1</v>
      </c>
      <c r="F13" s="262">
        <f>+SUMIF('Work progress Summary BreakDown'!$F$4:$F$228,'Work progress Summary'!$A13,'Work progress Summary BreakDown'!J$4:J$228)/$B13</f>
        <v>1</v>
      </c>
      <c r="G13" s="262">
        <f>+SUMIF('Work progress Summary BreakDown'!$F$4:$F$228,'Work progress Summary'!$A13,'Work progress Summary BreakDown'!K$4:K$228)/$B13</f>
        <v>1</v>
      </c>
      <c r="H13" s="262">
        <f>+SUMIF('Work progress Summary BreakDown'!$F$4:$F$228,'Work progress Summary'!$A13,'Work progress Summary BreakDown'!L$4:L$228)/$B13</f>
        <v>1</v>
      </c>
      <c r="I13" s="262">
        <f>+SUMIF('Work progress Summary BreakDown'!$F$4:$F$228,'Work progress Summary'!$A13,'Work progress Summary BreakDown'!M$4:M$228)/$B13</f>
        <v>1</v>
      </c>
      <c r="J13" s="263">
        <f>+SUMIF('Work progress Summary BreakDown'!$F$4:$F$228,'Work progress Summary'!$A13,'Work progress Summary BreakDown'!N$4:N$228)/$B13</f>
        <v>1</v>
      </c>
      <c r="K13" s="263">
        <v>1</v>
      </c>
      <c r="L13" s="263">
        <f>+SUMIF('Work progress Summary BreakDown'!$F$4:$F$228,'Work progress Summary'!$A13,'Work progress Summary BreakDown'!P$4:P$228)/$B13</f>
        <v>0.88888888888888884</v>
      </c>
      <c r="M13" s="263">
        <f>+SUMIF('Work progress Summary BreakDown'!$F$4:$F$228,'Work progress Summary'!$A13,'Work progress Summary BreakDown'!Q$4:Q$228)/$B13</f>
        <v>1</v>
      </c>
      <c r="N13" s="263">
        <f>+SUMIF('Work progress Summary BreakDown'!$F$4:$F$228,'Work progress Summary'!$A13,'Work progress Summary BreakDown'!R$4:R$228)/$B13</f>
        <v>1</v>
      </c>
      <c r="O13" s="264">
        <f>+SUMIF('Work progress Summary BreakDown'!$F$4:$F$228,'Work progress Summary'!$A13,'Work progress Summary BreakDown'!S$4:S$228)/$B13</f>
        <v>1</v>
      </c>
      <c r="P13" s="264">
        <f>+SUMIF('Work progress Summary BreakDown'!$F$4:$F$228,'Work progress Summary'!$A13,'Work progress Summary BreakDown'!T$4:T$228)/$B13</f>
        <v>1</v>
      </c>
      <c r="Q13" s="264">
        <f>+SUMIF('Work progress Summary BreakDown'!$F$4:$F$228,'Work progress Summary'!$A13,'Work progress Summary BreakDown'!U$4:U$228)/$B13</f>
        <v>1</v>
      </c>
      <c r="R13" s="265">
        <f>+SUMIF('Work progress Summary BreakDown'!$F$4:$F$228,'Work progress Summary'!$A13,'Work progress Summary BreakDown'!V$4:V$228)/$B13</f>
        <v>1</v>
      </c>
      <c r="S13" s="265">
        <f>+SUMIF('Work progress Summary BreakDown'!$F$4:$F$228,'Work progress Summary'!$A13,'Work progress Summary BreakDown'!W$4:W$228)/$B13</f>
        <v>1</v>
      </c>
      <c r="T13" s="265">
        <f>+SUMIF('Work progress Summary BreakDown'!$F$4:$F$228,'Work progress Summary'!$A13,'Work progress Summary BreakDown'!X$4:X$228)/$B13</f>
        <v>1</v>
      </c>
      <c r="U13" s="266">
        <v>1</v>
      </c>
      <c r="V13" s="266">
        <f>+SUMIF('Work progress Summary BreakDown'!$F$4:$F$228,'Work progress Summary'!$A13,'Work progress Summary BreakDown'!Z$4:Z$228)/$B13</f>
        <v>0.88888888888888884</v>
      </c>
      <c r="W13" s="266">
        <f>+SUMIF('Work progress Summary BreakDown'!$F$4:$F$228,'Work progress Summary'!$A13,'Work progress Summary BreakDown'!AA$4:AA$228)/$B13</f>
        <v>1</v>
      </c>
      <c r="X13" s="266">
        <f>+SUMIF('Work progress Summary BreakDown'!$F$4:$F$228,'Work progress Summary'!$A13,'Work progress Summary BreakDown'!AB$4:AB$228)/$B13</f>
        <v>1</v>
      </c>
      <c r="Y13" s="266">
        <f>+SUMIF('Work progress Summary BreakDown'!$F$4:$F$228,'Work progress Summary'!$A13,'Work progress Summary BreakDown'!AC$4:AC$228)/$B13</f>
        <v>1</v>
      </c>
      <c r="Z13" s="267">
        <f>+SUMIF('Work progress Summary BreakDown'!$F$4:$F$228,'Work progress Summary'!$A13,'Work progress Summary BreakDown'!AD$4:AD$228)/$B13</f>
        <v>1</v>
      </c>
      <c r="AA13" s="267">
        <f>+SUMIF('Work progress Summary BreakDown'!$F$4:$F$228,'Work progress Summary'!$A13,'Work progress Summary BreakDown'!AE$4:AE$228)/$B13</f>
        <v>0.88888888888888884</v>
      </c>
      <c r="AB13" s="267">
        <f>+SUMIF('Work progress Summary BreakDown'!$F$4:$F$228,'Work progress Summary'!$A13,'Work progress Summary BreakDown'!AF$4:AF$228)/$B13</f>
        <v>1</v>
      </c>
      <c r="AC13" s="267">
        <f>+SUMIF('Work progress Summary BreakDown'!$F$4:$F$228,'Work progress Summary'!$A13,'Work progress Summary BreakDown'!AG$4:AG$228)/$B13</f>
        <v>1</v>
      </c>
      <c r="AD13" s="267">
        <f>+SUMIF('Work progress Summary BreakDown'!$F$4:$F$228,'Work progress Summary'!$A13,'Work progress Summary BreakDown'!AH$4:AH$228)/$B13</f>
        <v>1</v>
      </c>
      <c r="AE13" s="267">
        <f>+SUMIF('Work progress Summary BreakDown'!$F$4:$F$228,'Work progress Summary'!$A13,'Work progress Summary BreakDown'!AI$4:AI$228)/$B13</f>
        <v>1</v>
      </c>
      <c r="AF13" s="267">
        <f>+SUMIF('Work progress Summary BreakDown'!$F$4:$F$228,'Work progress Summary'!$A13,'Work progress Summary BreakDown'!AJ$4:AJ$228)/$B13</f>
        <v>1</v>
      </c>
      <c r="AG13" s="267">
        <f>+SUMIF('Work progress Summary BreakDown'!$F$4:$F$228,'Work progress Summary'!$A13,'Work progress Summary BreakDown'!AK$4:AK$228)/$B13</f>
        <v>1</v>
      </c>
    </row>
    <row r="14" spans="1:34" s="268" customFormat="1">
      <c r="A14" s="260" t="s">
        <v>564</v>
      </c>
      <c r="B14" s="261">
        <v>5</v>
      </c>
      <c r="C14" s="262">
        <f>+SUMIF('Work progress Summary BreakDown'!$F$4:$F$228,'Work progress Summary'!$A14,'Work progress Summary BreakDown'!G$4:G$228)/$B14</f>
        <v>1</v>
      </c>
      <c r="D14" s="262">
        <f>+SUMIF('Work progress Summary BreakDown'!$F$4:$F$228,'Work progress Summary'!$A14,'Work progress Summary BreakDown'!H$4:H$228)/$B14</f>
        <v>0.2</v>
      </c>
      <c r="E14" s="262">
        <f>+SUMIF('Work progress Summary BreakDown'!$F$4:$F$228,'Work progress Summary'!$A14,'Work progress Summary BreakDown'!I$4:I$228)/$B14</f>
        <v>1</v>
      </c>
      <c r="F14" s="262">
        <f>+SUMIF('Work progress Summary BreakDown'!$F$4:$F$228,'Work progress Summary'!$A14,'Work progress Summary BreakDown'!J$4:J$228)/$B14</f>
        <v>1</v>
      </c>
      <c r="G14" s="262">
        <f>+SUMIF('Work progress Summary BreakDown'!$F$4:$F$228,'Work progress Summary'!$A14,'Work progress Summary BreakDown'!K$4:K$228)/$B14</f>
        <v>1</v>
      </c>
      <c r="H14" s="262">
        <f>+SUMIF('Work progress Summary BreakDown'!$F$4:$F$228,'Work progress Summary'!$A14,'Work progress Summary BreakDown'!L$4:L$228)/$B14</f>
        <v>1</v>
      </c>
      <c r="I14" s="262">
        <f>+SUMIF('Work progress Summary BreakDown'!$F$4:$F$228,'Work progress Summary'!$A14,'Work progress Summary BreakDown'!M$4:M$228)/$B14</f>
        <v>1</v>
      </c>
      <c r="J14" s="263">
        <f>+SUMIF('Work progress Summary BreakDown'!$F$4:$F$228,'Work progress Summary'!$A14,'Work progress Summary BreakDown'!N$4:N$228)/$B14</f>
        <v>1</v>
      </c>
      <c r="K14" s="263">
        <f>+SUMIF('Work progress Summary BreakDown'!$F$4:$F$228,'Work progress Summary'!$A14,'Work progress Summary BreakDown'!O$4:O$228)/$B14</f>
        <v>0.2</v>
      </c>
      <c r="L14" s="263">
        <f>+SUMIF('Work progress Summary BreakDown'!$F$4:$F$228,'Work progress Summary'!$A14,'Work progress Summary BreakDown'!P$4:P$228)/$B14</f>
        <v>1</v>
      </c>
      <c r="M14" s="263">
        <f>+SUMIF('Work progress Summary BreakDown'!$F$4:$F$228,'Work progress Summary'!$A14,'Work progress Summary BreakDown'!Q$4:Q$228)/$B14</f>
        <v>1</v>
      </c>
      <c r="N14" s="263">
        <f>+SUMIF('Work progress Summary BreakDown'!$F$4:$F$228,'Work progress Summary'!$A14,'Work progress Summary BreakDown'!R$4:R$228)/$B14</f>
        <v>1</v>
      </c>
      <c r="O14" s="264">
        <f>+SUMIF('Work progress Summary BreakDown'!$F$4:$F$228,'Work progress Summary'!$A14,'Work progress Summary BreakDown'!S$4:S$228)/$B14</f>
        <v>1</v>
      </c>
      <c r="P14" s="264">
        <f>+SUMIF('Work progress Summary BreakDown'!$F$4:$F$228,'Work progress Summary'!$A14,'Work progress Summary BreakDown'!T$4:T$228)/$B14</f>
        <v>1</v>
      </c>
      <c r="Q14" s="264">
        <f>+SUMIF('Work progress Summary BreakDown'!$F$4:$F$228,'Work progress Summary'!$A14,'Work progress Summary BreakDown'!U$4:U$228)/$B14</f>
        <v>1</v>
      </c>
      <c r="R14" s="265">
        <f>+SUMIF('Work progress Summary BreakDown'!$F$4:$F$228,'Work progress Summary'!$A14,'Work progress Summary BreakDown'!V$4:V$228)/$B14</f>
        <v>1</v>
      </c>
      <c r="S14" s="265">
        <f>+SUMIF('Work progress Summary BreakDown'!$F$4:$F$228,'Work progress Summary'!$A14,'Work progress Summary BreakDown'!W$4:W$228)/$B14</f>
        <v>1</v>
      </c>
      <c r="T14" s="265">
        <f>+SUMIF('Work progress Summary BreakDown'!$F$4:$F$228,'Work progress Summary'!$A14,'Work progress Summary BreakDown'!X$4:X$228)/$B14</f>
        <v>1</v>
      </c>
      <c r="U14" s="266">
        <f>+SUMIF('Work progress Summary BreakDown'!$F$4:$F$228,'Work progress Summary'!$A14,'Work progress Summary BreakDown'!Y$4:Y$228)/$B14</f>
        <v>0.6</v>
      </c>
      <c r="V14" s="266">
        <f>+SUMIF('Work progress Summary BreakDown'!$F$4:$F$228,'Work progress Summary'!$A14,'Work progress Summary BreakDown'!Z$4:Z$228)/$B14</f>
        <v>1</v>
      </c>
      <c r="W14" s="266">
        <f>+SUMIF('Work progress Summary BreakDown'!$F$4:$F$228,'Work progress Summary'!$A14,'Work progress Summary BreakDown'!AA$4:AA$228)/$B14</f>
        <v>0.8</v>
      </c>
      <c r="X14" s="266">
        <f>+SUMIF('Work progress Summary BreakDown'!$F$4:$F$228,'Work progress Summary'!$A14,'Work progress Summary BreakDown'!AB$4:AB$228)/$B14</f>
        <v>1</v>
      </c>
      <c r="Y14" s="266">
        <f>+SUMIF('Work progress Summary BreakDown'!$F$4:$F$228,'Work progress Summary'!$A14,'Work progress Summary BreakDown'!AC$4:AC$228)/$B14</f>
        <v>1</v>
      </c>
      <c r="Z14" s="267">
        <f>+SUMIF('Work progress Summary BreakDown'!$F$4:$F$228,'Work progress Summary'!$A14,'Work progress Summary BreakDown'!AD$4:AD$228)/$B14</f>
        <v>1</v>
      </c>
      <c r="AA14" s="267">
        <f>+SUMIF('Work progress Summary BreakDown'!$F$4:$F$228,'Work progress Summary'!$A14,'Work progress Summary BreakDown'!AE$4:AE$228)/$B14</f>
        <v>0.6</v>
      </c>
      <c r="AB14" s="267">
        <f>+SUMIF('Work progress Summary BreakDown'!$F$4:$F$228,'Work progress Summary'!$A14,'Work progress Summary BreakDown'!AF$4:AF$228)/$B14</f>
        <v>1</v>
      </c>
      <c r="AC14" s="267">
        <f>+SUMIF('Work progress Summary BreakDown'!$F$4:$F$228,'Work progress Summary'!$A14,'Work progress Summary BreakDown'!AG$4:AG$228)/$B14</f>
        <v>1</v>
      </c>
      <c r="AD14" s="267">
        <f>+SUMIF('Work progress Summary BreakDown'!$F$4:$F$228,'Work progress Summary'!$A14,'Work progress Summary BreakDown'!AH$4:AH$228)/$B14</f>
        <v>1</v>
      </c>
      <c r="AE14" s="267">
        <f>+SUMIF('Work progress Summary BreakDown'!$F$4:$F$228,'Work progress Summary'!$A14,'Work progress Summary BreakDown'!AI$4:AI$228)/$B14</f>
        <v>0.8</v>
      </c>
      <c r="AF14" s="267">
        <f>+SUMIF('Work progress Summary BreakDown'!$F$4:$F$228,'Work progress Summary'!$A14,'Work progress Summary BreakDown'!AJ$4:AJ$228)/$B14</f>
        <v>1</v>
      </c>
      <c r="AG14" s="267">
        <f>+SUMIF('Work progress Summary BreakDown'!$F$4:$F$228,'Work progress Summary'!$A14,'Work progress Summary BreakDown'!AK$4:AK$228)/$B14</f>
        <v>1</v>
      </c>
    </row>
    <row r="15" spans="1:34" s="268" customFormat="1">
      <c r="A15" s="260" t="s">
        <v>565</v>
      </c>
      <c r="B15" s="261">
        <v>5</v>
      </c>
      <c r="C15" s="262">
        <f>+SUMIF('Work progress Summary BreakDown'!$F$4:$F$228,'Work progress Summary'!$A15,'Work progress Summary BreakDown'!G$4:G$228)/$B15</f>
        <v>1</v>
      </c>
      <c r="D15" s="262">
        <f>+SUMIF('Work progress Summary BreakDown'!$F$4:$F$228,'Work progress Summary'!$A15,'Work progress Summary BreakDown'!H$4:H$228)/$B15</f>
        <v>1</v>
      </c>
      <c r="E15" s="262">
        <f>+SUMIF('Work progress Summary BreakDown'!$F$4:$F$228,'Work progress Summary'!$A15,'Work progress Summary BreakDown'!I$4:I$228)/$B15</f>
        <v>1</v>
      </c>
      <c r="F15" s="262">
        <f>+SUMIF('Work progress Summary BreakDown'!$F$4:$F$228,'Work progress Summary'!$A15,'Work progress Summary BreakDown'!J$4:J$228)/$B15</f>
        <v>1</v>
      </c>
      <c r="G15" s="262">
        <f>+SUMIF('Work progress Summary BreakDown'!$F$4:$F$228,'Work progress Summary'!$A15,'Work progress Summary BreakDown'!K$4:K$228)/$B15</f>
        <v>1</v>
      </c>
      <c r="H15" s="262">
        <f>+SUMIF('Work progress Summary BreakDown'!$F$4:$F$228,'Work progress Summary'!$A15,'Work progress Summary BreakDown'!L$4:L$228)/$B15</f>
        <v>1</v>
      </c>
      <c r="I15" s="262">
        <f>+SUMIF('Work progress Summary BreakDown'!$F$4:$F$228,'Work progress Summary'!$A15,'Work progress Summary BreakDown'!M$4:M$228)/$B15</f>
        <v>1</v>
      </c>
      <c r="J15" s="263">
        <f>+SUMIF('Work progress Summary BreakDown'!$F$4:$F$228,'Work progress Summary'!$A15,'Work progress Summary BreakDown'!N$4:N$228)/$B15</f>
        <v>1</v>
      </c>
      <c r="K15" s="263">
        <f>+SUMIF('Work progress Summary BreakDown'!$F$4:$F$228,'Work progress Summary'!$A15,'Work progress Summary BreakDown'!O$4:O$228)/$B15</f>
        <v>1</v>
      </c>
      <c r="L15" s="263">
        <f>+SUMIF('Work progress Summary BreakDown'!$F$4:$F$228,'Work progress Summary'!$A15,'Work progress Summary BreakDown'!P$4:P$228)/$B15</f>
        <v>1</v>
      </c>
      <c r="M15" s="263">
        <f>+SUMIF('Work progress Summary BreakDown'!$F$4:$F$228,'Work progress Summary'!$A15,'Work progress Summary BreakDown'!Q$4:Q$228)/$B15</f>
        <v>1</v>
      </c>
      <c r="N15" s="263">
        <f>+SUMIF('Work progress Summary BreakDown'!$F$4:$F$228,'Work progress Summary'!$A15,'Work progress Summary BreakDown'!R$4:R$228)/$B15</f>
        <v>1</v>
      </c>
      <c r="O15" s="264">
        <f>+SUMIF('Work progress Summary BreakDown'!$F$4:$F$228,'Work progress Summary'!$A15,'Work progress Summary BreakDown'!S$4:S$228)/$B15</f>
        <v>1</v>
      </c>
      <c r="P15" s="264">
        <f>+SUMIF('Work progress Summary BreakDown'!$F$4:$F$228,'Work progress Summary'!$A15,'Work progress Summary BreakDown'!T$4:T$228)/$B15</f>
        <v>1</v>
      </c>
      <c r="Q15" s="264">
        <f>+SUMIF('Work progress Summary BreakDown'!$F$4:$F$228,'Work progress Summary'!$A15,'Work progress Summary BreakDown'!U$4:U$228)/$B15</f>
        <v>1</v>
      </c>
      <c r="R15" s="265">
        <f>+SUMIF('Work progress Summary BreakDown'!$F$4:$F$228,'Work progress Summary'!$A15,'Work progress Summary BreakDown'!V$4:V$228)/$B15</f>
        <v>1</v>
      </c>
      <c r="S15" s="265">
        <f>+SUMIF('Work progress Summary BreakDown'!$F$4:$F$228,'Work progress Summary'!$A15,'Work progress Summary BreakDown'!W$4:W$228)/$B15</f>
        <v>1</v>
      </c>
      <c r="T15" s="265">
        <f>+SUMIF('Work progress Summary BreakDown'!$F$4:$F$228,'Work progress Summary'!$A15,'Work progress Summary BreakDown'!X$4:X$228)/$B15</f>
        <v>1</v>
      </c>
      <c r="U15" s="266">
        <f>+SUMIF('Work progress Summary BreakDown'!$F$4:$F$228,'Work progress Summary'!$A15,'Work progress Summary BreakDown'!Y$4:Y$228)/$B15</f>
        <v>1</v>
      </c>
      <c r="V15" s="266">
        <f>+SUMIF('Work progress Summary BreakDown'!$F$4:$F$228,'Work progress Summary'!$A15,'Work progress Summary BreakDown'!Z$4:Z$228)/$B15</f>
        <v>1</v>
      </c>
      <c r="W15" s="266">
        <f>+SUMIF('Work progress Summary BreakDown'!$F$4:$F$228,'Work progress Summary'!$A15,'Work progress Summary BreakDown'!AA$4:AA$228)/$B15</f>
        <v>1</v>
      </c>
      <c r="X15" s="266">
        <f>+SUMIF('Work progress Summary BreakDown'!$F$4:$F$228,'Work progress Summary'!$A15,'Work progress Summary BreakDown'!AB$4:AB$228)/$B15</f>
        <v>1</v>
      </c>
      <c r="Y15" s="266">
        <f>+SUMIF('Work progress Summary BreakDown'!$F$4:$F$228,'Work progress Summary'!$A15,'Work progress Summary BreakDown'!AC$4:AC$228)/$B15</f>
        <v>1</v>
      </c>
      <c r="Z15" s="267">
        <f>+SUMIF('Work progress Summary BreakDown'!$F$4:$F$228,'Work progress Summary'!$A15,'Work progress Summary BreakDown'!AD$4:AD$228)/$B15</f>
        <v>1</v>
      </c>
      <c r="AA15" s="267">
        <f>+SUMIF('Work progress Summary BreakDown'!$F$4:$F$228,'Work progress Summary'!$A15,'Work progress Summary BreakDown'!AE$4:AE$228)/$B15</f>
        <v>1</v>
      </c>
      <c r="AB15" s="267">
        <f>+SUMIF('Work progress Summary BreakDown'!$F$4:$F$228,'Work progress Summary'!$A15,'Work progress Summary BreakDown'!AF$4:AF$228)/$B15</f>
        <v>1</v>
      </c>
      <c r="AC15" s="267">
        <f>+SUMIF('Work progress Summary BreakDown'!$F$4:$F$228,'Work progress Summary'!$A15,'Work progress Summary BreakDown'!AG$4:AG$228)/$B15</f>
        <v>1</v>
      </c>
      <c r="AD15" s="267">
        <f>+SUMIF('Work progress Summary BreakDown'!$F$4:$F$228,'Work progress Summary'!$A15,'Work progress Summary BreakDown'!AH$4:AH$228)/$B15</f>
        <v>1</v>
      </c>
      <c r="AE15" s="267">
        <f>+SUMIF('Work progress Summary BreakDown'!$F$4:$F$228,'Work progress Summary'!$A15,'Work progress Summary BreakDown'!AI$4:AI$228)/$B15</f>
        <v>1</v>
      </c>
      <c r="AF15" s="267">
        <f>+SUMIF('Work progress Summary BreakDown'!$F$4:$F$228,'Work progress Summary'!$A15,'Work progress Summary BreakDown'!AJ$4:AJ$228)/$B15</f>
        <v>1</v>
      </c>
      <c r="AG15" s="267">
        <f>+SUMIF('Work progress Summary BreakDown'!$F$4:$F$228,'Work progress Summary'!$A15,'Work progress Summary BreakDown'!AK$4:AK$228)/$B15</f>
        <v>1</v>
      </c>
    </row>
    <row r="16" spans="1:34" s="268" customFormat="1">
      <c r="A16" s="260" t="s">
        <v>566</v>
      </c>
      <c r="B16" s="261">
        <v>2</v>
      </c>
      <c r="C16" s="262">
        <f>+SUMIF('Work progress Summary BreakDown'!$F$4:$F$228,'Work progress Summary'!$A16,'Work progress Summary BreakDown'!G$4:G$228)/$B16</f>
        <v>1</v>
      </c>
      <c r="D16" s="262">
        <f>+SUMIF('Work progress Summary BreakDown'!$F$4:$F$228,'Work progress Summary'!$A16,'Work progress Summary BreakDown'!H$4:H$228)/$B16</f>
        <v>1</v>
      </c>
      <c r="E16" s="262">
        <f>+SUMIF('Work progress Summary BreakDown'!$F$4:$F$228,'Work progress Summary'!$A16,'Work progress Summary BreakDown'!I$4:I$228)/$B16</f>
        <v>1</v>
      </c>
      <c r="F16" s="262">
        <f>+SUMIF('Work progress Summary BreakDown'!$F$4:$F$228,'Work progress Summary'!$A16,'Work progress Summary BreakDown'!J$4:J$228)/$B16</f>
        <v>1</v>
      </c>
      <c r="G16" s="262">
        <f>+SUMIF('Work progress Summary BreakDown'!$F$4:$F$228,'Work progress Summary'!$A16,'Work progress Summary BreakDown'!K$4:K$228)/$B16</f>
        <v>1</v>
      </c>
      <c r="H16" s="262">
        <f>+SUMIF('Work progress Summary BreakDown'!$F$4:$F$228,'Work progress Summary'!$A16,'Work progress Summary BreakDown'!L$4:L$228)/$B16</f>
        <v>1</v>
      </c>
      <c r="I16" s="262">
        <f>+SUMIF('Work progress Summary BreakDown'!$F$4:$F$228,'Work progress Summary'!$A16,'Work progress Summary BreakDown'!M$4:M$228)/$B16</f>
        <v>1</v>
      </c>
      <c r="J16" s="263">
        <f>+SUMIF('Work progress Summary BreakDown'!$F$4:$F$228,'Work progress Summary'!$A16,'Work progress Summary BreakDown'!N$4:N$228)/$B16</f>
        <v>1</v>
      </c>
      <c r="K16" s="263">
        <f>+SUMIF('Work progress Summary BreakDown'!$F$4:$F$228,'Work progress Summary'!$A16,'Work progress Summary BreakDown'!O$4:O$228)/$B16</f>
        <v>1</v>
      </c>
      <c r="L16" s="263">
        <f>+SUMIF('Work progress Summary BreakDown'!$F$4:$F$228,'Work progress Summary'!$A16,'Work progress Summary BreakDown'!P$4:P$228)/$B16</f>
        <v>1</v>
      </c>
      <c r="M16" s="263">
        <f>+SUMIF('Work progress Summary BreakDown'!$F$4:$F$228,'Work progress Summary'!$A16,'Work progress Summary BreakDown'!Q$4:Q$228)/$B16</f>
        <v>1</v>
      </c>
      <c r="N16" s="263">
        <f>+SUMIF('Work progress Summary BreakDown'!$F$4:$F$228,'Work progress Summary'!$A16,'Work progress Summary BreakDown'!R$4:R$228)/$B16</f>
        <v>1</v>
      </c>
      <c r="O16" s="264">
        <f>+SUMIF('Work progress Summary BreakDown'!$F$4:$F$228,'Work progress Summary'!$A16,'Work progress Summary BreakDown'!S$4:S$228)/$B16</f>
        <v>1</v>
      </c>
      <c r="P16" s="264">
        <f>+SUMIF('Work progress Summary BreakDown'!$F$4:$F$228,'Work progress Summary'!$A16,'Work progress Summary BreakDown'!T$4:T$228)/$B16</f>
        <v>1</v>
      </c>
      <c r="Q16" s="264">
        <f>+SUMIF('Work progress Summary BreakDown'!$F$4:$F$228,'Work progress Summary'!$A16,'Work progress Summary BreakDown'!U$4:U$228)/$B16</f>
        <v>1</v>
      </c>
      <c r="R16" s="265">
        <f>+SUMIF('Work progress Summary BreakDown'!$F$4:$F$228,'Work progress Summary'!$A16,'Work progress Summary BreakDown'!V$4:V$228)/$B16</f>
        <v>1</v>
      </c>
      <c r="S16" s="265">
        <f>+SUMIF('Work progress Summary BreakDown'!$F$4:$F$228,'Work progress Summary'!$A16,'Work progress Summary BreakDown'!W$4:W$228)/$B16</f>
        <v>1</v>
      </c>
      <c r="T16" s="265">
        <f>+SUMIF('Work progress Summary BreakDown'!$F$4:$F$228,'Work progress Summary'!$A16,'Work progress Summary BreakDown'!X$4:X$228)/$B16</f>
        <v>1</v>
      </c>
      <c r="U16" s="266">
        <f>+SUMIF('Work progress Summary BreakDown'!$F$4:$F$228,'Work progress Summary'!$A16,'Work progress Summary BreakDown'!Y$4:Y$228)/$B16</f>
        <v>1</v>
      </c>
      <c r="V16" s="266">
        <f>+SUMIF('Work progress Summary BreakDown'!$F$4:$F$228,'Work progress Summary'!$A16,'Work progress Summary BreakDown'!Z$4:Z$228)/$B16</f>
        <v>1</v>
      </c>
      <c r="W16" s="266">
        <f>+SUMIF('Work progress Summary BreakDown'!$F$4:$F$228,'Work progress Summary'!$A16,'Work progress Summary BreakDown'!AA$4:AA$228)/$B16</f>
        <v>1</v>
      </c>
      <c r="X16" s="266">
        <f>+SUMIF('Work progress Summary BreakDown'!$F$4:$F$228,'Work progress Summary'!$A16,'Work progress Summary BreakDown'!AB$4:AB$228)/$B16</f>
        <v>1</v>
      </c>
      <c r="Y16" s="266">
        <f>+SUMIF('Work progress Summary BreakDown'!$F$4:$F$228,'Work progress Summary'!$A16,'Work progress Summary BreakDown'!AC$4:AC$228)/$B16</f>
        <v>1</v>
      </c>
      <c r="Z16" s="267">
        <f>+SUMIF('Work progress Summary BreakDown'!$F$4:$F$228,'Work progress Summary'!$A16,'Work progress Summary BreakDown'!AD$4:AD$228)/$B16</f>
        <v>1</v>
      </c>
      <c r="AA16" s="267">
        <f>+SUMIF('Work progress Summary BreakDown'!$F$4:$F$228,'Work progress Summary'!$A16,'Work progress Summary BreakDown'!AE$4:AE$228)/$B16</f>
        <v>1</v>
      </c>
      <c r="AB16" s="267">
        <f>+SUMIF('Work progress Summary BreakDown'!$F$4:$F$228,'Work progress Summary'!$A16,'Work progress Summary BreakDown'!AF$4:AF$228)/$B16</f>
        <v>1</v>
      </c>
      <c r="AC16" s="267">
        <f>+SUMIF('Work progress Summary BreakDown'!$F$4:$F$228,'Work progress Summary'!$A16,'Work progress Summary BreakDown'!AG$4:AG$228)/$B16</f>
        <v>1</v>
      </c>
      <c r="AD16" s="267">
        <f>+SUMIF('Work progress Summary BreakDown'!$F$4:$F$228,'Work progress Summary'!$A16,'Work progress Summary BreakDown'!AH$4:AH$228)/$B16</f>
        <v>1</v>
      </c>
      <c r="AE16" s="267">
        <f>+SUMIF('Work progress Summary BreakDown'!$F$4:$F$228,'Work progress Summary'!$A16,'Work progress Summary BreakDown'!AI$4:AI$228)/$B16</f>
        <v>1</v>
      </c>
      <c r="AF16" s="267">
        <f>+SUMIF('Work progress Summary BreakDown'!$F$4:$F$228,'Work progress Summary'!$A16,'Work progress Summary BreakDown'!AJ$4:AJ$228)/$B16</f>
        <v>1</v>
      </c>
      <c r="AG16" s="267">
        <f>+SUMIF('Work progress Summary BreakDown'!$F$4:$F$228,'Work progress Summary'!$A16,'Work progress Summary BreakDown'!AK$4:AK$228)/$B16</f>
        <v>1</v>
      </c>
      <c r="AH16" s="269"/>
    </row>
    <row r="17" spans="1:34" s="268" customFormat="1">
      <c r="A17" s="260" t="s">
        <v>567</v>
      </c>
      <c r="B17" s="261">
        <v>2</v>
      </c>
      <c r="C17" s="262">
        <f>+SUMIF('Work progress Summary BreakDown'!$F$4:$F$228,'Work progress Summary'!$A17,'Work progress Summary BreakDown'!G$4:G$228)/$B17</f>
        <v>1</v>
      </c>
      <c r="D17" s="262">
        <f>+SUMIF('Work progress Summary BreakDown'!$F$4:$F$228,'Work progress Summary'!$A17,'Work progress Summary BreakDown'!H$4:H$228)/$B17</f>
        <v>1</v>
      </c>
      <c r="E17" s="262">
        <f>+SUMIF('Work progress Summary BreakDown'!$F$4:$F$228,'Work progress Summary'!$A17,'Work progress Summary BreakDown'!I$4:I$228)/$B17</f>
        <v>1</v>
      </c>
      <c r="F17" s="262">
        <f>+SUMIF('Work progress Summary BreakDown'!$F$4:$F$228,'Work progress Summary'!$A17,'Work progress Summary BreakDown'!J$4:J$228)/$B17</f>
        <v>1</v>
      </c>
      <c r="G17" s="262">
        <f>+SUMIF('Work progress Summary BreakDown'!$F$4:$F$228,'Work progress Summary'!$A17,'Work progress Summary BreakDown'!K$4:K$228)/$B17</f>
        <v>1</v>
      </c>
      <c r="H17" s="262">
        <f>+SUMIF('Work progress Summary BreakDown'!$F$4:$F$228,'Work progress Summary'!$A17,'Work progress Summary BreakDown'!L$4:L$228)/$B17</f>
        <v>1</v>
      </c>
      <c r="I17" s="262">
        <f>+SUMIF('Work progress Summary BreakDown'!$F$4:$F$228,'Work progress Summary'!$A17,'Work progress Summary BreakDown'!M$4:M$228)/$B17</f>
        <v>1</v>
      </c>
      <c r="J17" s="263">
        <f>+SUMIF('Work progress Summary BreakDown'!$F$4:$F$228,'Work progress Summary'!$A17,'Work progress Summary BreakDown'!N$4:N$228)/$B17</f>
        <v>1</v>
      </c>
      <c r="K17" s="263">
        <f>+SUMIF('Work progress Summary BreakDown'!$F$4:$F$228,'Work progress Summary'!$A17,'Work progress Summary BreakDown'!O$4:O$228)/$B17</f>
        <v>1</v>
      </c>
      <c r="L17" s="263">
        <f>+SUMIF('Work progress Summary BreakDown'!$F$4:$F$228,'Work progress Summary'!$A17,'Work progress Summary BreakDown'!P$4:P$228)/$B17</f>
        <v>1</v>
      </c>
      <c r="M17" s="263">
        <f>+SUMIF('Work progress Summary BreakDown'!$F$4:$F$228,'Work progress Summary'!$A17,'Work progress Summary BreakDown'!Q$4:Q$228)/$B17</f>
        <v>1</v>
      </c>
      <c r="N17" s="263">
        <f>+SUMIF('Work progress Summary BreakDown'!$F$4:$F$228,'Work progress Summary'!$A17,'Work progress Summary BreakDown'!R$4:R$228)/$B17</f>
        <v>1</v>
      </c>
      <c r="O17" s="264">
        <f>+SUMIF('Work progress Summary BreakDown'!$F$4:$F$228,'Work progress Summary'!$A17,'Work progress Summary BreakDown'!S$4:S$228)/$B17</f>
        <v>1</v>
      </c>
      <c r="P17" s="264">
        <f>+SUMIF('Work progress Summary BreakDown'!$F$4:$F$228,'Work progress Summary'!$A17,'Work progress Summary BreakDown'!T$4:T$228)/$B17</f>
        <v>1</v>
      </c>
      <c r="Q17" s="264">
        <f>+SUMIF('Work progress Summary BreakDown'!$F$4:$F$228,'Work progress Summary'!$A17,'Work progress Summary BreakDown'!U$4:U$228)/$B17</f>
        <v>1</v>
      </c>
      <c r="R17" s="265">
        <f>+SUMIF('Work progress Summary BreakDown'!$F$4:$F$228,'Work progress Summary'!$A17,'Work progress Summary BreakDown'!V$4:V$228)/$B17</f>
        <v>1</v>
      </c>
      <c r="S17" s="265">
        <f>+SUMIF('Work progress Summary BreakDown'!$F$4:$F$228,'Work progress Summary'!$A17,'Work progress Summary BreakDown'!W$4:W$228)/$B17</f>
        <v>1</v>
      </c>
      <c r="T17" s="265">
        <f>+SUMIF('Work progress Summary BreakDown'!$F$4:$F$228,'Work progress Summary'!$A17,'Work progress Summary BreakDown'!X$4:X$228)/$B17</f>
        <v>1</v>
      </c>
      <c r="U17" s="266">
        <f>+SUMIF('Work progress Summary BreakDown'!$F$4:$F$228,'Work progress Summary'!$A17,'Work progress Summary BreakDown'!Y$4:Y$228)/$B17</f>
        <v>1</v>
      </c>
      <c r="V17" s="266">
        <f>+SUMIF('Work progress Summary BreakDown'!$F$4:$F$228,'Work progress Summary'!$A17,'Work progress Summary BreakDown'!Z$4:Z$228)/$B17</f>
        <v>1</v>
      </c>
      <c r="W17" s="266">
        <f>+SUMIF('Work progress Summary BreakDown'!$F$4:$F$228,'Work progress Summary'!$A17,'Work progress Summary BreakDown'!AA$4:AA$228)/$B17</f>
        <v>1</v>
      </c>
      <c r="X17" s="266">
        <f>+SUMIF('Work progress Summary BreakDown'!$F$4:$F$228,'Work progress Summary'!$A17,'Work progress Summary BreakDown'!AB$4:AB$228)/$B17</f>
        <v>1</v>
      </c>
      <c r="Y17" s="266">
        <f>+SUMIF('Work progress Summary BreakDown'!$F$4:$F$228,'Work progress Summary'!$A17,'Work progress Summary BreakDown'!AC$4:AC$228)/$B17</f>
        <v>1</v>
      </c>
      <c r="Z17" s="267">
        <f>+SUMIF('Work progress Summary BreakDown'!$F$4:$F$228,'Work progress Summary'!$A17,'Work progress Summary BreakDown'!AD$4:AD$228)/$B17</f>
        <v>1</v>
      </c>
      <c r="AA17" s="267">
        <f>+SUMIF('Work progress Summary BreakDown'!$F$4:$F$228,'Work progress Summary'!$A17,'Work progress Summary BreakDown'!AE$4:AE$228)/$B17</f>
        <v>1</v>
      </c>
      <c r="AB17" s="267">
        <f>+SUMIF('Work progress Summary BreakDown'!$F$4:$F$228,'Work progress Summary'!$A17,'Work progress Summary BreakDown'!AF$4:AF$228)/$B17</f>
        <v>1</v>
      </c>
      <c r="AC17" s="267">
        <f>+SUMIF('Work progress Summary BreakDown'!$F$4:$F$228,'Work progress Summary'!$A17,'Work progress Summary BreakDown'!AG$4:AG$228)/$B17</f>
        <v>1</v>
      </c>
      <c r="AD17" s="267">
        <f>+SUMIF('Work progress Summary BreakDown'!$F$4:$F$228,'Work progress Summary'!$A17,'Work progress Summary BreakDown'!AH$4:AH$228)/$B17</f>
        <v>1</v>
      </c>
      <c r="AE17" s="267">
        <f>+SUMIF('Work progress Summary BreakDown'!$F$4:$F$228,'Work progress Summary'!$A17,'Work progress Summary BreakDown'!AI$4:AI$228)/$B17</f>
        <v>1</v>
      </c>
      <c r="AF17" s="267">
        <f>+SUMIF('Work progress Summary BreakDown'!$F$4:$F$228,'Work progress Summary'!$A17,'Work progress Summary BreakDown'!AJ$4:AJ$228)/$B17</f>
        <v>1</v>
      </c>
      <c r="AG17" s="267">
        <f>+SUMIF('Work progress Summary BreakDown'!$F$4:$F$228,'Work progress Summary'!$A17,'Work progress Summary BreakDown'!AK$4:AK$228)/$B17</f>
        <v>1</v>
      </c>
      <c r="AH17" s="269"/>
    </row>
    <row r="18" spans="1:34" s="268" customFormat="1">
      <c r="A18" s="260" t="s">
        <v>568</v>
      </c>
      <c r="B18" s="261">
        <v>5</v>
      </c>
      <c r="C18" s="262">
        <f>+SUMIF('Work progress Summary BreakDown'!$F$4:$F$228,'Work progress Summary'!$A18,'Work progress Summary BreakDown'!G$4:G$228)/$B18</f>
        <v>1</v>
      </c>
      <c r="D18" s="262">
        <f>+SUMIF('Work progress Summary BreakDown'!$F$4:$F$228,'Work progress Summary'!$A18,'Work progress Summary BreakDown'!H$4:H$228)/$B18</f>
        <v>1</v>
      </c>
      <c r="E18" s="262">
        <f>+SUMIF('Work progress Summary BreakDown'!$F$4:$F$228,'Work progress Summary'!$A18,'Work progress Summary BreakDown'!I$4:I$228)/$B18</f>
        <v>1</v>
      </c>
      <c r="F18" s="262">
        <f>+SUMIF('Work progress Summary BreakDown'!$F$4:$F$228,'Work progress Summary'!$A18,'Work progress Summary BreakDown'!J$4:J$228)/$B18</f>
        <v>1</v>
      </c>
      <c r="G18" s="262">
        <f>+SUMIF('Work progress Summary BreakDown'!$F$4:$F$228,'Work progress Summary'!$A18,'Work progress Summary BreakDown'!K$4:K$228)/$B18</f>
        <v>1</v>
      </c>
      <c r="H18" s="262">
        <f>+SUMIF('Work progress Summary BreakDown'!$F$4:$F$228,'Work progress Summary'!$A18,'Work progress Summary BreakDown'!L$4:L$228)/$B18</f>
        <v>1</v>
      </c>
      <c r="I18" s="262">
        <f>+SUMIF('Work progress Summary BreakDown'!$F$4:$F$228,'Work progress Summary'!$A18,'Work progress Summary BreakDown'!M$4:M$228)/$B18</f>
        <v>1</v>
      </c>
      <c r="J18" s="263">
        <f>+SUMIF('Work progress Summary BreakDown'!$F$4:$F$228,'Work progress Summary'!$A18,'Work progress Summary BreakDown'!N$4:N$228)/$B18</f>
        <v>1</v>
      </c>
      <c r="K18" s="263">
        <f>+SUMIF('Work progress Summary BreakDown'!$F$4:$F$228,'Work progress Summary'!$A18,'Work progress Summary BreakDown'!O$4:O$228)/$B18</f>
        <v>1</v>
      </c>
      <c r="L18" s="263">
        <f>+SUMIF('Work progress Summary BreakDown'!$F$4:$F$228,'Work progress Summary'!$A18,'Work progress Summary BreakDown'!P$4:P$228)/$B18</f>
        <v>1</v>
      </c>
      <c r="M18" s="263">
        <f>+SUMIF('Work progress Summary BreakDown'!$F$4:$F$228,'Work progress Summary'!$A18,'Work progress Summary BreakDown'!Q$4:Q$228)/$B18</f>
        <v>1</v>
      </c>
      <c r="N18" s="263">
        <f>+SUMIF('Work progress Summary BreakDown'!$F$4:$F$228,'Work progress Summary'!$A18,'Work progress Summary BreakDown'!R$4:R$228)/$B18</f>
        <v>1</v>
      </c>
      <c r="O18" s="264">
        <f>+SUMIF('Work progress Summary BreakDown'!$F$4:$F$228,'Work progress Summary'!$A18,'Work progress Summary BreakDown'!S$4:S$228)/$B18</f>
        <v>1</v>
      </c>
      <c r="P18" s="264">
        <f>+SUMIF('Work progress Summary BreakDown'!$F$4:$F$228,'Work progress Summary'!$A18,'Work progress Summary BreakDown'!T$4:T$228)/$B18</f>
        <v>1</v>
      </c>
      <c r="Q18" s="264">
        <f>+SUMIF('Work progress Summary BreakDown'!$F$4:$F$228,'Work progress Summary'!$A18,'Work progress Summary BreakDown'!U$4:U$228)/$B18</f>
        <v>1</v>
      </c>
      <c r="R18" s="265">
        <f>+SUMIF('Work progress Summary BreakDown'!$F$4:$F$228,'Work progress Summary'!$A18,'Work progress Summary BreakDown'!V$4:V$228)/$B18</f>
        <v>1</v>
      </c>
      <c r="S18" s="265">
        <f>+SUMIF('Work progress Summary BreakDown'!$F$4:$F$228,'Work progress Summary'!$A18,'Work progress Summary BreakDown'!W$4:W$228)/$B18</f>
        <v>1</v>
      </c>
      <c r="T18" s="265">
        <f>+SUMIF('Work progress Summary BreakDown'!$F$4:$F$228,'Work progress Summary'!$A18,'Work progress Summary BreakDown'!X$4:X$228)/$B18</f>
        <v>1</v>
      </c>
      <c r="U18" s="266">
        <f>+SUMIF('Work progress Summary BreakDown'!$F$4:$F$228,'Work progress Summary'!$A18,'Work progress Summary BreakDown'!Y$4:Y$228)/$B18</f>
        <v>1</v>
      </c>
      <c r="V18" s="266">
        <f>+SUMIF('Work progress Summary BreakDown'!$F$4:$F$228,'Work progress Summary'!$A18,'Work progress Summary BreakDown'!Z$4:Z$228)/$B18</f>
        <v>1</v>
      </c>
      <c r="W18" s="266">
        <f>+SUMIF('Work progress Summary BreakDown'!$F$4:$F$228,'Work progress Summary'!$A18,'Work progress Summary BreakDown'!AA$4:AA$228)/$B18</f>
        <v>1</v>
      </c>
      <c r="X18" s="266">
        <f>+SUMIF('Work progress Summary BreakDown'!$F$4:$F$228,'Work progress Summary'!$A18,'Work progress Summary BreakDown'!AB$4:AB$228)/$B18</f>
        <v>1</v>
      </c>
      <c r="Y18" s="266">
        <f>+SUMIF('Work progress Summary BreakDown'!$F$4:$F$228,'Work progress Summary'!$A18,'Work progress Summary BreakDown'!AC$4:AC$228)/$B18</f>
        <v>1</v>
      </c>
      <c r="Z18" s="267">
        <f>+SUMIF('Work progress Summary BreakDown'!$F$4:$F$228,'Work progress Summary'!$A18,'Work progress Summary BreakDown'!AD$4:AD$228)/$B18</f>
        <v>1</v>
      </c>
      <c r="AA18" s="267">
        <f>+SUMIF('Work progress Summary BreakDown'!$F$4:$F$228,'Work progress Summary'!$A18,'Work progress Summary BreakDown'!AE$4:AE$228)/$B18</f>
        <v>1</v>
      </c>
      <c r="AB18" s="267">
        <f>+SUMIF('Work progress Summary BreakDown'!$F$4:$F$228,'Work progress Summary'!$A18,'Work progress Summary BreakDown'!AF$4:AF$228)/$B18</f>
        <v>1</v>
      </c>
      <c r="AC18" s="267">
        <f>+SUMIF('Work progress Summary BreakDown'!$F$4:$F$228,'Work progress Summary'!$A18,'Work progress Summary BreakDown'!AG$4:AG$228)/$B18</f>
        <v>1</v>
      </c>
      <c r="AD18" s="267">
        <f>+SUMIF('Work progress Summary BreakDown'!$F$4:$F$228,'Work progress Summary'!$A18,'Work progress Summary BreakDown'!AH$4:AH$228)/$B18</f>
        <v>1</v>
      </c>
      <c r="AE18" s="267">
        <f>+SUMIF('Work progress Summary BreakDown'!$F$4:$F$228,'Work progress Summary'!$A18,'Work progress Summary BreakDown'!AI$4:AI$228)/$B18</f>
        <v>1</v>
      </c>
      <c r="AF18" s="267">
        <f>+SUMIF('Work progress Summary BreakDown'!$F$4:$F$228,'Work progress Summary'!$A18,'Work progress Summary BreakDown'!AJ$4:AJ$228)/$B18</f>
        <v>1</v>
      </c>
      <c r="AG18" s="267">
        <f>+SUMIF('Work progress Summary BreakDown'!$F$4:$F$228,'Work progress Summary'!$A18,'Work progress Summary BreakDown'!AK$4:AK$228)/$B18</f>
        <v>1</v>
      </c>
      <c r="AH18" s="269"/>
    </row>
    <row r="19" spans="1:34" s="268" customFormat="1">
      <c r="A19" s="260" t="s">
        <v>569</v>
      </c>
      <c r="B19" s="261">
        <v>3</v>
      </c>
      <c r="C19" s="262">
        <f>+SUMIF('Work progress Summary BreakDown'!$F$4:$F$228,'Work progress Summary'!$A19,'Work progress Summary BreakDown'!G$4:G$228)/$B19</f>
        <v>1</v>
      </c>
      <c r="D19" s="262">
        <f>+SUMIF('Work progress Summary BreakDown'!$F$4:$F$228,'Work progress Summary'!$A19,'Work progress Summary BreakDown'!H$4:H$228)/$B19</f>
        <v>1</v>
      </c>
      <c r="E19" s="262">
        <f>+SUMIF('Work progress Summary BreakDown'!$F$4:$F$228,'Work progress Summary'!$A19,'Work progress Summary BreakDown'!I$4:I$228)/$B19</f>
        <v>1</v>
      </c>
      <c r="F19" s="262">
        <f>+SUMIF('Work progress Summary BreakDown'!$F$4:$F$228,'Work progress Summary'!$A19,'Work progress Summary BreakDown'!J$4:J$228)/$B19</f>
        <v>1</v>
      </c>
      <c r="G19" s="262">
        <f>+SUMIF('Work progress Summary BreakDown'!$F$4:$F$228,'Work progress Summary'!$A19,'Work progress Summary BreakDown'!K$4:K$228)/$B19</f>
        <v>1</v>
      </c>
      <c r="H19" s="262">
        <f>+SUMIF('Work progress Summary BreakDown'!$F$4:$F$228,'Work progress Summary'!$A19,'Work progress Summary BreakDown'!L$4:L$228)/$B19</f>
        <v>1</v>
      </c>
      <c r="I19" s="262">
        <f>+SUMIF('Work progress Summary BreakDown'!$F$4:$F$228,'Work progress Summary'!$A19,'Work progress Summary BreakDown'!M$4:M$228)/$B19</f>
        <v>1</v>
      </c>
      <c r="J19" s="263">
        <f>+SUMIF('Work progress Summary BreakDown'!$F$4:$F$228,'Work progress Summary'!$A19,'Work progress Summary BreakDown'!N$4:N$228)/$B19</f>
        <v>1</v>
      </c>
      <c r="K19" s="263">
        <f>+SUMIF('Work progress Summary BreakDown'!$F$4:$F$228,'Work progress Summary'!$A19,'Work progress Summary BreakDown'!O$4:O$228)/$B19</f>
        <v>1</v>
      </c>
      <c r="L19" s="263">
        <f>+SUMIF('Work progress Summary BreakDown'!$F$4:$F$228,'Work progress Summary'!$A19,'Work progress Summary BreakDown'!P$4:P$228)/$B19</f>
        <v>1</v>
      </c>
      <c r="M19" s="263">
        <f>+SUMIF('Work progress Summary BreakDown'!$F$4:$F$228,'Work progress Summary'!$A19,'Work progress Summary BreakDown'!Q$4:Q$228)/$B19</f>
        <v>1</v>
      </c>
      <c r="N19" s="263">
        <f>+SUMIF('Work progress Summary BreakDown'!$F$4:$F$228,'Work progress Summary'!$A19,'Work progress Summary BreakDown'!R$4:R$228)/$B19</f>
        <v>1</v>
      </c>
      <c r="O19" s="264">
        <f>+SUMIF('Work progress Summary BreakDown'!$F$4:$F$228,'Work progress Summary'!$A19,'Work progress Summary BreakDown'!S$4:S$228)/$B19</f>
        <v>1</v>
      </c>
      <c r="P19" s="264">
        <f>+SUMIF('Work progress Summary BreakDown'!$F$4:$F$228,'Work progress Summary'!$A19,'Work progress Summary BreakDown'!T$4:T$228)/$B19</f>
        <v>1</v>
      </c>
      <c r="Q19" s="264">
        <f>+SUMIF('Work progress Summary BreakDown'!$F$4:$F$228,'Work progress Summary'!$A19,'Work progress Summary BreakDown'!U$4:U$228)/$B19</f>
        <v>1</v>
      </c>
      <c r="R19" s="265">
        <f>+SUMIF('Work progress Summary BreakDown'!$F$4:$F$228,'Work progress Summary'!$A19,'Work progress Summary BreakDown'!V$4:V$228)/$B19</f>
        <v>1</v>
      </c>
      <c r="S19" s="265">
        <f>+SUMIF('Work progress Summary BreakDown'!$F$4:$F$228,'Work progress Summary'!$A19,'Work progress Summary BreakDown'!W$4:W$228)/$B19</f>
        <v>1</v>
      </c>
      <c r="T19" s="265">
        <f>+SUMIF('Work progress Summary BreakDown'!$F$4:$F$228,'Work progress Summary'!$A19,'Work progress Summary BreakDown'!X$4:X$228)/$B19</f>
        <v>1</v>
      </c>
      <c r="U19" s="266">
        <f>+SUMIF('Work progress Summary BreakDown'!$F$4:$F$228,'Work progress Summary'!$A19,'Work progress Summary BreakDown'!Y$4:Y$228)/$B19</f>
        <v>1</v>
      </c>
      <c r="V19" s="266">
        <f>+SUMIF('Work progress Summary BreakDown'!$F$4:$F$228,'Work progress Summary'!$A19,'Work progress Summary BreakDown'!Z$4:Z$228)/$B19</f>
        <v>1</v>
      </c>
      <c r="W19" s="266">
        <f>+SUMIF('Work progress Summary BreakDown'!$F$4:$F$228,'Work progress Summary'!$A19,'Work progress Summary BreakDown'!AA$4:AA$228)/$B19</f>
        <v>1</v>
      </c>
      <c r="X19" s="266">
        <f>+SUMIF('Work progress Summary BreakDown'!$F$4:$F$228,'Work progress Summary'!$A19,'Work progress Summary BreakDown'!AB$4:AB$228)/$B19</f>
        <v>1</v>
      </c>
      <c r="Y19" s="266">
        <f>+SUMIF('Work progress Summary BreakDown'!$F$4:$F$228,'Work progress Summary'!$A19,'Work progress Summary BreakDown'!AC$4:AC$228)/$B19</f>
        <v>1</v>
      </c>
      <c r="Z19" s="267">
        <f>+SUMIF('Work progress Summary BreakDown'!$F$4:$F$228,'Work progress Summary'!$A19,'Work progress Summary BreakDown'!AD$4:AD$228)/$B19</f>
        <v>0</v>
      </c>
      <c r="AA19" s="267">
        <f>+SUMIF('Work progress Summary BreakDown'!$F$4:$F$228,'Work progress Summary'!$A19,'Work progress Summary BreakDown'!AE$4:AE$228)/$B19</f>
        <v>0</v>
      </c>
      <c r="AB19" s="267">
        <f>+SUMIF('Work progress Summary BreakDown'!$F$4:$F$228,'Work progress Summary'!$A19,'Work progress Summary BreakDown'!AF$4:AF$228)/$B19</f>
        <v>1</v>
      </c>
      <c r="AC19" s="267">
        <f>+SUMIF('Work progress Summary BreakDown'!$F$4:$F$228,'Work progress Summary'!$A19,'Work progress Summary BreakDown'!AG$4:AG$228)/$B19</f>
        <v>1</v>
      </c>
      <c r="AD19" s="267">
        <f>+SUMIF('Work progress Summary BreakDown'!$F$4:$F$228,'Work progress Summary'!$A19,'Work progress Summary BreakDown'!AH$4:AH$228)/$B19</f>
        <v>1</v>
      </c>
      <c r="AE19" s="267">
        <f>+SUMIF('Work progress Summary BreakDown'!$F$4:$F$228,'Work progress Summary'!$A19,'Work progress Summary BreakDown'!AI$4:AI$228)/$B19</f>
        <v>1</v>
      </c>
      <c r="AF19" s="267">
        <f>+SUMIF('Work progress Summary BreakDown'!$F$4:$F$228,'Work progress Summary'!$A19,'Work progress Summary BreakDown'!AJ$4:AJ$228)/$B19</f>
        <v>1</v>
      </c>
      <c r="AG19" s="267">
        <f>+SUMIF('Work progress Summary BreakDown'!$F$4:$F$228,'Work progress Summary'!$A19,'Work progress Summary BreakDown'!AK$4:AK$228)/$B19</f>
        <v>1</v>
      </c>
      <c r="AH19" s="269"/>
    </row>
    <row r="20" spans="1:34" s="268" customFormat="1">
      <c r="A20" s="260" t="s">
        <v>663</v>
      </c>
      <c r="B20" s="261">
        <v>19</v>
      </c>
      <c r="C20" s="262">
        <f>+SUMIF('Work progress Summary BreakDown'!$F$4:$F$228,'Work progress Summary'!$A20,'Work progress Summary BreakDown'!G$4:G$228)/$B20</f>
        <v>0.98947368421052639</v>
      </c>
      <c r="D20" s="262">
        <f>+SUMIF('Work progress Summary BreakDown'!$F$4:$F$228,'Work progress Summary'!$A20,'Work progress Summary BreakDown'!H$4:H$228)/$B20</f>
        <v>0.88421052631578956</v>
      </c>
      <c r="E20" s="262">
        <f>+SUMIF('Work progress Summary BreakDown'!$F$4:$F$228,'Work progress Summary'!$A20,'Work progress Summary BreakDown'!I$4:I$228)/$B20</f>
        <v>0.9631578947368421</v>
      </c>
      <c r="F20" s="262">
        <f>+SUMIF('Work progress Summary BreakDown'!$F$4:$F$228,'Work progress Summary'!$A20,'Work progress Summary BreakDown'!J$4:J$228)/$B20</f>
        <v>0.96842105263157907</v>
      </c>
      <c r="G20" s="262">
        <f>+SUMIF('Work progress Summary BreakDown'!$F$4:$F$228,'Work progress Summary'!$A20,'Work progress Summary BreakDown'!K$4:K$228)/$B20</f>
        <v>0.89473684210526316</v>
      </c>
      <c r="H20" s="262">
        <f>+SUMIF('Work progress Summary BreakDown'!$F$4:$F$228,'Work progress Summary'!$A20,'Work progress Summary BreakDown'!L$4:L$228)/$B20</f>
        <v>0.97894736842105268</v>
      </c>
      <c r="I20" s="262">
        <f>+SUMIF('Work progress Summary BreakDown'!$F$4:$F$228,'Work progress Summary'!$A20,'Work progress Summary BreakDown'!M$4:M$228)/$B20</f>
        <v>1</v>
      </c>
      <c r="J20" s="263">
        <f>+SUMIF('Work progress Summary BreakDown'!$F$4:$F$228,'Work progress Summary'!$A20,'Work progress Summary BreakDown'!N$4:N$228)/$B20</f>
        <v>0.84210526315789469</v>
      </c>
      <c r="K20" s="263">
        <f>+SUMIF('Work progress Summary BreakDown'!$F$4:$F$228,'Work progress Summary'!$A20,'Work progress Summary BreakDown'!O$4:O$228)/$B20</f>
        <v>0.73684210526315785</v>
      </c>
      <c r="L20" s="263">
        <f>+SUMIF('Work progress Summary BreakDown'!$F$4:$F$228,'Work progress Summary'!$A20,'Work progress Summary BreakDown'!P$4:P$228)/$B20</f>
        <v>0.78947368421052633</v>
      </c>
      <c r="M20" s="263">
        <f>+SUMIF('Work progress Summary BreakDown'!$F$4:$F$228,'Work progress Summary'!$A20,'Work progress Summary BreakDown'!Q$4:Q$228)/$B20</f>
        <v>0.84210526315789469</v>
      </c>
      <c r="N20" s="263">
        <f>+SUMIF('Work progress Summary BreakDown'!$F$4:$F$228,'Work progress Summary'!$A20,'Work progress Summary BreakDown'!R$4:R$228)/$B20</f>
        <v>0.78947368421052633</v>
      </c>
      <c r="O20" s="264">
        <f>+SUMIF('Work progress Summary BreakDown'!$F$4:$F$228,'Work progress Summary'!$A20,'Work progress Summary BreakDown'!S$4:S$228)/$B20</f>
        <v>1</v>
      </c>
      <c r="P20" s="264">
        <f>+SUMIF('Work progress Summary BreakDown'!$F$4:$F$228,'Work progress Summary'!$A20,'Work progress Summary BreakDown'!T$4:T$228)/$B20</f>
        <v>1</v>
      </c>
      <c r="Q20" s="264">
        <f>+SUMIF('Work progress Summary BreakDown'!$F$4:$F$228,'Work progress Summary'!$A20,'Work progress Summary BreakDown'!U$4:U$228)/$B20</f>
        <v>1</v>
      </c>
      <c r="R20" s="265">
        <f>+SUMIF('Work progress Summary BreakDown'!$F$4:$F$228,'Work progress Summary'!$A20,'Work progress Summary BreakDown'!V$4:V$228)/$B20</f>
        <v>1</v>
      </c>
      <c r="S20" s="265">
        <f>+SUMIF('Work progress Summary BreakDown'!$F$4:$F$228,'Work progress Summary'!$A20,'Work progress Summary BreakDown'!W$4:W$228)/$B20</f>
        <v>1</v>
      </c>
      <c r="T20" s="265">
        <f>+SUMIF('Work progress Summary BreakDown'!$F$4:$F$228,'Work progress Summary'!$A20,'Work progress Summary BreakDown'!X$4:X$228)/$B20</f>
        <v>1</v>
      </c>
      <c r="U20" s="266">
        <f>+SUMIF('Work progress Summary BreakDown'!$F$4:$F$228,'Work progress Summary'!$A20,'Work progress Summary BreakDown'!Y$4:Y$228)/$B20</f>
        <v>0.57894736842105265</v>
      </c>
      <c r="V20" s="266">
        <f>+SUMIF('Work progress Summary BreakDown'!$F$4:$F$228,'Work progress Summary'!$A20,'Work progress Summary BreakDown'!Z$4:Z$228)/$B20</f>
        <v>0.73684210526315785</v>
      </c>
      <c r="W20" s="266">
        <f>+SUMIF('Work progress Summary BreakDown'!$F$4:$F$228,'Work progress Summary'!$A20,'Work progress Summary BreakDown'!AA$4:AA$228)/$B20</f>
        <v>0.78947368421052633</v>
      </c>
      <c r="X20" s="266">
        <f>+SUMIF('Work progress Summary BreakDown'!$F$4:$F$228,'Work progress Summary'!$A20,'Work progress Summary BreakDown'!AB$4:AB$228)/$B20</f>
        <v>0.94736842105263153</v>
      </c>
      <c r="Y20" s="266">
        <f>+SUMIF('Work progress Summary BreakDown'!$F$4:$F$228,'Work progress Summary'!$A20,'Work progress Summary BreakDown'!AC$4:AC$228)/$B20</f>
        <v>0.94736842105263153</v>
      </c>
      <c r="Z20" s="267">
        <f>+SUMIF('Work progress Summary BreakDown'!$F$4:$F$228,'Work progress Summary'!$A20,'Work progress Summary BreakDown'!AD$4:AD$228)/$B20</f>
        <v>0.81578947368421051</v>
      </c>
      <c r="AA20" s="267">
        <f>+SUMIF('Work progress Summary BreakDown'!$F$4:$F$228,'Work progress Summary'!$A20,'Work progress Summary BreakDown'!AE$4:AE$228)/$B20</f>
        <v>0.76315789473684215</v>
      </c>
      <c r="AB20" s="267">
        <f>+SUMIF('Work progress Summary BreakDown'!$F$4:$F$228,'Work progress Summary'!$A20,'Work progress Summary BreakDown'!AF$4:AF$228)/$B20</f>
        <v>0.97368421052631582</v>
      </c>
      <c r="AC20" s="267">
        <f>+SUMIF('Work progress Summary BreakDown'!$F$4:$F$228,'Work progress Summary'!$A20,'Work progress Summary BreakDown'!AG$4:AG$228)/$B20</f>
        <v>1</v>
      </c>
      <c r="AD20" s="267">
        <f>+SUMIF('Work progress Summary BreakDown'!$F$4:$F$228,'Work progress Summary'!$A20,'Work progress Summary BreakDown'!AH$4:AH$228)/$B20</f>
        <v>1</v>
      </c>
      <c r="AE20" s="267">
        <f>+SUMIF('Work progress Summary BreakDown'!$F$4:$F$228,'Work progress Summary'!$A20,'Work progress Summary BreakDown'!AI$4:AI$228)/$B20</f>
        <v>1</v>
      </c>
      <c r="AF20" s="267">
        <f>+SUMIF('Work progress Summary BreakDown'!$F$4:$F$228,'Work progress Summary'!$A20,'Work progress Summary BreakDown'!AJ$4:AJ$228)/$B20</f>
        <v>1</v>
      </c>
      <c r="AG20" s="267">
        <f>+SUMIF('Work progress Summary BreakDown'!$F$4:$F$228,'Work progress Summary'!$A20,'Work progress Summary BreakDown'!AK$4:AK$228)/$B20</f>
        <v>1</v>
      </c>
      <c r="AH20" s="269"/>
    </row>
    <row r="21" spans="1:34" s="268" customFormat="1">
      <c r="A21" s="260" t="s">
        <v>574</v>
      </c>
      <c r="B21" s="261">
        <v>5</v>
      </c>
      <c r="C21" s="262">
        <f>+SUMIF('Work progress Summary BreakDown'!$F$4:$F$228,'Work progress Summary'!$A21,'Work progress Summary BreakDown'!G$4:G$228)/$B21</f>
        <v>1</v>
      </c>
      <c r="D21" s="262">
        <f>+SUMIF('Work progress Summary BreakDown'!$F$4:$F$228,'Work progress Summary'!$A21,'Work progress Summary BreakDown'!H$4:H$228)/$B21</f>
        <v>1</v>
      </c>
      <c r="E21" s="262">
        <f>+SUMIF('Work progress Summary BreakDown'!$F$4:$F$228,'Work progress Summary'!$A21,'Work progress Summary BreakDown'!I$4:I$228)/$B21</f>
        <v>1</v>
      </c>
      <c r="F21" s="262">
        <f>+SUMIF('Work progress Summary BreakDown'!$F$4:$F$228,'Work progress Summary'!$A21,'Work progress Summary BreakDown'!J$4:J$228)/$B21</f>
        <v>1</v>
      </c>
      <c r="G21" s="262">
        <f>+SUMIF('Work progress Summary BreakDown'!$F$4:$F$228,'Work progress Summary'!$A21,'Work progress Summary BreakDown'!K$4:K$228)/$B21</f>
        <v>1</v>
      </c>
      <c r="H21" s="262">
        <f>+SUMIF('Work progress Summary BreakDown'!$F$4:$F$228,'Work progress Summary'!$A21,'Work progress Summary BreakDown'!L$4:L$228)/$B21</f>
        <v>1</v>
      </c>
      <c r="I21" s="262">
        <f>+SUMIF('Work progress Summary BreakDown'!$F$4:$F$228,'Work progress Summary'!$A21,'Work progress Summary BreakDown'!M$4:M$228)/$B21</f>
        <v>1</v>
      </c>
      <c r="J21" s="263">
        <f>+SUMIF('Work progress Summary BreakDown'!$F$4:$F$228,'Work progress Summary'!$A21,'Work progress Summary BreakDown'!N$4:N$228)/$B21</f>
        <v>1</v>
      </c>
      <c r="K21" s="263">
        <f>+SUMIF('Work progress Summary BreakDown'!$F$4:$F$228,'Work progress Summary'!$A21,'Work progress Summary BreakDown'!O$4:O$228)/$B21</f>
        <v>1</v>
      </c>
      <c r="L21" s="263">
        <f>+SUMIF('Work progress Summary BreakDown'!$F$4:$F$228,'Work progress Summary'!$A21,'Work progress Summary BreakDown'!P$4:P$228)/$B21</f>
        <v>1</v>
      </c>
      <c r="M21" s="263">
        <f>+SUMIF('Work progress Summary BreakDown'!$F$4:$F$228,'Work progress Summary'!$A21,'Work progress Summary BreakDown'!Q$4:Q$228)/$B21</f>
        <v>1</v>
      </c>
      <c r="N21" s="263">
        <f>+SUMIF('Work progress Summary BreakDown'!$F$4:$F$228,'Work progress Summary'!$A21,'Work progress Summary BreakDown'!R$4:R$228)/$B21</f>
        <v>1</v>
      </c>
      <c r="O21" s="264">
        <f>+SUMIF('Work progress Summary BreakDown'!$F$4:$F$228,'Work progress Summary'!$A21,'Work progress Summary BreakDown'!S$4:S$228)/$B21</f>
        <v>1</v>
      </c>
      <c r="P21" s="264">
        <f>+SUMIF('Work progress Summary BreakDown'!$F$4:$F$228,'Work progress Summary'!$A21,'Work progress Summary BreakDown'!T$4:T$228)/$B21</f>
        <v>1</v>
      </c>
      <c r="Q21" s="264">
        <f>+SUMIF('Work progress Summary BreakDown'!$F$4:$F$228,'Work progress Summary'!$A21,'Work progress Summary BreakDown'!U$4:U$228)/$B21</f>
        <v>1</v>
      </c>
      <c r="R21" s="265">
        <f>+SUMIF('Work progress Summary BreakDown'!$F$4:$F$228,'Work progress Summary'!$A21,'Work progress Summary BreakDown'!V$4:V$228)/$B21</f>
        <v>1</v>
      </c>
      <c r="S21" s="265">
        <f>+SUMIF('Work progress Summary BreakDown'!$F$4:$F$228,'Work progress Summary'!$A21,'Work progress Summary BreakDown'!W$4:W$228)/$B21</f>
        <v>1</v>
      </c>
      <c r="T21" s="265">
        <f>+SUMIF('Work progress Summary BreakDown'!$F$4:$F$228,'Work progress Summary'!$A21,'Work progress Summary BreakDown'!X$4:X$228)/$B21</f>
        <v>1</v>
      </c>
      <c r="U21" s="266">
        <f>+SUMIF('Work progress Summary BreakDown'!$F$4:$F$228,'Work progress Summary'!$A21,'Work progress Summary BreakDown'!Y$4:Y$228)/$B21</f>
        <v>1</v>
      </c>
      <c r="V21" s="266">
        <f>+SUMIF('Work progress Summary BreakDown'!$F$4:$F$228,'Work progress Summary'!$A21,'Work progress Summary BreakDown'!Z$4:Z$228)/$B21</f>
        <v>1</v>
      </c>
      <c r="W21" s="266">
        <f>+SUMIF('Work progress Summary BreakDown'!$F$4:$F$228,'Work progress Summary'!$A21,'Work progress Summary BreakDown'!AA$4:AA$228)/$B21</f>
        <v>1</v>
      </c>
      <c r="X21" s="266">
        <f>+SUMIF('Work progress Summary BreakDown'!$F$4:$F$228,'Work progress Summary'!$A21,'Work progress Summary BreakDown'!AB$4:AB$228)/$B21</f>
        <v>1</v>
      </c>
      <c r="Y21" s="266">
        <f>+SUMIF('Work progress Summary BreakDown'!$F$4:$F$228,'Work progress Summary'!$A21,'Work progress Summary BreakDown'!AC$4:AC$228)/$B21</f>
        <v>1</v>
      </c>
      <c r="Z21" s="267">
        <f>+SUMIF('Work progress Summary BreakDown'!$F$4:$F$228,'Work progress Summary'!$A21,'Work progress Summary BreakDown'!AD$4:AD$228)/$B21</f>
        <v>1</v>
      </c>
      <c r="AA21" s="267">
        <f>+SUMIF('Work progress Summary BreakDown'!$F$4:$F$228,'Work progress Summary'!$A21,'Work progress Summary BreakDown'!AE$4:AE$228)/$B21</f>
        <v>0.6</v>
      </c>
      <c r="AB21" s="267">
        <f>+SUMIF('Work progress Summary BreakDown'!$F$4:$F$228,'Work progress Summary'!$A21,'Work progress Summary BreakDown'!AF$4:AF$228)/$B21</f>
        <v>0.8</v>
      </c>
      <c r="AC21" s="267">
        <f>+SUMIF('Work progress Summary BreakDown'!$F$4:$F$228,'Work progress Summary'!$A21,'Work progress Summary BreakDown'!AG$4:AG$228)/$B21</f>
        <v>1</v>
      </c>
      <c r="AD21" s="267">
        <f>+SUMIF('Work progress Summary BreakDown'!$F$4:$F$228,'Work progress Summary'!$A21,'Work progress Summary BreakDown'!AH$4:AH$228)/$B21</f>
        <v>1</v>
      </c>
      <c r="AE21" s="267">
        <f>+SUMIF('Work progress Summary BreakDown'!$F$4:$F$228,'Work progress Summary'!$A21,'Work progress Summary BreakDown'!AI$4:AI$228)/$B21</f>
        <v>1</v>
      </c>
      <c r="AF21" s="267">
        <f>+SUMIF('Work progress Summary BreakDown'!$F$4:$F$228,'Work progress Summary'!$A21,'Work progress Summary BreakDown'!AJ$4:AJ$228)/$B21</f>
        <v>1</v>
      </c>
      <c r="AG21" s="267">
        <f>+SUMIF('Work progress Summary BreakDown'!$F$4:$F$228,'Work progress Summary'!$A21,'Work progress Summary BreakDown'!AK$4:AK$228)/$B21</f>
        <v>1</v>
      </c>
      <c r="AH21" s="269"/>
    </row>
    <row r="22" spans="1:34" s="268" customFormat="1">
      <c r="A22" s="260" t="s">
        <v>575</v>
      </c>
      <c r="B22" s="261">
        <v>1</v>
      </c>
      <c r="C22" s="262">
        <f>+SUMIF('Work progress Summary BreakDown'!$F$4:$F$228,'Work progress Summary'!$A22,'Work progress Summary BreakDown'!G$4:G$228)/$B22</f>
        <v>1</v>
      </c>
      <c r="D22" s="262">
        <f>+SUMIF('Work progress Summary BreakDown'!$F$4:$F$228,'Work progress Summary'!$A22,'Work progress Summary BreakDown'!H$4:H$228)/$B22</f>
        <v>1</v>
      </c>
      <c r="E22" s="262">
        <f>+SUMIF('Work progress Summary BreakDown'!$F$4:$F$228,'Work progress Summary'!$A22,'Work progress Summary BreakDown'!I$4:I$228)/$B22</f>
        <v>1</v>
      </c>
      <c r="F22" s="262">
        <f>+SUMIF('Work progress Summary BreakDown'!$F$4:$F$228,'Work progress Summary'!$A22,'Work progress Summary BreakDown'!J$4:J$228)/$B22</f>
        <v>1</v>
      </c>
      <c r="G22" s="262">
        <f>+SUMIF('Work progress Summary BreakDown'!$F$4:$F$228,'Work progress Summary'!$A22,'Work progress Summary BreakDown'!K$4:K$228)/$B22</f>
        <v>1</v>
      </c>
      <c r="H22" s="262">
        <f>+SUMIF('Work progress Summary BreakDown'!$F$4:$F$228,'Work progress Summary'!$A22,'Work progress Summary BreakDown'!L$4:L$228)/$B22</f>
        <v>1</v>
      </c>
      <c r="I22" s="262">
        <f>+SUMIF('Work progress Summary BreakDown'!$F$4:$F$228,'Work progress Summary'!$A22,'Work progress Summary BreakDown'!M$4:M$228)/$B22</f>
        <v>1</v>
      </c>
      <c r="J22" s="263">
        <f>+SUMIF('Work progress Summary BreakDown'!$F$4:$F$228,'Work progress Summary'!$A22,'Work progress Summary BreakDown'!N$4:N$228)/$B22</f>
        <v>1</v>
      </c>
      <c r="K22" s="263">
        <f>+SUMIF('Work progress Summary BreakDown'!$F$4:$F$228,'Work progress Summary'!$A22,'Work progress Summary BreakDown'!O$4:O$228)/$B22</f>
        <v>1</v>
      </c>
      <c r="L22" s="263">
        <f>+SUMIF('Work progress Summary BreakDown'!$F$4:$F$228,'Work progress Summary'!$A22,'Work progress Summary BreakDown'!P$4:P$228)/$B22</f>
        <v>1</v>
      </c>
      <c r="M22" s="263">
        <f>+SUMIF('Work progress Summary BreakDown'!$F$4:$F$228,'Work progress Summary'!$A22,'Work progress Summary BreakDown'!Q$4:Q$228)/$B22</f>
        <v>1</v>
      </c>
      <c r="N22" s="263">
        <f>+SUMIF('Work progress Summary BreakDown'!$F$4:$F$228,'Work progress Summary'!$A22,'Work progress Summary BreakDown'!R$4:R$228)/$B22</f>
        <v>1</v>
      </c>
      <c r="O22" s="264">
        <f>+SUMIF('Work progress Summary BreakDown'!$F$4:$F$228,'Work progress Summary'!$A22,'Work progress Summary BreakDown'!S$4:S$228)/$B22</f>
        <v>1</v>
      </c>
      <c r="P22" s="264">
        <f>+SUMIF('Work progress Summary BreakDown'!$F$4:$F$228,'Work progress Summary'!$A22,'Work progress Summary BreakDown'!T$4:T$228)/$B22</f>
        <v>1</v>
      </c>
      <c r="Q22" s="264">
        <f>+SUMIF('Work progress Summary BreakDown'!$F$4:$F$228,'Work progress Summary'!$A22,'Work progress Summary BreakDown'!U$4:U$228)/$B22</f>
        <v>1</v>
      </c>
      <c r="R22" s="265">
        <f>+SUMIF('Work progress Summary BreakDown'!$F$4:$F$228,'Work progress Summary'!$A22,'Work progress Summary BreakDown'!V$4:V$228)/$B22</f>
        <v>1</v>
      </c>
      <c r="S22" s="265">
        <f>+SUMIF('Work progress Summary BreakDown'!$F$4:$F$228,'Work progress Summary'!$A22,'Work progress Summary BreakDown'!W$4:W$228)/$B22</f>
        <v>1</v>
      </c>
      <c r="T22" s="265">
        <f>+SUMIF('Work progress Summary BreakDown'!$F$4:$F$228,'Work progress Summary'!$A22,'Work progress Summary BreakDown'!X$4:X$228)/$B22</f>
        <v>1</v>
      </c>
      <c r="U22" s="266">
        <f>+SUMIF('Work progress Summary BreakDown'!$F$4:$F$228,'Work progress Summary'!$A22,'Work progress Summary BreakDown'!Y$4:Y$228)/$B22</f>
        <v>1</v>
      </c>
      <c r="V22" s="266">
        <f>+SUMIF('Work progress Summary BreakDown'!$F$4:$F$228,'Work progress Summary'!$A22,'Work progress Summary BreakDown'!Z$4:Z$228)/$B22</f>
        <v>1</v>
      </c>
      <c r="W22" s="266">
        <f>+SUMIF('Work progress Summary BreakDown'!$F$4:$F$228,'Work progress Summary'!$A22,'Work progress Summary BreakDown'!AA$4:AA$228)/$B22</f>
        <v>1</v>
      </c>
      <c r="X22" s="266">
        <f>+SUMIF('Work progress Summary BreakDown'!$F$4:$F$228,'Work progress Summary'!$A22,'Work progress Summary BreakDown'!AB$4:AB$228)/$B22</f>
        <v>1</v>
      </c>
      <c r="Y22" s="266">
        <f>+SUMIF('Work progress Summary BreakDown'!$F$4:$F$228,'Work progress Summary'!$A22,'Work progress Summary BreakDown'!AC$4:AC$228)/$B22</f>
        <v>1</v>
      </c>
      <c r="Z22" s="267">
        <f>+SUMIF('Work progress Summary BreakDown'!$F$4:$F$228,'Work progress Summary'!$A22,'Work progress Summary BreakDown'!AD$4:AD$228)/$B22</f>
        <v>0</v>
      </c>
      <c r="AA22" s="267">
        <f>+SUMIF('Work progress Summary BreakDown'!$F$4:$F$228,'Work progress Summary'!$A22,'Work progress Summary BreakDown'!AE$4:AE$228)/$B22</f>
        <v>0</v>
      </c>
      <c r="AB22" s="267">
        <f>+SUMIF('Work progress Summary BreakDown'!$F$4:$F$228,'Work progress Summary'!$A22,'Work progress Summary BreakDown'!AF$4:AF$228)/$B22</f>
        <v>1</v>
      </c>
      <c r="AC22" s="267">
        <f>+SUMIF('Work progress Summary BreakDown'!$F$4:$F$228,'Work progress Summary'!$A22,'Work progress Summary BreakDown'!AG$4:AG$228)/$B22</f>
        <v>1</v>
      </c>
      <c r="AD22" s="267">
        <f>+SUMIF('Work progress Summary BreakDown'!$F$4:$F$228,'Work progress Summary'!$A22,'Work progress Summary BreakDown'!AH$4:AH$228)/$B22</f>
        <v>1</v>
      </c>
      <c r="AE22" s="267">
        <f>+SUMIF('Work progress Summary BreakDown'!$F$4:$F$228,'Work progress Summary'!$A22,'Work progress Summary BreakDown'!AI$4:AI$228)/$B22</f>
        <v>1</v>
      </c>
      <c r="AF22" s="267">
        <f>+SUMIF('Work progress Summary BreakDown'!$F$4:$F$228,'Work progress Summary'!$A22,'Work progress Summary BreakDown'!AJ$4:AJ$228)/$B22</f>
        <v>1</v>
      </c>
      <c r="AG22" s="267">
        <f>+SUMIF('Work progress Summary BreakDown'!$F$4:$F$228,'Work progress Summary'!$A22,'Work progress Summary BreakDown'!AK$4:AK$228)/$B22</f>
        <v>1</v>
      </c>
      <c r="AH22" s="269"/>
    </row>
    <row r="23" spans="1:34" s="268" customFormat="1">
      <c r="A23" s="260" t="s">
        <v>576</v>
      </c>
      <c r="B23" s="261">
        <v>4</v>
      </c>
      <c r="C23" s="262">
        <f>+SUMIF('Work progress Summary BreakDown'!$F$4:$F$228,'Work progress Summary'!$A23,'Work progress Summary BreakDown'!G$4:G$228)/$B23</f>
        <v>1</v>
      </c>
      <c r="D23" s="262">
        <f>+SUMIF('Work progress Summary BreakDown'!$F$4:$F$228,'Work progress Summary'!$A23,'Work progress Summary BreakDown'!H$4:H$228)/$B23</f>
        <v>1</v>
      </c>
      <c r="E23" s="262">
        <f>+SUMIF('Work progress Summary BreakDown'!$F$4:$F$228,'Work progress Summary'!$A23,'Work progress Summary BreakDown'!I$4:I$228)/$B23</f>
        <v>1</v>
      </c>
      <c r="F23" s="262">
        <f>+SUMIF('Work progress Summary BreakDown'!$F$4:$F$228,'Work progress Summary'!$A23,'Work progress Summary BreakDown'!J$4:J$228)/$B23</f>
        <v>1</v>
      </c>
      <c r="G23" s="262">
        <f>+SUMIF('Work progress Summary BreakDown'!$F$4:$F$228,'Work progress Summary'!$A23,'Work progress Summary BreakDown'!K$4:K$228)/$B23</f>
        <v>1</v>
      </c>
      <c r="H23" s="262">
        <f>+SUMIF('Work progress Summary BreakDown'!$F$4:$F$228,'Work progress Summary'!$A23,'Work progress Summary BreakDown'!L$4:L$228)/$B23</f>
        <v>1</v>
      </c>
      <c r="I23" s="262">
        <f>+SUMIF('Work progress Summary BreakDown'!$F$4:$F$228,'Work progress Summary'!$A23,'Work progress Summary BreakDown'!M$4:M$228)/$B23</f>
        <v>1</v>
      </c>
      <c r="J23" s="263">
        <f>+SUMIF('Work progress Summary BreakDown'!$F$4:$F$228,'Work progress Summary'!$A23,'Work progress Summary BreakDown'!N$4:N$228)/$B23</f>
        <v>1</v>
      </c>
      <c r="K23" s="263">
        <f>+SUMIF('Work progress Summary BreakDown'!$F$4:$F$228,'Work progress Summary'!$A23,'Work progress Summary BreakDown'!O$4:O$228)/$B23</f>
        <v>1</v>
      </c>
      <c r="L23" s="263">
        <f>+SUMIF('Work progress Summary BreakDown'!$F$4:$F$228,'Work progress Summary'!$A23,'Work progress Summary BreakDown'!P$4:P$228)/$B23</f>
        <v>1</v>
      </c>
      <c r="M23" s="263">
        <f>+SUMIF('Work progress Summary BreakDown'!$F$4:$F$228,'Work progress Summary'!$A23,'Work progress Summary BreakDown'!Q$4:Q$228)/$B23</f>
        <v>1</v>
      </c>
      <c r="N23" s="263">
        <f>+SUMIF('Work progress Summary BreakDown'!$F$4:$F$228,'Work progress Summary'!$A23,'Work progress Summary BreakDown'!R$4:R$228)/$B23</f>
        <v>1</v>
      </c>
      <c r="O23" s="264">
        <f>+SUMIF('Work progress Summary BreakDown'!$F$4:$F$228,'Work progress Summary'!$A23,'Work progress Summary BreakDown'!S$4:S$228)/$B23</f>
        <v>1</v>
      </c>
      <c r="P23" s="264">
        <f>+SUMIF('Work progress Summary BreakDown'!$F$4:$F$228,'Work progress Summary'!$A23,'Work progress Summary BreakDown'!T$4:T$228)/$B23</f>
        <v>1</v>
      </c>
      <c r="Q23" s="264">
        <f>+SUMIF('Work progress Summary BreakDown'!$F$4:$F$228,'Work progress Summary'!$A23,'Work progress Summary BreakDown'!U$4:U$228)/$B23</f>
        <v>1</v>
      </c>
      <c r="R23" s="265">
        <f>+SUMIF('Work progress Summary BreakDown'!$F$4:$F$228,'Work progress Summary'!$A23,'Work progress Summary BreakDown'!V$4:V$228)/$B23</f>
        <v>1</v>
      </c>
      <c r="S23" s="265">
        <f>+SUMIF('Work progress Summary BreakDown'!$F$4:$F$228,'Work progress Summary'!$A23,'Work progress Summary BreakDown'!W$4:W$228)/$B23</f>
        <v>1</v>
      </c>
      <c r="T23" s="265">
        <f>+SUMIF('Work progress Summary BreakDown'!$F$4:$F$228,'Work progress Summary'!$A23,'Work progress Summary BreakDown'!X$4:X$228)/$B23</f>
        <v>1</v>
      </c>
      <c r="U23" s="266">
        <f>+SUMIF('Work progress Summary BreakDown'!$F$4:$F$228,'Work progress Summary'!$A23,'Work progress Summary BreakDown'!Y$4:Y$228)/$B23</f>
        <v>0.75</v>
      </c>
      <c r="V23" s="266">
        <f>+SUMIF('Work progress Summary BreakDown'!$F$4:$F$228,'Work progress Summary'!$A23,'Work progress Summary BreakDown'!Z$4:Z$228)/$B23</f>
        <v>1</v>
      </c>
      <c r="W23" s="266">
        <f>+SUMIF('Work progress Summary BreakDown'!$F$4:$F$228,'Work progress Summary'!$A23,'Work progress Summary BreakDown'!AA$4:AA$228)/$B23</f>
        <v>0.25</v>
      </c>
      <c r="X23" s="266">
        <f>+SUMIF('Work progress Summary BreakDown'!$F$4:$F$228,'Work progress Summary'!$A23,'Work progress Summary BreakDown'!AB$4:AB$228)/$B23</f>
        <v>1</v>
      </c>
      <c r="Y23" s="266">
        <f>+SUMIF('Work progress Summary BreakDown'!$F$4:$F$228,'Work progress Summary'!$A23,'Work progress Summary BreakDown'!AC$4:AC$228)/$B23</f>
        <v>1</v>
      </c>
      <c r="Z23" s="267">
        <f>+SUMIF('Work progress Summary BreakDown'!$F$4:$F$228,'Work progress Summary'!$A23,'Work progress Summary BreakDown'!AD$4:AD$228)/$B23</f>
        <v>0.25</v>
      </c>
      <c r="AA23" s="267">
        <f>+SUMIF('Work progress Summary BreakDown'!$F$4:$F$228,'Work progress Summary'!$A23,'Work progress Summary BreakDown'!AE$4:AE$228)/$B23</f>
        <v>0</v>
      </c>
      <c r="AB23" s="267">
        <f>+SUMIF('Work progress Summary BreakDown'!$F$4:$F$228,'Work progress Summary'!$A23,'Work progress Summary BreakDown'!AF$4:AF$228)/$B23</f>
        <v>1</v>
      </c>
      <c r="AC23" s="267">
        <f>+SUMIF('Work progress Summary BreakDown'!$F$4:$F$228,'Work progress Summary'!$A23,'Work progress Summary BreakDown'!AG$4:AG$228)/$B23</f>
        <v>1</v>
      </c>
      <c r="AD23" s="267">
        <f>+SUMIF('Work progress Summary BreakDown'!$F$4:$F$228,'Work progress Summary'!$A23,'Work progress Summary BreakDown'!AH$4:AH$228)/$B23</f>
        <v>1</v>
      </c>
      <c r="AE23" s="267">
        <f>+SUMIF('Work progress Summary BreakDown'!$F$4:$F$228,'Work progress Summary'!$A23,'Work progress Summary BreakDown'!AI$4:AI$228)/$B23</f>
        <v>0.875</v>
      </c>
      <c r="AF23" s="267">
        <f>+SUMIF('Work progress Summary BreakDown'!$F$4:$F$228,'Work progress Summary'!$A23,'Work progress Summary BreakDown'!AJ$4:AJ$228)/$B23</f>
        <v>1</v>
      </c>
      <c r="AG23" s="267">
        <f>+SUMIF('Work progress Summary BreakDown'!$F$4:$F$228,'Work progress Summary'!$A23,'Work progress Summary BreakDown'!AK$4:AK$228)/$B23</f>
        <v>1</v>
      </c>
      <c r="AH23" s="269"/>
    </row>
    <row r="24" spans="1:34" s="268" customFormat="1">
      <c r="A24" s="260" t="s">
        <v>577</v>
      </c>
      <c r="B24" s="261">
        <v>3</v>
      </c>
      <c r="C24" s="262">
        <f>+SUMIF('Work progress Summary BreakDown'!$F$4:$F$228,'Work progress Summary'!$A24,'Work progress Summary BreakDown'!G$4:G$228)/$B24</f>
        <v>1</v>
      </c>
      <c r="D24" s="262">
        <f>+SUMIF('Work progress Summary BreakDown'!$F$4:$F$228,'Work progress Summary'!$A24,'Work progress Summary BreakDown'!H$4:H$228)/$B24</f>
        <v>1</v>
      </c>
      <c r="E24" s="262">
        <f>+SUMIF('Work progress Summary BreakDown'!$F$4:$F$228,'Work progress Summary'!$A24,'Work progress Summary BreakDown'!I$4:I$228)/$B24</f>
        <v>1</v>
      </c>
      <c r="F24" s="262">
        <f>+SUMIF('Work progress Summary BreakDown'!$F$4:$F$228,'Work progress Summary'!$A24,'Work progress Summary BreakDown'!J$4:J$228)/$B24</f>
        <v>1</v>
      </c>
      <c r="G24" s="262">
        <f>+SUMIF('Work progress Summary BreakDown'!$F$4:$F$228,'Work progress Summary'!$A24,'Work progress Summary BreakDown'!K$4:K$228)/$B24</f>
        <v>1</v>
      </c>
      <c r="H24" s="262">
        <f>+SUMIF('Work progress Summary BreakDown'!$F$4:$F$228,'Work progress Summary'!$A24,'Work progress Summary BreakDown'!L$4:L$228)/$B24</f>
        <v>1</v>
      </c>
      <c r="I24" s="262">
        <f>+SUMIF('Work progress Summary BreakDown'!$F$4:$F$228,'Work progress Summary'!$A24,'Work progress Summary BreakDown'!M$4:M$228)/$B24</f>
        <v>1</v>
      </c>
      <c r="J24" s="263">
        <f>+SUMIF('Work progress Summary BreakDown'!$F$4:$F$228,'Work progress Summary'!$A24,'Work progress Summary BreakDown'!N$4:N$228)/$B24</f>
        <v>0.66666666666666663</v>
      </c>
      <c r="K24" s="263">
        <f>+SUMIF('Work progress Summary BreakDown'!$F$4:$F$228,'Work progress Summary'!$A24,'Work progress Summary BreakDown'!O$4:O$228)/$B24</f>
        <v>0.66666666666666663</v>
      </c>
      <c r="L24" s="263">
        <f>+SUMIF('Work progress Summary BreakDown'!$F$4:$F$228,'Work progress Summary'!$A24,'Work progress Summary BreakDown'!P$4:P$228)/$B24</f>
        <v>0.66666666666666663</v>
      </c>
      <c r="M24" s="263">
        <f>+SUMIF('Work progress Summary BreakDown'!$F$4:$F$228,'Work progress Summary'!$A24,'Work progress Summary BreakDown'!Q$4:Q$228)/$B24</f>
        <v>1</v>
      </c>
      <c r="N24" s="263">
        <f>+SUMIF('Work progress Summary BreakDown'!$F$4:$F$228,'Work progress Summary'!$A24,'Work progress Summary BreakDown'!R$4:R$228)/$B24</f>
        <v>1</v>
      </c>
      <c r="O24" s="264">
        <f>+SUMIF('Work progress Summary BreakDown'!$F$4:$F$228,'Work progress Summary'!$A24,'Work progress Summary BreakDown'!S$4:S$228)/$B24</f>
        <v>1</v>
      </c>
      <c r="P24" s="264">
        <f>+SUMIF('Work progress Summary BreakDown'!$F$4:$F$228,'Work progress Summary'!$A24,'Work progress Summary BreakDown'!T$4:T$228)/$B24</f>
        <v>1</v>
      </c>
      <c r="Q24" s="264">
        <f>+SUMIF('Work progress Summary BreakDown'!$F$4:$F$228,'Work progress Summary'!$A24,'Work progress Summary BreakDown'!U$4:U$228)/$B24</f>
        <v>1</v>
      </c>
      <c r="R24" s="265">
        <f>+SUMIF('Work progress Summary BreakDown'!$F$4:$F$228,'Work progress Summary'!$A24,'Work progress Summary BreakDown'!V$4:V$228)/$B24</f>
        <v>1</v>
      </c>
      <c r="S24" s="265">
        <f>+SUMIF('Work progress Summary BreakDown'!$F$4:$F$228,'Work progress Summary'!$A24,'Work progress Summary BreakDown'!W$4:W$228)/$B24</f>
        <v>1</v>
      </c>
      <c r="T24" s="265">
        <f>+SUMIF('Work progress Summary BreakDown'!$F$4:$F$228,'Work progress Summary'!$A24,'Work progress Summary BreakDown'!X$4:X$228)/$B24</f>
        <v>1</v>
      </c>
      <c r="U24" s="266">
        <f>+SUMIF('Work progress Summary BreakDown'!$F$4:$F$228,'Work progress Summary'!$A24,'Work progress Summary BreakDown'!Y$4:Y$228)/$B24</f>
        <v>0.66666666666666663</v>
      </c>
      <c r="V24" s="266">
        <f>+SUMIF('Work progress Summary BreakDown'!$F$4:$F$228,'Work progress Summary'!$A24,'Work progress Summary BreakDown'!Z$4:Z$228)/$B24</f>
        <v>0.66666666666666663</v>
      </c>
      <c r="W24" s="266">
        <f>+SUMIF('Work progress Summary BreakDown'!$F$4:$F$228,'Work progress Summary'!$A24,'Work progress Summary BreakDown'!AA$4:AA$228)/$B24</f>
        <v>0.66666666666666663</v>
      </c>
      <c r="X24" s="266">
        <f>+SUMIF('Work progress Summary BreakDown'!$F$4:$F$228,'Work progress Summary'!$A24,'Work progress Summary BreakDown'!AB$4:AB$228)/$B24</f>
        <v>1</v>
      </c>
      <c r="Y24" s="266">
        <f>+SUMIF('Work progress Summary BreakDown'!$F$4:$F$228,'Work progress Summary'!$A24,'Work progress Summary BreakDown'!AC$4:AC$228)/$B24</f>
        <v>1</v>
      </c>
      <c r="Z24" s="267">
        <f>+SUMIF('Work progress Summary BreakDown'!$F$4:$F$228,'Work progress Summary'!$A24,'Work progress Summary BreakDown'!AD$4:AD$228)/$B24</f>
        <v>0.66666666666666663</v>
      </c>
      <c r="AA24" s="267">
        <f>+SUMIF('Work progress Summary BreakDown'!$F$4:$F$228,'Work progress Summary'!$A24,'Work progress Summary BreakDown'!AE$4:AE$228)/$B24</f>
        <v>0.66666666666666663</v>
      </c>
      <c r="AB24" s="267">
        <f>+SUMIF('Work progress Summary BreakDown'!$F$4:$F$228,'Work progress Summary'!$A24,'Work progress Summary BreakDown'!AF$4:AF$228)/$B24</f>
        <v>1</v>
      </c>
      <c r="AC24" s="267">
        <f>+SUMIF('Work progress Summary BreakDown'!$F$4:$F$228,'Work progress Summary'!$A24,'Work progress Summary BreakDown'!AG$4:AG$228)/$B24</f>
        <v>1</v>
      </c>
      <c r="AD24" s="267">
        <f>+SUMIF('Work progress Summary BreakDown'!$F$4:$F$228,'Work progress Summary'!$A24,'Work progress Summary BreakDown'!AH$4:AH$228)/$B24</f>
        <v>1</v>
      </c>
      <c r="AE24" s="267">
        <f>+SUMIF('Work progress Summary BreakDown'!$F$4:$F$228,'Work progress Summary'!$A24,'Work progress Summary BreakDown'!AI$4:AI$228)/$B24</f>
        <v>1</v>
      </c>
      <c r="AF24" s="267">
        <f>+SUMIF('Work progress Summary BreakDown'!$F$4:$F$228,'Work progress Summary'!$A24,'Work progress Summary BreakDown'!AJ$4:AJ$228)/$B24</f>
        <v>1</v>
      </c>
      <c r="AG24" s="267">
        <f>+SUMIF('Work progress Summary BreakDown'!$F$4:$F$228,'Work progress Summary'!$A24,'Work progress Summary BreakDown'!AK$4:AK$228)/$B24</f>
        <v>1</v>
      </c>
      <c r="AH24" s="269"/>
    </row>
    <row r="25" spans="1:34" s="268" customFormat="1">
      <c r="A25" s="260" t="s">
        <v>578</v>
      </c>
      <c r="B25" s="261">
        <v>6</v>
      </c>
      <c r="C25" s="262">
        <f>+SUMIF('Work progress Summary BreakDown'!$F$4:$F$228,'Work progress Summary'!$A25,'Work progress Summary BreakDown'!G$4:G$228)/$B25</f>
        <v>1</v>
      </c>
      <c r="D25" s="262">
        <v>1</v>
      </c>
      <c r="E25" s="262">
        <f>+SUMIF('Work progress Summary BreakDown'!$F$4:$F$228,'Work progress Summary'!$A25,'Work progress Summary BreakDown'!I$4:I$228)/$B25</f>
        <v>1</v>
      </c>
      <c r="F25" s="262">
        <f>+SUMIF('Work progress Summary BreakDown'!$F$4:$F$228,'Work progress Summary'!$A25,'Work progress Summary BreakDown'!J$4:J$228)/$B25</f>
        <v>1</v>
      </c>
      <c r="G25" s="262">
        <f>+SUMIF('Work progress Summary BreakDown'!$F$4:$F$228,'Work progress Summary'!$A25,'Work progress Summary BreakDown'!K$4:K$228)/$B25</f>
        <v>1</v>
      </c>
      <c r="H25" s="262">
        <f>+SUMIF('Work progress Summary BreakDown'!$F$4:$F$228,'Work progress Summary'!$A25,'Work progress Summary BreakDown'!L$4:L$228)/$B25</f>
        <v>1</v>
      </c>
      <c r="I25" s="262">
        <f>+SUMIF('Work progress Summary BreakDown'!$F$4:$F$228,'Work progress Summary'!$A25,'Work progress Summary BreakDown'!M$4:M$228)/$B25</f>
        <v>1</v>
      </c>
      <c r="J25" s="263">
        <f>+SUMIF('Work progress Summary BreakDown'!$F$4:$F$228,'Work progress Summary'!$A25,'Work progress Summary BreakDown'!N$4:N$228)/$B25</f>
        <v>1</v>
      </c>
      <c r="K25" s="263">
        <v>1</v>
      </c>
      <c r="L25" s="263">
        <f>+SUMIF('Work progress Summary BreakDown'!$F$4:$F$228,'Work progress Summary'!$A25,'Work progress Summary BreakDown'!P$4:P$228)/$B25</f>
        <v>1</v>
      </c>
      <c r="M25" s="263">
        <f>+SUMIF('Work progress Summary BreakDown'!$F$4:$F$228,'Work progress Summary'!$A25,'Work progress Summary BreakDown'!Q$4:Q$228)/$B25</f>
        <v>1</v>
      </c>
      <c r="N25" s="263">
        <f>+SUMIF('Work progress Summary BreakDown'!$F$4:$F$228,'Work progress Summary'!$A25,'Work progress Summary BreakDown'!R$4:R$228)/$B25</f>
        <v>1</v>
      </c>
      <c r="O25" s="264">
        <f>+SUMIF('Work progress Summary BreakDown'!$F$4:$F$228,'Work progress Summary'!$A25,'Work progress Summary BreakDown'!S$4:S$228)/$B25</f>
        <v>1</v>
      </c>
      <c r="P25" s="264">
        <f>+SUMIF('Work progress Summary BreakDown'!$F$4:$F$228,'Work progress Summary'!$A25,'Work progress Summary BreakDown'!T$4:T$228)/$B25</f>
        <v>1</v>
      </c>
      <c r="Q25" s="264">
        <f>+SUMIF('Work progress Summary BreakDown'!$F$4:$F$228,'Work progress Summary'!$A25,'Work progress Summary BreakDown'!U$4:U$228)/$B25</f>
        <v>1</v>
      </c>
      <c r="R25" s="265">
        <f>+SUMIF('Work progress Summary BreakDown'!$F$4:$F$228,'Work progress Summary'!$A25,'Work progress Summary BreakDown'!V$4:V$228)/$B25</f>
        <v>1</v>
      </c>
      <c r="S25" s="265">
        <f>+SUMIF('Work progress Summary BreakDown'!$F$4:$F$228,'Work progress Summary'!$A25,'Work progress Summary BreakDown'!W$4:W$228)/$B25</f>
        <v>1</v>
      </c>
      <c r="T25" s="265">
        <f>+SUMIF('Work progress Summary BreakDown'!$F$4:$F$228,'Work progress Summary'!$A25,'Work progress Summary BreakDown'!X$4:X$228)/$B25</f>
        <v>1</v>
      </c>
      <c r="U25" s="266">
        <v>1</v>
      </c>
      <c r="V25" s="266">
        <f>+SUMIF('Work progress Summary BreakDown'!$F$4:$F$228,'Work progress Summary'!$A25,'Work progress Summary BreakDown'!Z$4:Z$228)/$B25</f>
        <v>1</v>
      </c>
      <c r="W25" s="266">
        <f>+SUMIF('Work progress Summary BreakDown'!$F$4:$F$228,'Work progress Summary'!$A25,'Work progress Summary BreakDown'!AA$4:AA$228)/$B25</f>
        <v>1</v>
      </c>
      <c r="X25" s="266">
        <f>+SUMIF('Work progress Summary BreakDown'!$F$4:$F$228,'Work progress Summary'!$A25,'Work progress Summary BreakDown'!AB$4:AB$228)/$B25</f>
        <v>1</v>
      </c>
      <c r="Y25" s="266">
        <f>+SUMIF('Work progress Summary BreakDown'!$F$4:$F$228,'Work progress Summary'!$A25,'Work progress Summary BreakDown'!AC$4:AC$228)/$B25</f>
        <v>1</v>
      </c>
      <c r="Z25" s="267">
        <f>+SUMIF('Work progress Summary BreakDown'!$F$4:$F$228,'Work progress Summary'!$A25,'Work progress Summary BreakDown'!AD$4:AD$228)/$B25</f>
        <v>1</v>
      </c>
      <c r="AA25" s="267">
        <f>+SUMIF('Work progress Summary BreakDown'!$F$4:$F$228,'Work progress Summary'!$A25,'Work progress Summary BreakDown'!AE$4:AE$228)/$B25</f>
        <v>1</v>
      </c>
      <c r="AB25" s="267">
        <f>+SUMIF('Work progress Summary BreakDown'!$F$4:$F$228,'Work progress Summary'!$A25,'Work progress Summary BreakDown'!AF$4:AF$228)/$B25</f>
        <v>1</v>
      </c>
      <c r="AC25" s="267">
        <f>+SUMIF('Work progress Summary BreakDown'!$F$4:$F$228,'Work progress Summary'!$A25,'Work progress Summary BreakDown'!AG$4:AG$228)/$B25</f>
        <v>1</v>
      </c>
      <c r="AD25" s="267">
        <f>+SUMIF('Work progress Summary BreakDown'!$F$4:$F$228,'Work progress Summary'!$A25,'Work progress Summary BreakDown'!AH$4:AH$228)/$B25</f>
        <v>1</v>
      </c>
      <c r="AE25" s="267">
        <f>+SUMIF('Work progress Summary BreakDown'!$F$4:$F$228,'Work progress Summary'!$A25,'Work progress Summary BreakDown'!AI$4:AI$228)/$B25</f>
        <v>1</v>
      </c>
      <c r="AF25" s="267">
        <f>+SUMIF('Work progress Summary BreakDown'!$F$4:$F$228,'Work progress Summary'!$A25,'Work progress Summary BreakDown'!AJ$4:AJ$228)/$B25</f>
        <v>1</v>
      </c>
      <c r="AG25" s="267">
        <f>+SUMIF('Work progress Summary BreakDown'!$F$4:$F$228,'Work progress Summary'!$A25,'Work progress Summary BreakDown'!AK$4:AK$228)/$B25</f>
        <v>1</v>
      </c>
      <c r="AH25" s="269"/>
    </row>
    <row r="26" spans="1:34" s="268" customFormat="1">
      <c r="A26" s="270" t="s">
        <v>664</v>
      </c>
      <c r="B26" s="271">
        <v>9</v>
      </c>
      <c r="C26" s="272">
        <f>+SUMIF('Work progress Summary BreakDown'!$F$4:$F$228,'Work progress Summary'!$A26,'Work progress Summary BreakDown'!G$4:G$228)/$B26</f>
        <v>0.1111111111111111</v>
      </c>
      <c r="D26" s="272">
        <v>1</v>
      </c>
      <c r="E26" s="272">
        <f>+SUMIF('Work progress Summary BreakDown'!$F$4:$F$228,'Work progress Summary'!$A26,'Work progress Summary BreakDown'!I$4:I$228)/$B26</f>
        <v>0.1111111111111111</v>
      </c>
      <c r="F26" s="272">
        <f>+SUMIF('Work progress Summary BreakDown'!$F$4:$F$228,'Work progress Summary'!$A26,'Work progress Summary BreakDown'!J$4:J$228)/$B26</f>
        <v>0.55555555555555558</v>
      </c>
      <c r="G26" s="272">
        <f>+SUMIF('Work progress Summary BreakDown'!$F$4:$F$228,'Work progress Summary'!$A26,'Work progress Summary BreakDown'!K$4:K$228)/$B26</f>
        <v>0.55555555555555558</v>
      </c>
      <c r="H26" s="272">
        <f>+SUMIF('Work progress Summary BreakDown'!$F$4:$F$228,'Work progress Summary'!$A26,'Work progress Summary BreakDown'!L$4:L$228)/$B26</f>
        <v>0.55555555555555558</v>
      </c>
      <c r="I26" s="272">
        <f>+SUMIF('Work progress Summary BreakDown'!$F$4:$F$228,'Work progress Summary'!$A26,'Work progress Summary BreakDown'!M$4:M$228)/$B26</f>
        <v>1</v>
      </c>
      <c r="J26" s="273">
        <f>+SUMIF('Work progress Summary BreakDown'!$F$4:$F$228,'Work progress Summary'!$A26,'Work progress Summary BreakDown'!N$4:N$228)/$B26</f>
        <v>0</v>
      </c>
      <c r="K26" s="273">
        <v>1</v>
      </c>
      <c r="L26" s="273">
        <f>+SUMIF('Work progress Summary BreakDown'!$F$4:$F$228,'Work progress Summary'!$A26,'Work progress Summary BreakDown'!P$4:P$228)/$B26</f>
        <v>0</v>
      </c>
      <c r="M26" s="273">
        <f>+SUMIF('Work progress Summary BreakDown'!$F$4:$F$228,'Work progress Summary'!$A26,'Work progress Summary BreakDown'!Q$4:Q$228)/$B26</f>
        <v>0</v>
      </c>
      <c r="N26" s="273">
        <f>+SUMIF('Work progress Summary BreakDown'!$F$4:$F$228,'Work progress Summary'!$A26,'Work progress Summary BreakDown'!R$4:R$228)/$B26</f>
        <v>0.22222222222222221</v>
      </c>
      <c r="O26" s="274">
        <f>+SUMIF('Work progress Summary BreakDown'!$F$4:$F$228,'Work progress Summary'!$A26,'Work progress Summary BreakDown'!S$4:S$228)/$B26</f>
        <v>0.66666666666666663</v>
      </c>
      <c r="P26" s="274">
        <f>+SUMIF('Work progress Summary BreakDown'!$F$4:$F$228,'Work progress Summary'!$A26,'Work progress Summary BreakDown'!T$4:T$228)/$B26</f>
        <v>0.66666666666666663</v>
      </c>
      <c r="Q26" s="274">
        <f>+SUMIF('Work progress Summary BreakDown'!$F$4:$F$228,'Work progress Summary'!$A26,'Work progress Summary BreakDown'!U$4:U$228)/$B26</f>
        <v>0.66666666666666663</v>
      </c>
      <c r="R26" s="275">
        <f>+SUMIF('Work progress Summary BreakDown'!$F$4:$F$228,'Work progress Summary'!$A26,'Work progress Summary BreakDown'!V$4:V$228)/$B26</f>
        <v>0.22222222222222221</v>
      </c>
      <c r="S26" s="275">
        <f>+SUMIF('Work progress Summary BreakDown'!$F$4:$F$228,'Work progress Summary'!$A26,'Work progress Summary BreakDown'!W$4:W$228)/$B26</f>
        <v>0.33333333333333331</v>
      </c>
      <c r="T26" s="275">
        <f>+SUMIF('Work progress Summary BreakDown'!$F$4:$F$228,'Work progress Summary'!$A26,'Work progress Summary BreakDown'!X$4:X$228)/$B26</f>
        <v>0.66666666666666663</v>
      </c>
      <c r="U26" s="276">
        <v>1</v>
      </c>
      <c r="V26" s="276">
        <f>+SUMIF('Work progress Summary BreakDown'!$F$4:$F$228,'Work progress Summary'!$A26,'Work progress Summary BreakDown'!Z$4:Z$228)/$B26</f>
        <v>0</v>
      </c>
      <c r="W26" s="276">
        <f>+SUMIF('Work progress Summary BreakDown'!$F$4:$F$228,'Work progress Summary'!$A26,'Work progress Summary BreakDown'!AA$4:AA$228)/$B26</f>
        <v>0</v>
      </c>
      <c r="X26" s="276">
        <f>+SUMIF('Work progress Summary BreakDown'!$F$4:$F$228,'Work progress Summary'!$A26,'Work progress Summary BreakDown'!AB$4:AB$228)/$B26</f>
        <v>0</v>
      </c>
      <c r="Y26" s="276">
        <f>+SUMIF('Work progress Summary BreakDown'!$F$4:$F$228,'Work progress Summary'!$A26,'Work progress Summary BreakDown'!AC$4:AC$228)/$B26</f>
        <v>0</v>
      </c>
      <c r="Z26" s="277">
        <f>+SUMIF('Work progress Summary BreakDown'!$F$4:$F$228,'Work progress Summary'!$A26,'Work progress Summary BreakDown'!AD$4:AD$228)/$B26</f>
        <v>0</v>
      </c>
      <c r="AA26" s="277">
        <f>+SUMIF('Work progress Summary BreakDown'!$F$4:$F$228,'Work progress Summary'!$A26,'Work progress Summary BreakDown'!AE$4:AE$228)/$B26</f>
        <v>0</v>
      </c>
      <c r="AB26" s="277">
        <f>+SUMIF('Work progress Summary BreakDown'!$F$4:$F$228,'Work progress Summary'!$A26,'Work progress Summary BreakDown'!AF$4:AF$228)/$B26</f>
        <v>0.1111111111111111</v>
      </c>
      <c r="AC26" s="277">
        <f>+SUMIF('Work progress Summary BreakDown'!$F$4:$F$228,'Work progress Summary'!$A26,'Work progress Summary BreakDown'!AG$4:AG$228)/$B26</f>
        <v>0</v>
      </c>
      <c r="AD26" s="277">
        <f>+SUMIF('Work progress Summary BreakDown'!$F$4:$F$228,'Work progress Summary'!$A26,'Work progress Summary BreakDown'!AH$4:AH$228)/$B26</f>
        <v>0</v>
      </c>
      <c r="AE26" s="277">
        <f>+SUMIF('Work progress Summary BreakDown'!$F$4:$F$228,'Work progress Summary'!$A26,'Work progress Summary BreakDown'!AI$4:AI$228)/$B26</f>
        <v>5.5555555555555552E-2</v>
      </c>
      <c r="AF26" s="277">
        <f>+SUMIF('Work progress Summary BreakDown'!$F$4:$F$228,'Work progress Summary'!$A26,'Work progress Summary BreakDown'!AJ$4:AJ$228)/$B26</f>
        <v>0</v>
      </c>
      <c r="AG26" s="277">
        <f>+SUMIF('Work progress Summary BreakDown'!$F$4:$F$228,'Work progress Summary'!$A26,'Work progress Summary BreakDown'!AK$4:AK$228)/$B26</f>
        <v>0.22222222222222221</v>
      </c>
      <c r="AH26" s="269"/>
    </row>
    <row r="27" spans="1:34">
      <c r="B27" s="118">
        <f>SUM(B6:B26)</f>
        <v>225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</row>
  </sheetData>
  <mergeCells count="9">
    <mergeCell ref="Z4:AG4"/>
    <mergeCell ref="A2:AG2"/>
    <mergeCell ref="A4:A5"/>
    <mergeCell ref="B4:B5"/>
    <mergeCell ref="C4:I4"/>
    <mergeCell ref="O4:Q4"/>
    <mergeCell ref="R4:T4"/>
    <mergeCell ref="U4:Y4"/>
    <mergeCell ref="J4:N4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O228"/>
  <sheetViews>
    <sheetView view="pageBreakPreview" zoomScale="70" zoomScaleSheetLayoutView="70" workbookViewId="0">
      <pane xSplit="6" ySplit="2" topLeftCell="G3" activePane="bottomRight" state="frozen"/>
      <selection activeCell="D271" sqref="D271"/>
      <selection pane="topRight" activeCell="D271" sqref="D271"/>
      <selection pane="bottomLeft" activeCell="D271" sqref="D271"/>
      <selection pane="bottomRight" activeCell="F8" sqref="F8"/>
    </sheetView>
  </sheetViews>
  <sheetFormatPr defaultColWidth="8.90625" defaultRowHeight="15.5"/>
  <cols>
    <col min="1" max="1" width="7.08984375" style="282" customWidth="1"/>
    <col min="2" max="2" width="8.36328125" style="282" customWidth="1"/>
    <col min="3" max="3" width="17.54296875" style="282" customWidth="1"/>
    <col min="4" max="4" width="14.36328125" style="282" bestFit="1" customWidth="1"/>
    <col min="5" max="5" width="12.08984375" style="282" bestFit="1" customWidth="1"/>
    <col min="6" max="6" width="21.453125" style="282" customWidth="1"/>
    <col min="7" max="7" width="8.453125" style="333" customWidth="1"/>
    <col min="8" max="8" width="8.6328125" style="333" bestFit="1" customWidth="1"/>
    <col min="9" max="9" width="9.90625" style="333" bestFit="1" customWidth="1"/>
    <col min="10" max="10" width="11.6328125" style="333" bestFit="1" customWidth="1"/>
    <col min="11" max="11" width="10.453125" style="333" bestFit="1" customWidth="1"/>
    <col min="12" max="12" width="9.6328125" style="333" bestFit="1" customWidth="1"/>
    <col min="13" max="13" width="10.453125" style="333" customWidth="1"/>
    <col min="14" max="14" width="8.453125" style="334" customWidth="1"/>
    <col min="15" max="15" width="8.6328125" style="334" bestFit="1" customWidth="1"/>
    <col min="16" max="16" width="9.90625" style="334" bestFit="1" customWidth="1"/>
    <col min="17" max="17" width="11.6328125" style="334" bestFit="1" customWidth="1"/>
    <col min="18" max="18" width="9.6328125" style="334" bestFit="1" customWidth="1"/>
    <col min="19" max="21" width="8.90625" style="335"/>
    <col min="22" max="24" width="8.90625" style="336"/>
    <col min="25" max="25" width="8.453125" style="337" customWidth="1"/>
    <col min="26" max="26" width="9.90625" style="337" bestFit="1" customWidth="1"/>
    <col min="27" max="27" width="11.6328125" style="337" bestFit="1" customWidth="1"/>
    <col min="28" max="28" width="10.453125" style="337" bestFit="1" customWidth="1"/>
    <col min="29" max="29" width="8.90625" style="337"/>
    <col min="30" max="30" width="17.08984375" style="338" bestFit="1" customWidth="1"/>
    <col min="31" max="31" width="11.6328125" style="338" bestFit="1" customWidth="1"/>
    <col min="32" max="32" width="8.90625" style="338"/>
    <col min="33" max="33" width="8.08984375" style="338" bestFit="1" customWidth="1"/>
    <col min="34" max="34" width="7.90625" style="338" bestFit="1" customWidth="1"/>
    <col min="35" max="35" width="12.08984375" style="338" bestFit="1" customWidth="1"/>
    <col min="36" max="36" width="8.6328125" style="338" bestFit="1" customWidth="1"/>
    <col min="37" max="37" width="15.6328125" style="338" bestFit="1" customWidth="1"/>
    <col min="38" max="39" width="8.90625" style="282"/>
    <col min="40" max="40" width="8.90625" style="542"/>
    <col min="41" max="41" width="14.6328125" style="282" bestFit="1" customWidth="1"/>
    <col min="42" max="16384" width="8.90625" style="282"/>
  </cols>
  <sheetData>
    <row r="1" spans="1:40">
      <c r="A1" s="1123" t="s">
        <v>665</v>
      </c>
      <c r="B1" s="1123" t="s">
        <v>666</v>
      </c>
      <c r="C1" s="1123" t="s">
        <v>667</v>
      </c>
      <c r="D1" s="1123" t="s">
        <v>668</v>
      </c>
      <c r="E1" s="1123" t="s">
        <v>669</v>
      </c>
      <c r="F1" s="1123" t="s">
        <v>670</v>
      </c>
      <c r="G1" s="1117" t="s">
        <v>686</v>
      </c>
      <c r="H1" s="1117"/>
      <c r="I1" s="1117"/>
      <c r="J1" s="1117"/>
      <c r="K1" s="1117"/>
      <c r="L1" s="1117"/>
      <c r="M1" s="1117"/>
      <c r="N1" s="1122" t="s">
        <v>685</v>
      </c>
      <c r="O1" s="1122"/>
      <c r="P1" s="1122"/>
      <c r="Q1" s="1122"/>
      <c r="R1" s="1122"/>
      <c r="S1" s="1118" t="s">
        <v>638</v>
      </c>
      <c r="T1" s="1118"/>
      <c r="U1" s="1118"/>
      <c r="V1" s="1119" t="s">
        <v>639</v>
      </c>
      <c r="W1" s="1119"/>
      <c r="X1" s="1119"/>
      <c r="Y1" s="1120" t="s">
        <v>640</v>
      </c>
      <c r="Z1" s="1120"/>
      <c r="AA1" s="1120"/>
      <c r="AB1" s="1120"/>
      <c r="AC1" s="1120"/>
      <c r="AD1" s="1121" t="s">
        <v>641</v>
      </c>
      <c r="AE1" s="1121"/>
      <c r="AF1" s="1121"/>
      <c r="AG1" s="1121"/>
      <c r="AH1" s="1121"/>
      <c r="AI1" s="1121"/>
      <c r="AJ1" s="1121"/>
      <c r="AK1" s="1121"/>
    </row>
    <row r="2" spans="1:40">
      <c r="A2" s="1124"/>
      <c r="B2" s="1124"/>
      <c r="C2" s="1124"/>
      <c r="D2" s="1124"/>
      <c r="E2" s="1124"/>
      <c r="F2" s="1124"/>
      <c r="G2" s="283" t="s">
        <v>642</v>
      </c>
      <c r="H2" s="283" t="s">
        <v>643</v>
      </c>
      <c r="I2" s="283" t="s">
        <v>644</v>
      </c>
      <c r="J2" s="283" t="s">
        <v>645</v>
      </c>
      <c r="K2" s="283" t="s">
        <v>646</v>
      </c>
      <c r="L2" s="283" t="s">
        <v>647</v>
      </c>
      <c r="M2" s="283" t="s">
        <v>648</v>
      </c>
      <c r="N2" s="284" t="s">
        <v>642</v>
      </c>
      <c r="O2" s="284" t="s">
        <v>643</v>
      </c>
      <c r="P2" s="284" t="s">
        <v>644</v>
      </c>
      <c r="Q2" s="284" t="s">
        <v>645</v>
      </c>
      <c r="R2" s="284" t="s">
        <v>647</v>
      </c>
      <c r="S2" s="285" t="s">
        <v>645</v>
      </c>
      <c r="T2" s="285" t="s">
        <v>646</v>
      </c>
      <c r="U2" s="285" t="s">
        <v>647</v>
      </c>
      <c r="V2" s="286" t="s">
        <v>645</v>
      </c>
      <c r="W2" s="286" t="s">
        <v>646</v>
      </c>
      <c r="X2" s="286" t="s">
        <v>647</v>
      </c>
      <c r="Y2" s="287" t="s">
        <v>642</v>
      </c>
      <c r="Z2" s="287" t="s">
        <v>644</v>
      </c>
      <c r="AA2" s="287" t="s">
        <v>645</v>
      </c>
      <c r="AB2" s="287" t="s">
        <v>646</v>
      </c>
      <c r="AC2" s="287" t="s">
        <v>647</v>
      </c>
      <c r="AD2" s="288" t="s">
        <v>649</v>
      </c>
      <c r="AE2" s="288" t="s">
        <v>650</v>
      </c>
      <c r="AF2" s="288" t="s">
        <v>651</v>
      </c>
      <c r="AG2" s="288" t="s">
        <v>652</v>
      </c>
      <c r="AH2" s="288" t="s">
        <v>653</v>
      </c>
      <c r="AI2" s="288" t="s">
        <v>654</v>
      </c>
      <c r="AJ2" s="288" t="s">
        <v>655</v>
      </c>
      <c r="AK2" s="288" t="s">
        <v>656</v>
      </c>
    </row>
    <row r="3" spans="1:40" ht="16" thickBot="1">
      <c r="A3" s="289"/>
      <c r="B3" s="289"/>
      <c r="C3" s="289"/>
      <c r="D3" s="289"/>
      <c r="E3" s="289"/>
      <c r="F3" s="289"/>
      <c r="G3" s="290"/>
      <c r="H3" s="290"/>
      <c r="I3" s="290"/>
      <c r="J3" s="290"/>
      <c r="K3" s="290"/>
      <c r="L3" s="290"/>
      <c r="M3" s="290"/>
      <c r="N3" s="291"/>
      <c r="O3" s="291"/>
      <c r="P3" s="291"/>
      <c r="Q3" s="291"/>
      <c r="R3" s="291"/>
      <c r="S3" s="292"/>
      <c r="T3" s="292"/>
      <c r="U3" s="292"/>
      <c r="V3" s="293"/>
      <c r="W3" s="293"/>
      <c r="X3" s="293"/>
      <c r="Y3" s="294"/>
      <c r="Z3" s="294"/>
      <c r="AA3" s="294"/>
      <c r="AB3" s="294"/>
      <c r="AC3" s="294"/>
      <c r="AD3" s="295"/>
      <c r="AE3" s="346"/>
      <c r="AF3" s="295"/>
      <c r="AG3" s="295"/>
      <c r="AH3" s="295"/>
      <c r="AI3" s="295"/>
      <c r="AJ3" s="295"/>
      <c r="AK3" s="295"/>
    </row>
    <row r="4" spans="1:40" ht="23.4" customHeight="1">
      <c r="A4" s="296">
        <v>1</v>
      </c>
      <c r="B4" s="296">
        <v>7</v>
      </c>
      <c r="C4" s="296" t="s">
        <v>671</v>
      </c>
      <c r="D4" s="296" t="s">
        <v>565</v>
      </c>
      <c r="E4" s="296">
        <v>701</v>
      </c>
      <c r="F4" s="296" t="s">
        <v>565</v>
      </c>
      <c r="G4" s="278">
        <v>1</v>
      </c>
      <c r="H4" s="278">
        <v>1</v>
      </c>
      <c r="I4" s="278">
        <v>1</v>
      </c>
      <c r="J4" s="278">
        <v>1</v>
      </c>
      <c r="K4" s="278">
        <v>1</v>
      </c>
      <c r="L4" s="278">
        <v>1</v>
      </c>
      <c r="M4" s="278">
        <v>1</v>
      </c>
      <c r="N4" s="249">
        <v>1</v>
      </c>
      <c r="O4" s="249">
        <v>1</v>
      </c>
      <c r="P4" s="249">
        <v>1</v>
      </c>
      <c r="Q4" s="249">
        <v>1</v>
      </c>
      <c r="R4" s="249">
        <v>1</v>
      </c>
      <c r="S4" s="297">
        <v>1</v>
      </c>
      <c r="T4" s="297">
        <v>1</v>
      </c>
      <c r="U4" s="297">
        <v>1</v>
      </c>
      <c r="V4" s="298">
        <v>1</v>
      </c>
      <c r="W4" s="298">
        <v>1</v>
      </c>
      <c r="X4" s="298">
        <v>1</v>
      </c>
      <c r="Y4" s="299">
        <v>1</v>
      </c>
      <c r="Z4" s="299">
        <v>1</v>
      </c>
      <c r="AA4" s="299">
        <v>1</v>
      </c>
      <c r="AB4" s="299">
        <v>1</v>
      </c>
      <c r="AC4" s="299">
        <v>1</v>
      </c>
      <c r="AD4" s="300">
        <v>1</v>
      </c>
      <c r="AE4" s="342">
        <v>1</v>
      </c>
      <c r="AF4" s="300">
        <v>1</v>
      </c>
      <c r="AG4" s="300">
        <v>1</v>
      </c>
      <c r="AH4" s="300">
        <v>1</v>
      </c>
      <c r="AI4" s="300">
        <v>1</v>
      </c>
      <c r="AJ4" s="300">
        <v>1</v>
      </c>
      <c r="AK4" s="300">
        <v>1</v>
      </c>
    </row>
    <row r="5" spans="1:40" ht="23.4" customHeight="1">
      <c r="A5" s="296">
        <v>2</v>
      </c>
      <c r="B5" s="296">
        <v>7</v>
      </c>
      <c r="C5" s="296" t="s">
        <v>672</v>
      </c>
      <c r="D5" s="296" t="s">
        <v>549</v>
      </c>
      <c r="E5" s="296">
        <v>702</v>
      </c>
      <c r="F5" s="296" t="s">
        <v>658</v>
      </c>
      <c r="G5" s="278">
        <v>1</v>
      </c>
      <c r="H5" s="347"/>
      <c r="I5" s="278">
        <v>1</v>
      </c>
      <c r="J5" s="278">
        <v>1</v>
      </c>
      <c r="K5" s="278">
        <v>1</v>
      </c>
      <c r="L5" s="278">
        <v>1</v>
      </c>
      <c r="M5" s="278">
        <v>1</v>
      </c>
      <c r="N5" s="249">
        <v>1</v>
      </c>
      <c r="O5" s="351"/>
      <c r="P5" s="249">
        <v>1</v>
      </c>
      <c r="Q5" s="249">
        <v>1</v>
      </c>
      <c r="R5" s="249">
        <v>1</v>
      </c>
      <c r="S5" s="297">
        <v>1</v>
      </c>
      <c r="T5" s="297">
        <v>1</v>
      </c>
      <c r="U5" s="297">
        <v>1</v>
      </c>
      <c r="V5" s="298">
        <v>1</v>
      </c>
      <c r="W5" s="298">
        <v>1</v>
      </c>
      <c r="X5" s="298">
        <v>1</v>
      </c>
      <c r="Y5" s="351"/>
      <c r="Z5" s="299">
        <v>1</v>
      </c>
      <c r="AA5" s="299">
        <v>1</v>
      </c>
      <c r="AB5" s="299">
        <v>1</v>
      </c>
      <c r="AC5" s="299">
        <v>1</v>
      </c>
      <c r="AD5" s="300">
        <v>1</v>
      </c>
      <c r="AE5" s="342">
        <v>1</v>
      </c>
      <c r="AF5" s="300">
        <v>1</v>
      </c>
      <c r="AG5" s="300">
        <v>1</v>
      </c>
      <c r="AH5" s="300">
        <v>1</v>
      </c>
      <c r="AI5" s="300">
        <v>1</v>
      </c>
      <c r="AJ5" s="300">
        <v>1</v>
      </c>
      <c r="AK5" s="300">
        <v>1</v>
      </c>
    </row>
    <row r="6" spans="1:40" ht="23.4" customHeight="1">
      <c r="A6" s="296">
        <v>3</v>
      </c>
      <c r="B6" s="296">
        <v>7</v>
      </c>
      <c r="C6" s="296" t="s">
        <v>672</v>
      </c>
      <c r="D6" s="296" t="s">
        <v>550</v>
      </c>
      <c r="E6" s="296">
        <v>703</v>
      </c>
      <c r="F6" s="296" t="s">
        <v>658</v>
      </c>
      <c r="G6" s="278">
        <v>1</v>
      </c>
      <c r="H6" s="347"/>
      <c r="I6" s="278">
        <v>1</v>
      </c>
      <c r="J6" s="278">
        <v>1</v>
      </c>
      <c r="K6" s="278">
        <v>1</v>
      </c>
      <c r="L6" s="278">
        <v>1</v>
      </c>
      <c r="M6" s="278">
        <v>1</v>
      </c>
      <c r="N6" s="249">
        <v>1</v>
      </c>
      <c r="O6" s="351"/>
      <c r="P6" s="249">
        <v>1</v>
      </c>
      <c r="Q6" s="249">
        <v>1</v>
      </c>
      <c r="R6" s="249">
        <v>1</v>
      </c>
      <c r="S6" s="297">
        <v>1</v>
      </c>
      <c r="T6" s="297">
        <v>1</v>
      </c>
      <c r="U6" s="297">
        <v>1</v>
      </c>
      <c r="V6" s="298">
        <v>1</v>
      </c>
      <c r="W6" s="298">
        <v>1</v>
      </c>
      <c r="X6" s="298">
        <v>1</v>
      </c>
      <c r="Y6" s="351"/>
      <c r="Z6" s="299">
        <v>1</v>
      </c>
      <c r="AA6" s="299">
        <v>1</v>
      </c>
      <c r="AB6" s="299">
        <v>1</v>
      </c>
      <c r="AC6" s="299">
        <v>1</v>
      </c>
      <c r="AD6" s="300">
        <v>1</v>
      </c>
      <c r="AE6" s="342">
        <v>1</v>
      </c>
      <c r="AF6" s="300">
        <v>1</v>
      </c>
      <c r="AG6" s="300">
        <v>1</v>
      </c>
      <c r="AH6" s="300">
        <v>1</v>
      </c>
      <c r="AI6" s="300">
        <v>1</v>
      </c>
      <c r="AJ6" s="300">
        <v>1</v>
      </c>
      <c r="AK6" s="300">
        <v>1</v>
      </c>
    </row>
    <row r="7" spans="1:40" ht="23.4" customHeight="1">
      <c r="A7" s="296">
        <v>4</v>
      </c>
      <c r="B7" s="296">
        <v>7</v>
      </c>
      <c r="C7" s="296" t="s">
        <v>672</v>
      </c>
      <c r="D7" s="296" t="s">
        <v>556</v>
      </c>
      <c r="E7" s="296">
        <v>704</v>
      </c>
      <c r="F7" s="296" t="s">
        <v>660</v>
      </c>
      <c r="G7" s="278">
        <v>1</v>
      </c>
      <c r="H7" s="347"/>
      <c r="I7" s="278">
        <v>1</v>
      </c>
      <c r="J7" s="278">
        <v>1</v>
      </c>
      <c r="K7" s="278">
        <v>1</v>
      </c>
      <c r="L7" s="278">
        <v>1</v>
      </c>
      <c r="M7" s="278">
        <v>1</v>
      </c>
      <c r="N7" s="249">
        <v>1</v>
      </c>
      <c r="O7" s="351"/>
      <c r="P7" s="249">
        <v>1</v>
      </c>
      <c r="Q7" s="249">
        <v>1</v>
      </c>
      <c r="R7" s="249">
        <v>1</v>
      </c>
      <c r="S7" s="297">
        <v>1</v>
      </c>
      <c r="T7" s="297">
        <v>1</v>
      </c>
      <c r="U7" s="297">
        <v>1</v>
      </c>
      <c r="V7" s="298">
        <v>1</v>
      </c>
      <c r="W7" s="298">
        <v>1</v>
      </c>
      <c r="X7" s="298">
        <v>1</v>
      </c>
      <c r="Y7" s="351"/>
      <c r="Z7" s="299">
        <v>1</v>
      </c>
      <c r="AA7" s="299">
        <v>1</v>
      </c>
      <c r="AB7" s="299">
        <v>1</v>
      </c>
      <c r="AC7" s="299">
        <v>1</v>
      </c>
      <c r="AD7" s="300">
        <v>1</v>
      </c>
      <c r="AE7" s="342">
        <v>1</v>
      </c>
      <c r="AF7" s="300">
        <v>1</v>
      </c>
      <c r="AG7" s="300">
        <v>1</v>
      </c>
      <c r="AH7" s="300">
        <v>1</v>
      </c>
      <c r="AI7" s="300">
        <v>1</v>
      </c>
      <c r="AJ7" s="300">
        <v>1</v>
      </c>
      <c r="AK7" s="300">
        <v>1</v>
      </c>
    </row>
    <row r="8" spans="1:40" ht="23.4" customHeight="1">
      <c r="A8" s="296">
        <v>5</v>
      </c>
      <c r="B8" s="296">
        <v>7</v>
      </c>
      <c r="C8" s="296" t="s">
        <v>672</v>
      </c>
      <c r="D8" s="296" t="s">
        <v>558</v>
      </c>
      <c r="E8" s="296">
        <v>705</v>
      </c>
      <c r="F8" s="296" t="s">
        <v>660</v>
      </c>
      <c r="G8" s="278">
        <v>1</v>
      </c>
      <c r="H8" s="347"/>
      <c r="I8" s="278">
        <v>1</v>
      </c>
      <c r="J8" s="278">
        <v>1</v>
      </c>
      <c r="K8" s="278">
        <v>1</v>
      </c>
      <c r="L8" s="278">
        <v>1</v>
      </c>
      <c r="M8" s="278">
        <v>1</v>
      </c>
      <c r="N8" s="249">
        <v>1</v>
      </c>
      <c r="O8" s="351"/>
      <c r="P8" s="249">
        <v>1</v>
      </c>
      <c r="Q8" s="249">
        <v>1</v>
      </c>
      <c r="R8" s="249">
        <v>1</v>
      </c>
      <c r="S8" s="297">
        <v>1</v>
      </c>
      <c r="T8" s="297">
        <v>1</v>
      </c>
      <c r="U8" s="297">
        <v>1</v>
      </c>
      <c r="V8" s="298">
        <v>1</v>
      </c>
      <c r="W8" s="298">
        <v>1</v>
      </c>
      <c r="X8" s="298">
        <v>1</v>
      </c>
      <c r="Y8" s="351"/>
      <c r="Z8" s="299">
        <v>1</v>
      </c>
      <c r="AA8" s="299">
        <v>1</v>
      </c>
      <c r="AB8" s="299">
        <v>1</v>
      </c>
      <c r="AC8" s="299">
        <v>1</v>
      </c>
      <c r="AD8" s="300">
        <v>1</v>
      </c>
      <c r="AE8" s="342">
        <v>1</v>
      </c>
      <c r="AF8" s="300">
        <v>1</v>
      </c>
      <c r="AG8" s="300">
        <v>1</v>
      </c>
      <c r="AH8" s="300">
        <v>1</v>
      </c>
      <c r="AI8" s="300">
        <v>1</v>
      </c>
      <c r="AJ8" s="300">
        <v>1</v>
      </c>
      <c r="AK8" s="300">
        <v>1</v>
      </c>
    </row>
    <row r="9" spans="1:40" ht="23.4" customHeight="1">
      <c r="A9" s="296">
        <v>6</v>
      </c>
      <c r="B9" s="296">
        <v>7</v>
      </c>
      <c r="C9" s="296" t="s">
        <v>672</v>
      </c>
      <c r="D9" s="296" t="s">
        <v>548</v>
      </c>
      <c r="E9" s="296">
        <v>706</v>
      </c>
      <c r="F9" s="296" t="s">
        <v>658</v>
      </c>
      <c r="G9" s="278">
        <v>1</v>
      </c>
      <c r="H9" s="347"/>
      <c r="I9" s="278">
        <v>1</v>
      </c>
      <c r="J9" s="278">
        <v>1</v>
      </c>
      <c r="K9" s="278">
        <v>1</v>
      </c>
      <c r="L9" s="278">
        <v>1</v>
      </c>
      <c r="M9" s="278">
        <v>1</v>
      </c>
      <c r="N9" s="249">
        <v>1</v>
      </c>
      <c r="O9" s="351"/>
      <c r="P9" s="249">
        <v>1</v>
      </c>
      <c r="Q9" s="249">
        <v>1</v>
      </c>
      <c r="R9" s="249">
        <v>1</v>
      </c>
      <c r="S9" s="297">
        <v>1</v>
      </c>
      <c r="T9" s="297">
        <v>1</v>
      </c>
      <c r="U9" s="297">
        <v>1</v>
      </c>
      <c r="V9" s="298">
        <v>1</v>
      </c>
      <c r="W9" s="298">
        <v>1</v>
      </c>
      <c r="X9" s="298">
        <v>1</v>
      </c>
      <c r="Y9" s="351"/>
      <c r="Z9" s="299">
        <v>1</v>
      </c>
      <c r="AA9" s="299">
        <v>1</v>
      </c>
      <c r="AB9" s="299">
        <v>1</v>
      </c>
      <c r="AC9" s="299">
        <v>1</v>
      </c>
      <c r="AD9" s="300">
        <v>1</v>
      </c>
      <c r="AE9" s="342">
        <v>1</v>
      </c>
      <c r="AF9" s="300">
        <v>1</v>
      </c>
      <c r="AG9" s="300">
        <v>1</v>
      </c>
      <c r="AH9" s="300">
        <v>1</v>
      </c>
      <c r="AI9" s="300">
        <v>1</v>
      </c>
      <c r="AJ9" s="300">
        <v>1</v>
      </c>
      <c r="AK9" s="300">
        <v>1</v>
      </c>
    </row>
    <row r="10" spans="1:40" ht="23.4" customHeight="1">
      <c r="A10" s="296">
        <v>7</v>
      </c>
      <c r="B10" s="296">
        <v>7</v>
      </c>
      <c r="C10" s="296" t="s">
        <v>673</v>
      </c>
      <c r="D10" s="296" t="s">
        <v>578</v>
      </c>
      <c r="E10" s="296">
        <v>708</v>
      </c>
      <c r="F10" s="296" t="s">
        <v>578</v>
      </c>
      <c r="G10" s="278">
        <v>1</v>
      </c>
      <c r="H10" s="347"/>
      <c r="I10" s="278">
        <v>1</v>
      </c>
      <c r="J10" s="278">
        <v>1</v>
      </c>
      <c r="K10" s="278">
        <v>1</v>
      </c>
      <c r="L10" s="278">
        <v>1</v>
      </c>
      <c r="M10" s="278">
        <v>1</v>
      </c>
      <c r="N10" s="249">
        <v>1</v>
      </c>
      <c r="O10" s="351"/>
      <c r="P10" s="249">
        <v>1</v>
      </c>
      <c r="Q10" s="249">
        <v>1</v>
      </c>
      <c r="R10" s="249">
        <v>1</v>
      </c>
      <c r="S10" s="297">
        <v>1</v>
      </c>
      <c r="T10" s="297">
        <v>1</v>
      </c>
      <c r="U10" s="297">
        <v>1</v>
      </c>
      <c r="V10" s="298">
        <v>1</v>
      </c>
      <c r="W10" s="298">
        <v>1</v>
      </c>
      <c r="X10" s="298">
        <v>1</v>
      </c>
      <c r="Y10" s="351"/>
      <c r="Z10" s="299">
        <v>1</v>
      </c>
      <c r="AA10" s="299">
        <v>1</v>
      </c>
      <c r="AB10" s="299">
        <v>1</v>
      </c>
      <c r="AC10" s="299">
        <v>1</v>
      </c>
      <c r="AD10" s="300">
        <v>1</v>
      </c>
      <c r="AE10" s="342">
        <v>1</v>
      </c>
      <c r="AF10" s="300">
        <v>1</v>
      </c>
      <c r="AG10" s="300">
        <v>1</v>
      </c>
      <c r="AH10" s="300">
        <v>1</v>
      </c>
      <c r="AI10" s="300">
        <v>1</v>
      </c>
      <c r="AJ10" s="300">
        <v>1</v>
      </c>
      <c r="AK10" s="300">
        <v>1</v>
      </c>
    </row>
    <row r="11" spans="1:40" ht="23.4" customHeight="1">
      <c r="A11" s="296">
        <v>8</v>
      </c>
      <c r="B11" s="296">
        <v>7</v>
      </c>
      <c r="C11" s="296" t="s">
        <v>672</v>
      </c>
      <c r="D11" s="296" t="s">
        <v>547</v>
      </c>
      <c r="E11" s="296">
        <v>709</v>
      </c>
      <c r="F11" s="296" t="s">
        <v>657</v>
      </c>
      <c r="G11" s="278">
        <v>1</v>
      </c>
      <c r="H11" s="347"/>
      <c r="I11" s="278">
        <v>1</v>
      </c>
      <c r="J11" s="278">
        <v>1</v>
      </c>
      <c r="K11" s="278">
        <v>1</v>
      </c>
      <c r="L11" s="278">
        <v>1</v>
      </c>
      <c r="M11" s="278">
        <v>1</v>
      </c>
      <c r="N11" s="249">
        <v>1</v>
      </c>
      <c r="O11" s="351"/>
      <c r="P11" s="249">
        <v>1</v>
      </c>
      <c r="Q11" s="249">
        <v>1</v>
      </c>
      <c r="R11" s="249">
        <v>1</v>
      </c>
      <c r="S11" s="297">
        <v>1</v>
      </c>
      <c r="T11" s="297">
        <v>1</v>
      </c>
      <c r="U11" s="297">
        <v>1</v>
      </c>
      <c r="V11" s="298">
        <v>1</v>
      </c>
      <c r="W11" s="298">
        <v>1</v>
      </c>
      <c r="X11" s="298">
        <v>1</v>
      </c>
      <c r="Y11" s="351"/>
      <c r="Z11" s="299">
        <v>1</v>
      </c>
      <c r="AA11" s="299">
        <v>1</v>
      </c>
      <c r="AB11" s="299">
        <v>1</v>
      </c>
      <c r="AC11" s="299">
        <v>1</v>
      </c>
      <c r="AD11" s="300">
        <v>1</v>
      </c>
      <c r="AE11" s="342">
        <v>1</v>
      </c>
      <c r="AF11" s="300">
        <v>1</v>
      </c>
      <c r="AG11" s="300">
        <v>1</v>
      </c>
      <c r="AH11" s="300">
        <v>1</v>
      </c>
      <c r="AI11" s="300">
        <v>1</v>
      </c>
      <c r="AJ11" s="300">
        <v>1</v>
      </c>
      <c r="AK11" s="300">
        <v>1</v>
      </c>
    </row>
    <row r="12" spans="1:40" ht="23.4" customHeight="1">
      <c r="A12" s="296">
        <v>9</v>
      </c>
      <c r="B12" s="296">
        <v>7</v>
      </c>
      <c r="C12" s="296" t="s">
        <v>674</v>
      </c>
      <c r="D12" s="296" t="s">
        <v>562</v>
      </c>
      <c r="E12" s="296">
        <v>710</v>
      </c>
      <c r="F12" s="296" t="s">
        <v>662</v>
      </c>
      <c r="G12" s="278">
        <v>1</v>
      </c>
      <c r="H12" s="347"/>
      <c r="I12" s="278">
        <v>1</v>
      </c>
      <c r="J12" s="278">
        <v>1</v>
      </c>
      <c r="K12" s="278">
        <v>1</v>
      </c>
      <c r="L12" s="278">
        <v>1</v>
      </c>
      <c r="M12" s="278">
        <v>1</v>
      </c>
      <c r="N12" s="249">
        <v>1</v>
      </c>
      <c r="O12" s="351"/>
      <c r="P12" s="249">
        <v>1</v>
      </c>
      <c r="Q12" s="249">
        <v>1</v>
      </c>
      <c r="R12" s="249">
        <v>1</v>
      </c>
      <c r="S12" s="297">
        <v>1</v>
      </c>
      <c r="T12" s="297">
        <v>1</v>
      </c>
      <c r="U12" s="297">
        <v>1</v>
      </c>
      <c r="V12" s="298">
        <v>1</v>
      </c>
      <c r="W12" s="298">
        <v>1</v>
      </c>
      <c r="X12" s="298">
        <v>1</v>
      </c>
      <c r="Y12" s="351"/>
      <c r="Z12" s="299">
        <v>1</v>
      </c>
      <c r="AA12" s="299">
        <v>1</v>
      </c>
      <c r="AB12" s="299">
        <v>1</v>
      </c>
      <c r="AC12" s="299">
        <v>1</v>
      </c>
      <c r="AD12" s="300">
        <v>1</v>
      </c>
      <c r="AE12" s="342">
        <v>1</v>
      </c>
      <c r="AF12" s="300">
        <v>1</v>
      </c>
      <c r="AG12" s="300">
        <v>1</v>
      </c>
      <c r="AH12" s="300">
        <v>1</v>
      </c>
      <c r="AI12" s="300">
        <v>1</v>
      </c>
      <c r="AJ12" s="300">
        <v>1</v>
      </c>
      <c r="AK12" s="300">
        <v>1</v>
      </c>
      <c r="AM12" s="540">
        <f>AVERAGE(G4:G12,H4,I4:L12,N4:N12,O4,P4:X12,Y4,Z4:AC12)</f>
        <v>1</v>
      </c>
    </row>
    <row r="13" spans="1:40" ht="23.4" customHeight="1" thickBot="1">
      <c r="A13" s="314">
        <v>10</v>
      </c>
      <c r="B13" s="314">
        <v>7</v>
      </c>
      <c r="C13" s="314" t="s">
        <v>675</v>
      </c>
      <c r="D13" s="314" t="s">
        <v>579</v>
      </c>
      <c r="E13" s="314"/>
      <c r="F13" s="314" t="s">
        <v>664</v>
      </c>
      <c r="G13" s="278">
        <v>1</v>
      </c>
      <c r="H13" s="348"/>
      <c r="I13" s="280">
        <v>1</v>
      </c>
      <c r="J13" s="278">
        <v>1</v>
      </c>
      <c r="K13" s="278">
        <v>1</v>
      </c>
      <c r="L13" s="278">
        <v>1</v>
      </c>
      <c r="M13" s="280">
        <v>1</v>
      </c>
      <c r="N13" s="250">
        <v>0</v>
      </c>
      <c r="O13" s="352"/>
      <c r="P13" s="250">
        <v>0</v>
      </c>
      <c r="Q13" s="249">
        <v>0</v>
      </c>
      <c r="R13" s="249">
        <v>1</v>
      </c>
      <c r="S13" s="301">
        <v>1</v>
      </c>
      <c r="T13" s="301">
        <v>1</v>
      </c>
      <c r="U13" s="301">
        <v>1</v>
      </c>
      <c r="V13" s="298">
        <v>0</v>
      </c>
      <c r="W13" s="298">
        <v>1</v>
      </c>
      <c r="X13" s="298">
        <v>1</v>
      </c>
      <c r="Y13" s="352"/>
      <c r="Z13" s="299">
        <v>0</v>
      </c>
      <c r="AA13" s="299">
        <v>0</v>
      </c>
      <c r="AB13" s="299">
        <v>0</v>
      </c>
      <c r="AC13" s="299">
        <v>0</v>
      </c>
      <c r="AD13" s="300">
        <v>0</v>
      </c>
      <c r="AE13" s="304">
        <v>0</v>
      </c>
      <c r="AF13" s="300">
        <v>1</v>
      </c>
      <c r="AG13" s="300">
        <v>0</v>
      </c>
      <c r="AH13" s="300">
        <v>0</v>
      </c>
      <c r="AI13" s="300">
        <v>0</v>
      </c>
      <c r="AJ13" s="300">
        <v>0</v>
      </c>
      <c r="AK13" s="300">
        <v>1</v>
      </c>
    </row>
    <row r="14" spans="1:40" s="309" customFormat="1" ht="23.4" customHeight="1">
      <c r="A14" s="289">
        <v>11</v>
      </c>
      <c r="B14" s="289">
        <v>8</v>
      </c>
      <c r="C14" s="289" t="s">
        <v>671</v>
      </c>
      <c r="D14" s="289" t="s">
        <v>565</v>
      </c>
      <c r="E14" s="289">
        <v>801</v>
      </c>
      <c r="F14" s="289" t="s">
        <v>565</v>
      </c>
      <c r="G14" s="279">
        <v>1</v>
      </c>
      <c r="H14" s="279">
        <v>1</v>
      </c>
      <c r="I14" s="279">
        <v>1</v>
      </c>
      <c r="J14" s="279">
        <v>1</v>
      </c>
      <c r="K14" s="279">
        <v>1</v>
      </c>
      <c r="L14" s="279">
        <v>1</v>
      </c>
      <c r="M14" s="339">
        <v>1</v>
      </c>
      <c r="N14" s="475">
        <v>1</v>
      </c>
      <c r="O14" s="475">
        <v>1</v>
      </c>
      <c r="P14" s="475">
        <v>1</v>
      </c>
      <c r="Q14" s="475">
        <v>1</v>
      </c>
      <c r="R14" s="475">
        <v>1</v>
      </c>
      <c r="S14" s="305">
        <v>1</v>
      </c>
      <c r="T14" s="305">
        <v>1</v>
      </c>
      <c r="U14" s="305">
        <v>1</v>
      </c>
      <c r="V14" s="306">
        <v>1</v>
      </c>
      <c r="W14" s="306">
        <v>1</v>
      </c>
      <c r="X14" s="306">
        <v>1</v>
      </c>
      <c r="Y14" s="307">
        <v>1</v>
      </c>
      <c r="Z14" s="307">
        <v>1</v>
      </c>
      <c r="AA14" s="307">
        <v>1</v>
      </c>
      <c r="AB14" s="307">
        <v>1</v>
      </c>
      <c r="AC14" s="307">
        <v>1</v>
      </c>
      <c r="AD14" s="308">
        <v>1</v>
      </c>
      <c r="AE14" s="308">
        <v>1</v>
      </c>
      <c r="AF14" s="308">
        <v>1</v>
      </c>
      <c r="AG14" s="308">
        <v>1</v>
      </c>
      <c r="AH14" s="308">
        <v>1</v>
      </c>
      <c r="AI14" s="308">
        <v>1</v>
      </c>
      <c r="AJ14" s="308">
        <v>1</v>
      </c>
      <c r="AK14" s="308">
        <v>1</v>
      </c>
      <c r="AN14" s="543"/>
    </row>
    <row r="15" spans="1:40" s="309" customFormat="1" ht="23.4" customHeight="1">
      <c r="A15" s="296">
        <v>12</v>
      </c>
      <c r="B15" s="296">
        <v>8</v>
      </c>
      <c r="C15" s="296" t="s">
        <v>672</v>
      </c>
      <c r="D15" s="296" t="s">
        <v>549</v>
      </c>
      <c r="E15" s="296">
        <v>802</v>
      </c>
      <c r="F15" s="296" t="s">
        <v>658</v>
      </c>
      <c r="G15" s="278">
        <v>1</v>
      </c>
      <c r="H15" s="347"/>
      <c r="I15" s="278">
        <v>1</v>
      </c>
      <c r="J15" s="278">
        <v>1</v>
      </c>
      <c r="K15" s="278">
        <v>1</v>
      </c>
      <c r="L15" s="278">
        <v>1</v>
      </c>
      <c r="M15" s="278">
        <v>1</v>
      </c>
      <c r="N15" s="476">
        <v>1</v>
      </c>
      <c r="O15" s="477"/>
      <c r="P15" s="476">
        <v>1</v>
      </c>
      <c r="Q15" s="476">
        <v>1</v>
      </c>
      <c r="R15" s="476">
        <v>1</v>
      </c>
      <c r="S15" s="297">
        <v>1</v>
      </c>
      <c r="T15" s="297">
        <v>1</v>
      </c>
      <c r="U15" s="297">
        <v>1</v>
      </c>
      <c r="V15" s="298">
        <v>1</v>
      </c>
      <c r="W15" s="298">
        <v>1</v>
      </c>
      <c r="X15" s="298">
        <v>1</v>
      </c>
      <c r="Y15" s="349"/>
      <c r="Z15" s="299">
        <v>1</v>
      </c>
      <c r="AA15" s="299">
        <v>1</v>
      </c>
      <c r="AB15" s="299">
        <v>1</v>
      </c>
      <c r="AC15" s="299">
        <v>1</v>
      </c>
      <c r="AD15" s="300">
        <v>1</v>
      </c>
      <c r="AE15" s="300">
        <v>1</v>
      </c>
      <c r="AF15" s="300">
        <v>1</v>
      </c>
      <c r="AG15" s="300">
        <v>1</v>
      </c>
      <c r="AH15" s="300">
        <v>1</v>
      </c>
      <c r="AI15" s="300">
        <v>1</v>
      </c>
      <c r="AJ15" s="300">
        <v>1</v>
      </c>
      <c r="AK15" s="300">
        <v>1</v>
      </c>
      <c r="AN15" s="543"/>
    </row>
    <row r="16" spans="1:40" s="309" customFormat="1" ht="23.4" customHeight="1">
      <c r="A16" s="296">
        <v>13</v>
      </c>
      <c r="B16" s="296">
        <v>8</v>
      </c>
      <c r="C16" s="296" t="s">
        <v>672</v>
      </c>
      <c r="D16" s="296" t="s">
        <v>550</v>
      </c>
      <c r="E16" s="296">
        <v>803</v>
      </c>
      <c r="F16" s="296" t="s">
        <v>658</v>
      </c>
      <c r="G16" s="278">
        <v>1</v>
      </c>
      <c r="H16" s="347"/>
      <c r="I16" s="278">
        <v>1</v>
      </c>
      <c r="J16" s="278">
        <v>1</v>
      </c>
      <c r="K16" s="278">
        <v>1</v>
      </c>
      <c r="L16" s="278">
        <v>1</v>
      </c>
      <c r="M16" s="278">
        <v>1</v>
      </c>
      <c r="N16" s="476">
        <v>1</v>
      </c>
      <c r="O16" s="477"/>
      <c r="P16" s="476">
        <v>1</v>
      </c>
      <c r="Q16" s="476">
        <v>1</v>
      </c>
      <c r="R16" s="476">
        <v>1</v>
      </c>
      <c r="S16" s="297">
        <v>1</v>
      </c>
      <c r="T16" s="297">
        <v>1</v>
      </c>
      <c r="U16" s="297">
        <v>1</v>
      </c>
      <c r="V16" s="298">
        <v>1</v>
      </c>
      <c r="W16" s="298">
        <v>1</v>
      </c>
      <c r="X16" s="298">
        <v>1</v>
      </c>
      <c r="Y16" s="349"/>
      <c r="Z16" s="299">
        <v>1</v>
      </c>
      <c r="AA16" s="299">
        <v>1</v>
      </c>
      <c r="AB16" s="299">
        <v>1</v>
      </c>
      <c r="AC16" s="299">
        <v>1</v>
      </c>
      <c r="AD16" s="300">
        <v>1</v>
      </c>
      <c r="AE16" s="300">
        <v>1</v>
      </c>
      <c r="AF16" s="300">
        <v>1</v>
      </c>
      <c r="AG16" s="300">
        <v>1</v>
      </c>
      <c r="AH16" s="300">
        <v>1</v>
      </c>
      <c r="AI16" s="300">
        <v>1</v>
      </c>
      <c r="AJ16" s="300">
        <v>1</v>
      </c>
      <c r="AK16" s="300">
        <v>1</v>
      </c>
      <c r="AN16" s="543"/>
    </row>
    <row r="17" spans="1:40" s="309" customFormat="1" ht="23.4" customHeight="1">
      <c r="A17" s="296">
        <v>14</v>
      </c>
      <c r="B17" s="296">
        <v>8</v>
      </c>
      <c r="C17" s="296" t="s">
        <v>672</v>
      </c>
      <c r="D17" s="296" t="s">
        <v>556</v>
      </c>
      <c r="E17" s="296">
        <v>804</v>
      </c>
      <c r="F17" s="296" t="s">
        <v>660</v>
      </c>
      <c r="G17" s="278">
        <v>1</v>
      </c>
      <c r="H17" s="347"/>
      <c r="I17" s="278">
        <v>1</v>
      </c>
      <c r="J17" s="278">
        <v>1</v>
      </c>
      <c r="K17" s="278">
        <v>1</v>
      </c>
      <c r="L17" s="278">
        <v>1</v>
      </c>
      <c r="M17" s="278">
        <v>1</v>
      </c>
      <c r="N17" s="476">
        <v>1</v>
      </c>
      <c r="O17" s="477"/>
      <c r="P17" s="476">
        <v>1</v>
      </c>
      <c r="Q17" s="476">
        <v>1</v>
      </c>
      <c r="R17" s="476">
        <v>1</v>
      </c>
      <c r="S17" s="297">
        <v>1</v>
      </c>
      <c r="T17" s="297">
        <v>1</v>
      </c>
      <c r="U17" s="297">
        <v>1</v>
      </c>
      <c r="V17" s="298">
        <v>1</v>
      </c>
      <c r="W17" s="298">
        <v>1</v>
      </c>
      <c r="X17" s="298">
        <v>1</v>
      </c>
      <c r="Y17" s="349"/>
      <c r="Z17" s="299">
        <v>1</v>
      </c>
      <c r="AA17" s="299">
        <v>1</v>
      </c>
      <c r="AB17" s="299">
        <v>1</v>
      </c>
      <c r="AC17" s="299">
        <v>1</v>
      </c>
      <c r="AD17" s="300">
        <v>1</v>
      </c>
      <c r="AE17" s="300">
        <v>1</v>
      </c>
      <c r="AF17" s="300">
        <v>1</v>
      </c>
      <c r="AG17" s="300">
        <v>1</v>
      </c>
      <c r="AH17" s="300">
        <v>1</v>
      </c>
      <c r="AI17" s="300">
        <v>1</v>
      </c>
      <c r="AJ17" s="300">
        <v>1</v>
      </c>
      <c r="AK17" s="300">
        <v>1</v>
      </c>
      <c r="AN17" s="543"/>
    </row>
    <row r="18" spans="1:40" s="309" customFormat="1" ht="23.4" customHeight="1">
      <c r="A18" s="296">
        <v>15</v>
      </c>
      <c r="B18" s="296">
        <v>8</v>
      </c>
      <c r="C18" s="296" t="s">
        <v>672</v>
      </c>
      <c r="D18" s="296" t="s">
        <v>558</v>
      </c>
      <c r="E18" s="296">
        <v>805</v>
      </c>
      <c r="F18" s="296" t="s">
        <v>660</v>
      </c>
      <c r="G18" s="278">
        <v>1</v>
      </c>
      <c r="H18" s="347"/>
      <c r="I18" s="278">
        <v>1</v>
      </c>
      <c r="J18" s="278">
        <v>1</v>
      </c>
      <c r="K18" s="278">
        <v>1</v>
      </c>
      <c r="L18" s="278">
        <v>1</v>
      </c>
      <c r="M18" s="278">
        <v>1</v>
      </c>
      <c r="N18" s="476">
        <v>1</v>
      </c>
      <c r="O18" s="477"/>
      <c r="P18" s="476">
        <v>1</v>
      </c>
      <c r="Q18" s="476">
        <v>1</v>
      </c>
      <c r="R18" s="476">
        <v>1</v>
      </c>
      <c r="S18" s="297">
        <v>1</v>
      </c>
      <c r="T18" s="297">
        <v>1</v>
      </c>
      <c r="U18" s="297">
        <v>1</v>
      </c>
      <c r="V18" s="298">
        <v>1</v>
      </c>
      <c r="W18" s="298">
        <v>1</v>
      </c>
      <c r="X18" s="298">
        <v>1</v>
      </c>
      <c r="Y18" s="349"/>
      <c r="Z18" s="299">
        <v>1</v>
      </c>
      <c r="AA18" s="299">
        <v>1</v>
      </c>
      <c r="AB18" s="299">
        <v>1</v>
      </c>
      <c r="AC18" s="299">
        <v>1</v>
      </c>
      <c r="AD18" s="300">
        <v>1</v>
      </c>
      <c r="AE18" s="300">
        <v>1</v>
      </c>
      <c r="AF18" s="300">
        <v>1</v>
      </c>
      <c r="AG18" s="300">
        <v>1</v>
      </c>
      <c r="AH18" s="300">
        <v>1</v>
      </c>
      <c r="AI18" s="300">
        <v>1</v>
      </c>
      <c r="AJ18" s="300">
        <v>1</v>
      </c>
      <c r="AK18" s="300">
        <v>1</v>
      </c>
      <c r="AN18" s="543"/>
    </row>
    <row r="19" spans="1:40" s="309" customFormat="1" ht="23.4" customHeight="1">
      <c r="A19" s="296">
        <v>16</v>
      </c>
      <c r="B19" s="296">
        <v>8</v>
      </c>
      <c r="C19" s="296" t="s">
        <v>672</v>
      </c>
      <c r="D19" s="296" t="s">
        <v>548</v>
      </c>
      <c r="E19" s="296">
        <v>806</v>
      </c>
      <c r="F19" s="296" t="s">
        <v>658</v>
      </c>
      <c r="G19" s="278">
        <v>1</v>
      </c>
      <c r="H19" s="347"/>
      <c r="I19" s="278">
        <v>1</v>
      </c>
      <c r="J19" s="278">
        <v>1</v>
      </c>
      <c r="K19" s="278">
        <v>1</v>
      </c>
      <c r="L19" s="278">
        <v>1</v>
      </c>
      <c r="M19" s="278">
        <v>1</v>
      </c>
      <c r="N19" s="476">
        <v>1</v>
      </c>
      <c r="O19" s="477"/>
      <c r="P19" s="476">
        <v>1</v>
      </c>
      <c r="Q19" s="476">
        <v>1</v>
      </c>
      <c r="R19" s="476">
        <v>1</v>
      </c>
      <c r="S19" s="297">
        <v>1</v>
      </c>
      <c r="T19" s="297">
        <v>1</v>
      </c>
      <c r="U19" s="297">
        <v>1</v>
      </c>
      <c r="V19" s="298">
        <v>1</v>
      </c>
      <c r="W19" s="298">
        <v>1</v>
      </c>
      <c r="X19" s="298">
        <v>1</v>
      </c>
      <c r="Y19" s="349"/>
      <c r="Z19" s="299">
        <v>1</v>
      </c>
      <c r="AA19" s="299">
        <v>1</v>
      </c>
      <c r="AB19" s="299">
        <v>1</v>
      </c>
      <c r="AC19" s="299">
        <v>1</v>
      </c>
      <c r="AD19" s="300">
        <v>1</v>
      </c>
      <c r="AE19" s="300">
        <v>1</v>
      </c>
      <c r="AF19" s="300">
        <v>1</v>
      </c>
      <c r="AG19" s="300">
        <v>1</v>
      </c>
      <c r="AH19" s="300">
        <v>1</v>
      </c>
      <c r="AI19" s="300">
        <v>1</v>
      </c>
      <c r="AJ19" s="300">
        <v>1</v>
      </c>
      <c r="AK19" s="300">
        <v>1</v>
      </c>
      <c r="AN19" s="543"/>
    </row>
    <row r="20" spans="1:40" s="309" customFormat="1" ht="23.4" customHeight="1">
      <c r="A20" s="296">
        <v>17</v>
      </c>
      <c r="B20" s="296">
        <v>8</v>
      </c>
      <c r="C20" s="296" t="s">
        <v>672</v>
      </c>
      <c r="D20" s="296" t="s">
        <v>546</v>
      </c>
      <c r="E20" s="296">
        <v>807</v>
      </c>
      <c r="F20" s="296" t="s">
        <v>657</v>
      </c>
      <c r="G20" s="278">
        <v>1</v>
      </c>
      <c r="H20" s="347"/>
      <c r="I20" s="278">
        <v>1</v>
      </c>
      <c r="J20" s="278">
        <v>1</v>
      </c>
      <c r="K20" s="278">
        <v>1</v>
      </c>
      <c r="L20" s="278">
        <v>1</v>
      </c>
      <c r="M20" s="278">
        <v>1</v>
      </c>
      <c r="N20" s="476">
        <v>1</v>
      </c>
      <c r="O20" s="477"/>
      <c r="P20" s="476">
        <v>1</v>
      </c>
      <c r="Q20" s="476">
        <v>1</v>
      </c>
      <c r="R20" s="476">
        <v>1</v>
      </c>
      <c r="S20" s="297">
        <v>1</v>
      </c>
      <c r="T20" s="297">
        <v>1</v>
      </c>
      <c r="U20" s="297">
        <v>1</v>
      </c>
      <c r="V20" s="298">
        <v>1</v>
      </c>
      <c r="W20" s="298">
        <v>1</v>
      </c>
      <c r="X20" s="298">
        <v>1</v>
      </c>
      <c r="Y20" s="349"/>
      <c r="Z20" s="299">
        <v>1</v>
      </c>
      <c r="AA20" s="299">
        <v>1</v>
      </c>
      <c r="AB20" s="299">
        <v>1</v>
      </c>
      <c r="AC20" s="299">
        <v>1</v>
      </c>
      <c r="AD20" s="300">
        <v>1</v>
      </c>
      <c r="AE20" s="300">
        <v>1</v>
      </c>
      <c r="AF20" s="300">
        <v>1</v>
      </c>
      <c r="AG20" s="300">
        <v>1</v>
      </c>
      <c r="AH20" s="300">
        <v>1</v>
      </c>
      <c r="AI20" s="300">
        <v>1</v>
      </c>
      <c r="AJ20" s="300">
        <v>1</v>
      </c>
      <c r="AK20" s="300">
        <v>1</v>
      </c>
      <c r="AN20" s="543"/>
    </row>
    <row r="21" spans="1:40" s="309" customFormat="1" ht="23.4" customHeight="1" thickBot="1">
      <c r="A21" s="314">
        <v>18</v>
      </c>
      <c r="B21" s="314">
        <v>8</v>
      </c>
      <c r="C21" s="314" t="s">
        <v>674</v>
      </c>
      <c r="D21" s="314" t="s">
        <v>561</v>
      </c>
      <c r="E21" s="314">
        <v>808</v>
      </c>
      <c r="F21" s="314" t="s">
        <v>662</v>
      </c>
      <c r="G21" s="280">
        <v>1</v>
      </c>
      <c r="H21" s="348"/>
      <c r="I21" s="280">
        <v>1</v>
      </c>
      <c r="J21" s="280">
        <v>1</v>
      </c>
      <c r="K21" s="280">
        <v>1</v>
      </c>
      <c r="L21" s="280">
        <v>1</v>
      </c>
      <c r="M21" s="280">
        <v>1</v>
      </c>
      <c r="N21" s="478">
        <v>1</v>
      </c>
      <c r="O21" s="479"/>
      <c r="P21" s="478">
        <v>1</v>
      </c>
      <c r="Q21" s="478">
        <v>1</v>
      </c>
      <c r="R21" s="478">
        <v>1</v>
      </c>
      <c r="S21" s="301">
        <v>1</v>
      </c>
      <c r="T21" s="301">
        <v>1</v>
      </c>
      <c r="U21" s="301">
        <v>1</v>
      </c>
      <c r="V21" s="302">
        <v>1</v>
      </c>
      <c r="W21" s="302">
        <v>1</v>
      </c>
      <c r="X21" s="302">
        <v>1</v>
      </c>
      <c r="Y21" s="350"/>
      <c r="Z21" s="299">
        <v>1</v>
      </c>
      <c r="AA21" s="299">
        <v>1</v>
      </c>
      <c r="AB21" s="303">
        <v>1</v>
      </c>
      <c r="AC21" s="303">
        <v>1</v>
      </c>
      <c r="AD21" s="304">
        <v>1</v>
      </c>
      <c r="AE21" s="304">
        <v>1</v>
      </c>
      <c r="AF21" s="304">
        <v>1</v>
      </c>
      <c r="AG21" s="304">
        <v>1</v>
      </c>
      <c r="AH21" s="304">
        <v>1</v>
      </c>
      <c r="AI21" s="304">
        <v>1</v>
      </c>
      <c r="AJ21" s="304">
        <v>1</v>
      </c>
      <c r="AK21" s="304">
        <v>1</v>
      </c>
      <c r="AM21" s="541">
        <f>AVERAGE(G14:G21,H14,I14:L21,N14:N21,O14,P14:X21,Y14,Z14:AK21)</f>
        <v>1</v>
      </c>
      <c r="AN21" s="543"/>
    </row>
    <row r="22" spans="1:40" s="309" customFormat="1" ht="23.4" customHeight="1">
      <c r="A22" s="289">
        <v>19</v>
      </c>
      <c r="B22" s="289">
        <v>9</v>
      </c>
      <c r="C22" s="289" t="s">
        <v>671</v>
      </c>
      <c r="D22" s="289" t="s">
        <v>565</v>
      </c>
      <c r="E22" s="289">
        <v>901</v>
      </c>
      <c r="F22" s="289" t="s">
        <v>565</v>
      </c>
      <c r="G22" s="279">
        <v>1</v>
      </c>
      <c r="H22" s="279">
        <v>1</v>
      </c>
      <c r="I22" s="279">
        <v>1</v>
      </c>
      <c r="J22" s="279">
        <v>1</v>
      </c>
      <c r="K22" s="279">
        <v>1</v>
      </c>
      <c r="L22" s="279">
        <v>1</v>
      </c>
      <c r="M22" s="339">
        <v>1</v>
      </c>
      <c r="N22" s="475">
        <v>1</v>
      </c>
      <c r="O22" s="475">
        <v>1</v>
      </c>
      <c r="P22" s="475">
        <v>1</v>
      </c>
      <c r="Q22" s="475">
        <v>1</v>
      </c>
      <c r="R22" s="475">
        <v>1</v>
      </c>
      <c r="S22" s="305">
        <v>1</v>
      </c>
      <c r="T22" s="305">
        <v>1</v>
      </c>
      <c r="U22" s="305">
        <v>1</v>
      </c>
      <c r="V22" s="306">
        <v>1</v>
      </c>
      <c r="W22" s="306">
        <v>1</v>
      </c>
      <c r="X22" s="306">
        <v>1</v>
      </c>
      <c r="Y22" s="307">
        <v>1</v>
      </c>
      <c r="Z22" s="307">
        <v>1</v>
      </c>
      <c r="AA22" s="307">
        <v>1</v>
      </c>
      <c r="AB22" s="307">
        <v>1</v>
      </c>
      <c r="AC22" s="307">
        <v>1</v>
      </c>
      <c r="AD22" s="308">
        <v>1</v>
      </c>
      <c r="AE22" s="342">
        <v>1</v>
      </c>
      <c r="AF22" s="308">
        <v>1</v>
      </c>
      <c r="AG22" s="308">
        <v>1</v>
      </c>
      <c r="AH22" s="308">
        <v>1</v>
      </c>
      <c r="AI22" s="308">
        <v>1</v>
      </c>
      <c r="AJ22" s="308">
        <v>1</v>
      </c>
      <c r="AK22" s="308">
        <v>1</v>
      </c>
      <c r="AN22" s="543"/>
    </row>
    <row r="23" spans="1:40" s="309" customFormat="1" ht="23.4" customHeight="1">
      <c r="A23" s="296">
        <v>20</v>
      </c>
      <c r="B23" s="296">
        <v>9</v>
      </c>
      <c r="C23" s="296" t="s">
        <v>672</v>
      </c>
      <c r="D23" s="296" t="s">
        <v>549</v>
      </c>
      <c r="E23" s="296">
        <v>902</v>
      </c>
      <c r="F23" s="296" t="s">
        <v>658</v>
      </c>
      <c r="G23" s="278">
        <v>1</v>
      </c>
      <c r="H23" s="347"/>
      <c r="I23" s="278">
        <v>1</v>
      </c>
      <c r="J23" s="278">
        <v>1</v>
      </c>
      <c r="K23" s="278">
        <v>1</v>
      </c>
      <c r="L23" s="278">
        <v>1</v>
      </c>
      <c r="M23" s="278">
        <v>1</v>
      </c>
      <c r="N23" s="476">
        <v>1</v>
      </c>
      <c r="O23" s="477"/>
      <c r="P23" s="476">
        <v>1</v>
      </c>
      <c r="Q23" s="476">
        <v>1</v>
      </c>
      <c r="R23" s="476">
        <v>1</v>
      </c>
      <c r="S23" s="297">
        <v>1</v>
      </c>
      <c r="T23" s="297">
        <v>1</v>
      </c>
      <c r="U23" s="297">
        <v>1</v>
      </c>
      <c r="V23" s="298">
        <v>1</v>
      </c>
      <c r="W23" s="298">
        <v>1</v>
      </c>
      <c r="X23" s="298">
        <v>1</v>
      </c>
      <c r="Y23" s="349"/>
      <c r="Z23" s="299">
        <v>1</v>
      </c>
      <c r="AA23" s="299">
        <v>1</v>
      </c>
      <c r="AB23" s="299">
        <v>1</v>
      </c>
      <c r="AC23" s="299">
        <v>1</v>
      </c>
      <c r="AD23" s="300">
        <v>1</v>
      </c>
      <c r="AE23" s="300">
        <v>1</v>
      </c>
      <c r="AF23" s="300">
        <v>1</v>
      </c>
      <c r="AG23" s="300">
        <v>1</v>
      </c>
      <c r="AH23" s="300">
        <v>1</v>
      </c>
      <c r="AI23" s="300">
        <v>1</v>
      </c>
      <c r="AJ23" s="300">
        <v>1</v>
      </c>
      <c r="AK23" s="300">
        <v>1</v>
      </c>
      <c r="AN23" s="543"/>
    </row>
    <row r="24" spans="1:40" s="309" customFormat="1" ht="23.4" customHeight="1">
      <c r="A24" s="296">
        <v>21</v>
      </c>
      <c r="B24" s="296">
        <v>9</v>
      </c>
      <c r="C24" s="296" t="s">
        <v>672</v>
      </c>
      <c r="D24" s="296" t="s">
        <v>550</v>
      </c>
      <c r="E24" s="296">
        <v>903</v>
      </c>
      <c r="F24" s="296" t="s">
        <v>658</v>
      </c>
      <c r="G24" s="278">
        <v>1</v>
      </c>
      <c r="H24" s="347"/>
      <c r="I24" s="278">
        <v>1</v>
      </c>
      <c r="J24" s="278">
        <v>1</v>
      </c>
      <c r="K24" s="278">
        <v>1</v>
      </c>
      <c r="L24" s="278">
        <v>1</v>
      </c>
      <c r="M24" s="278">
        <v>1</v>
      </c>
      <c r="N24" s="476">
        <v>1</v>
      </c>
      <c r="O24" s="477"/>
      <c r="P24" s="476">
        <v>1</v>
      </c>
      <c r="Q24" s="476">
        <v>1</v>
      </c>
      <c r="R24" s="476">
        <v>1</v>
      </c>
      <c r="S24" s="297">
        <v>1</v>
      </c>
      <c r="T24" s="297">
        <v>1</v>
      </c>
      <c r="U24" s="297">
        <v>1</v>
      </c>
      <c r="V24" s="298">
        <v>1</v>
      </c>
      <c r="W24" s="298">
        <v>1</v>
      </c>
      <c r="X24" s="298">
        <v>1</v>
      </c>
      <c r="Y24" s="349"/>
      <c r="Z24" s="299">
        <v>1</v>
      </c>
      <c r="AA24" s="299">
        <v>1</v>
      </c>
      <c r="AB24" s="299">
        <v>1</v>
      </c>
      <c r="AC24" s="299">
        <v>1</v>
      </c>
      <c r="AD24" s="300">
        <v>1</v>
      </c>
      <c r="AE24" s="300">
        <v>1</v>
      </c>
      <c r="AF24" s="300">
        <v>1</v>
      </c>
      <c r="AG24" s="300">
        <v>1</v>
      </c>
      <c r="AH24" s="300">
        <v>1</v>
      </c>
      <c r="AI24" s="300">
        <v>1</v>
      </c>
      <c r="AJ24" s="300">
        <v>1</v>
      </c>
      <c r="AK24" s="300">
        <v>1</v>
      </c>
      <c r="AN24" s="543"/>
    </row>
    <row r="25" spans="1:40" s="309" customFormat="1" ht="23.4" customHeight="1">
      <c r="A25" s="296">
        <v>22</v>
      </c>
      <c r="B25" s="296">
        <v>9</v>
      </c>
      <c r="C25" s="296" t="s">
        <v>672</v>
      </c>
      <c r="D25" s="296" t="s">
        <v>556</v>
      </c>
      <c r="E25" s="296">
        <v>904</v>
      </c>
      <c r="F25" s="296" t="s">
        <v>660</v>
      </c>
      <c r="G25" s="278">
        <v>1</v>
      </c>
      <c r="H25" s="347"/>
      <c r="I25" s="278">
        <v>1</v>
      </c>
      <c r="J25" s="278">
        <v>1</v>
      </c>
      <c r="K25" s="278">
        <v>1</v>
      </c>
      <c r="L25" s="278">
        <v>1</v>
      </c>
      <c r="M25" s="278">
        <v>1</v>
      </c>
      <c r="N25" s="476">
        <v>1</v>
      </c>
      <c r="O25" s="477"/>
      <c r="P25" s="476">
        <v>1</v>
      </c>
      <c r="Q25" s="476">
        <v>1</v>
      </c>
      <c r="R25" s="476">
        <v>1</v>
      </c>
      <c r="S25" s="297">
        <v>1</v>
      </c>
      <c r="T25" s="297">
        <v>1</v>
      </c>
      <c r="U25" s="297">
        <v>1</v>
      </c>
      <c r="V25" s="298">
        <v>1</v>
      </c>
      <c r="W25" s="298">
        <v>1</v>
      </c>
      <c r="X25" s="298">
        <v>1</v>
      </c>
      <c r="Y25" s="349"/>
      <c r="Z25" s="299">
        <v>1</v>
      </c>
      <c r="AA25" s="299">
        <v>1</v>
      </c>
      <c r="AB25" s="299">
        <v>1</v>
      </c>
      <c r="AC25" s="299">
        <v>1</v>
      </c>
      <c r="AD25" s="300">
        <v>1</v>
      </c>
      <c r="AE25" s="300">
        <v>1</v>
      </c>
      <c r="AF25" s="300">
        <v>1</v>
      </c>
      <c r="AG25" s="300">
        <v>1</v>
      </c>
      <c r="AH25" s="300">
        <v>1</v>
      </c>
      <c r="AI25" s="300">
        <v>1</v>
      </c>
      <c r="AJ25" s="300">
        <v>1</v>
      </c>
      <c r="AK25" s="300">
        <v>1</v>
      </c>
      <c r="AN25" s="543"/>
    </row>
    <row r="26" spans="1:40" s="309" customFormat="1" ht="23.4" customHeight="1">
      <c r="A26" s="296">
        <v>23</v>
      </c>
      <c r="B26" s="296">
        <v>9</v>
      </c>
      <c r="C26" s="296" t="s">
        <v>672</v>
      </c>
      <c r="D26" s="296" t="s">
        <v>558</v>
      </c>
      <c r="E26" s="296">
        <v>905</v>
      </c>
      <c r="F26" s="296" t="s">
        <v>660</v>
      </c>
      <c r="G26" s="278">
        <v>1</v>
      </c>
      <c r="H26" s="347"/>
      <c r="I26" s="278">
        <v>1</v>
      </c>
      <c r="J26" s="278">
        <v>1</v>
      </c>
      <c r="K26" s="278">
        <v>1</v>
      </c>
      <c r="L26" s="278">
        <v>1</v>
      </c>
      <c r="M26" s="278">
        <v>1</v>
      </c>
      <c r="N26" s="476">
        <v>1</v>
      </c>
      <c r="O26" s="477"/>
      <c r="P26" s="476">
        <v>1</v>
      </c>
      <c r="Q26" s="476">
        <v>1</v>
      </c>
      <c r="R26" s="476">
        <v>1</v>
      </c>
      <c r="S26" s="297">
        <v>1</v>
      </c>
      <c r="T26" s="297">
        <v>1</v>
      </c>
      <c r="U26" s="297">
        <v>1</v>
      </c>
      <c r="V26" s="298">
        <v>1</v>
      </c>
      <c r="W26" s="298">
        <v>1</v>
      </c>
      <c r="X26" s="298">
        <v>1</v>
      </c>
      <c r="Y26" s="349"/>
      <c r="Z26" s="299">
        <v>1</v>
      </c>
      <c r="AA26" s="299">
        <v>1</v>
      </c>
      <c r="AB26" s="299">
        <v>1</v>
      </c>
      <c r="AC26" s="299">
        <v>1</v>
      </c>
      <c r="AD26" s="300">
        <v>1</v>
      </c>
      <c r="AE26" s="300">
        <v>1</v>
      </c>
      <c r="AF26" s="300">
        <v>1</v>
      </c>
      <c r="AG26" s="300">
        <v>1</v>
      </c>
      <c r="AH26" s="300">
        <v>1</v>
      </c>
      <c r="AI26" s="300">
        <v>1</v>
      </c>
      <c r="AJ26" s="300">
        <v>1</v>
      </c>
      <c r="AK26" s="300">
        <v>1</v>
      </c>
      <c r="AN26" s="543"/>
    </row>
    <row r="27" spans="1:40" s="309" customFormat="1" ht="23.4" customHeight="1">
      <c r="A27" s="296">
        <v>24</v>
      </c>
      <c r="B27" s="296">
        <v>9</v>
      </c>
      <c r="C27" s="296" t="s">
        <v>672</v>
      </c>
      <c r="D27" s="296" t="s">
        <v>548</v>
      </c>
      <c r="E27" s="296">
        <v>906</v>
      </c>
      <c r="F27" s="296" t="s">
        <v>658</v>
      </c>
      <c r="G27" s="278">
        <v>1</v>
      </c>
      <c r="H27" s="347"/>
      <c r="I27" s="278">
        <v>1</v>
      </c>
      <c r="J27" s="278">
        <v>1</v>
      </c>
      <c r="K27" s="278">
        <v>1</v>
      </c>
      <c r="L27" s="278">
        <v>1</v>
      </c>
      <c r="M27" s="278">
        <v>1</v>
      </c>
      <c r="N27" s="476">
        <v>1</v>
      </c>
      <c r="O27" s="477"/>
      <c r="P27" s="476">
        <v>1</v>
      </c>
      <c r="Q27" s="476">
        <v>1</v>
      </c>
      <c r="R27" s="476">
        <v>1</v>
      </c>
      <c r="S27" s="297">
        <v>1</v>
      </c>
      <c r="T27" s="297">
        <v>1</v>
      </c>
      <c r="U27" s="297">
        <v>1</v>
      </c>
      <c r="V27" s="298">
        <v>1</v>
      </c>
      <c r="W27" s="298">
        <v>1</v>
      </c>
      <c r="X27" s="298">
        <v>1</v>
      </c>
      <c r="Y27" s="349"/>
      <c r="Z27" s="299">
        <v>1</v>
      </c>
      <c r="AA27" s="299">
        <v>1</v>
      </c>
      <c r="AB27" s="299">
        <v>1</v>
      </c>
      <c r="AC27" s="299">
        <v>1</v>
      </c>
      <c r="AD27" s="300">
        <v>1</v>
      </c>
      <c r="AE27" s="300">
        <v>1</v>
      </c>
      <c r="AF27" s="300">
        <v>1</v>
      </c>
      <c r="AG27" s="300">
        <v>1</v>
      </c>
      <c r="AH27" s="300">
        <v>1</v>
      </c>
      <c r="AI27" s="300">
        <v>1</v>
      </c>
      <c r="AJ27" s="300">
        <v>1</v>
      </c>
      <c r="AK27" s="300">
        <v>1</v>
      </c>
      <c r="AN27" s="543"/>
    </row>
    <row r="28" spans="1:40" s="309" customFormat="1" ht="23.4" customHeight="1">
      <c r="A28" s="296">
        <v>25</v>
      </c>
      <c r="B28" s="296">
        <v>9</v>
      </c>
      <c r="C28" s="296" t="s">
        <v>671</v>
      </c>
      <c r="D28" s="296" t="s">
        <v>566</v>
      </c>
      <c r="E28" s="296">
        <v>907</v>
      </c>
      <c r="F28" s="296" t="s">
        <v>566</v>
      </c>
      <c r="G28" s="278">
        <v>1</v>
      </c>
      <c r="H28" s="278">
        <v>1</v>
      </c>
      <c r="I28" s="278">
        <v>1</v>
      </c>
      <c r="J28" s="278">
        <v>1</v>
      </c>
      <c r="K28" s="278">
        <v>1</v>
      </c>
      <c r="L28" s="278">
        <v>1</v>
      </c>
      <c r="M28" s="278">
        <v>1</v>
      </c>
      <c r="N28" s="476">
        <v>1</v>
      </c>
      <c r="O28" s="476">
        <v>1</v>
      </c>
      <c r="P28" s="476">
        <v>1</v>
      </c>
      <c r="Q28" s="476">
        <v>1</v>
      </c>
      <c r="R28" s="476">
        <v>1</v>
      </c>
      <c r="S28" s="297">
        <v>1</v>
      </c>
      <c r="T28" s="297">
        <v>1</v>
      </c>
      <c r="U28" s="297">
        <v>1</v>
      </c>
      <c r="V28" s="298">
        <v>1</v>
      </c>
      <c r="W28" s="298">
        <v>1</v>
      </c>
      <c r="X28" s="298">
        <v>1</v>
      </c>
      <c r="Y28" s="299">
        <v>1</v>
      </c>
      <c r="Z28" s="299">
        <v>1</v>
      </c>
      <c r="AA28" s="299">
        <v>1</v>
      </c>
      <c r="AB28" s="299">
        <v>1</v>
      </c>
      <c r="AC28" s="299">
        <v>1</v>
      </c>
      <c r="AD28" s="300">
        <v>1</v>
      </c>
      <c r="AE28" s="300">
        <v>1</v>
      </c>
      <c r="AF28" s="300">
        <v>1</v>
      </c>
      <c r="AG28" s="300">
        <v>1</v>
      </c>
      <c r="AH28" s="300">
        <v>1</v>
      </c>
      <c r="AI28" s="300">
        <v>1</v>
      </c>
      <c r="AJ28" s="300">
        <v>1</v>
      </c>
      <c r="AK28" s="300">
        <v>1</v>
      </c>
      <c r="AN28" s="543"/>
    </row>
    <row r="29" spans="1:40" s="309" customFormat="1" ht="23.4" customHeight="1">
      <c r="A29" s="296">
        <v>26</v>
      </c>
      <c r="B29" s="296">
        <v>9</v>
      </c>
      <c r="C29" s="296" t="s">
        <v>671</v>
      </c>
      <c r="D29" s="296" t="s">
        <v>567</v>
      </c>
      <c r="E29" s="296">
        <v>908</v>
      </c>
      <c r="F29" s="296" t="s">
        <v>567</v>
      </c>
      <c r="G29" s="278">
        <v>1</v>
      </c>
      <c r="H29" s="278">
        <v>1</v>
      </c>
      <c r="I29" s="278">
        <v>1</v>
      </c>
      <c r="J29" s="278">
        <v>1</v>
      </c>
      <c r="K29" s="278">
        <v>1</v>
      </c>
      <c r="L29" s="278">
        <v>1</v>
      </c>
      <c r="M29" s="278">
        <v>1</v>
      </c>
      <c r="N29" s="476">
        <v>1</v>
      </c>
      <c r="O29" s="476">
        <v>1</v>
      </c>
      <c r="P29" s="476">
        <v>1</v>
      </c>
      <c r="Q29" s="476">
        <v>1</v>
      </c>
      <c r="R29" s="476">
        <v>1</v>
      </c>
      <c r="S29" s="297">
        <v>1</v>
      </c>
      <c r="T29" s="297">
        <v>1</v>
      </c>
      <c r="U29" s="297">
        <v>1</v>
      </c>
      <c r="V29" s="298">
        <v>1</v>
      </c>
      <c r="W29" s="298">
        <v>1</v>
      </c>
      <c r="X29" s="298">
        <v>1</v>
      </c>
      <c r="Y29" s="299">
        <v>1</v>
      </c>
      <c r="Z29" s="299">
        <v>1</v>
      </c>
      <c r="AA29" s="299">
        <v>1</v>
      </c>
      <c r="AB29" s="299">
        <v>1</v>
      </c>
      <c r="AC29" s="299">
        <v>1</v>
      </c>
      <c r="AD29" s="300">
        <v>1</v>
      </c>
      <c r="AE29" s="300">
        <v>1</v>
      </c>
      <c r="AF29" s="300">
        <v>1</v>
      </c>
      <c r="AG29" s="300">
        <v>1</v>
      </c>
      <c r="AH29" s="300">
        <v>1</v>
      </c>
      <c r="AI29" s="300">
        <v>1</v>
      </c>
      <c r="AJ29" s="300">
        <v>1</v>
      </c>
      <c r="AK29" s="300">
        <v>1</v>
      </c>
      <c r="AN29" s="543"/>
    </row>
    <row r="30" spans="1:40" s="309" customFormat="1" ht="23.4" customHeight="1">
      <c r="A30" s="296">
        <v>27</v>
      </c>
      <c r="B30" s="296">
        <v>9</v>
      </c>
      <c r="C30" s="296" t="s">
        <v>672</v>
      </c>
      <c r="D30" s="296" t="s">
        <v>546</v>
      </c>
      <c r="E30" s="296">
        <v>909</v>
      </c>
      <c r="F30" s="296" t="s">
        <v>657</v>
      </c>
      <c r="G30" s="278">
        <v>1</v>
      </c>
      <c r="H30" s="347"/>
      <c r="I30" s="278">
        <v>1</v>
      </c>
      <c r="J30" s="278">
        <v>1</v>
      </c>
      <c r="K30" s="278">
        <v>1</v>
      </c>
      <c r="L30" s="278">
        <v>1</v>
      </c>
      <c r="M30" s="278">
        <v>1</v>
      </c>
      <c r="N30" s="476">
        <v>1</v>
      </c>
      <c r="O30" s="477"/>
      <c r="P30" s="476">
        <v>1</v>
      </c>
      <c r="Q30" s="476">
        <v>1</v>
      </c>
      <c r="R30" s="476">
        <v>1</v>
      </c>
      <c r="S30" s="297">
        <v>1</v>
      </c>
      <c r="T30" s="297">
        <v>1</v>
      </c>
      <c r="U30" s="297">
        <v>1</v>
      </c>
      <c r="V30" s="298">
        <v>1</v>
      </c>
      <c r="W30" s="298">
        <v>1</v>
      </c>
      <c r="X30" s="298">
        <v>1</v>
      </c>
      <c r="Y30" s="349"/>
      <c r="Z30" s="299">
        <v>1</v>
      </c>
      <c r="AA30" s="299">
        <v>1</v>
      </c>
      <c r="AB30" s="299">
        <v>1</v>
      </c>
      <c r="AC30" s="299">
        <v>1</v>
      </c>
      <c r="AD30" s="300">
        <v>1</v>
      </c>
      <c r="AE30" s="300">
        <v>1</v>
      </c>
      <c r="AF30" s="300">
        <v>1</v>
      </c>
      <c r="AG30" s="300">
        <v>1</v>
      </c>
      <c r="AH30" s="300">
        <v>1</v>
      </c>
      <c r="AI30" s="300">
        <v>1</v>
      </c>
      <c r="AJ30" s="300">
        <v>1</v>
      </c>
      <c r="AK30" s="300">
        <v>1</v>
      </c>
      <c r="AN30" s="543"/>
    </row>
    <row r="31" spans="1:40" s="309" customFormat="1" ht="23.4" customHeight="1" thickBot="1">
      <c r="A31" s="314">
        <v>28</v>
      </c>
      <c r="B31" s="314">
        <v>9</v>
      </c>
      <c r="C31" s="314" t="s">
        <v>674</v>
      </c>
      <c r="D31" s="314" t="s">
        <v>561</v>
      </c>
      <c r="E31" s="314">
        <v>910</v>
      </c>
      <c r="F31" s="314" t="s">
        <v>662</v>
      </c>
      <c r="G31" s="280">
        <v>1</v>
      </c>
      <c r="H31" s="348"/>
      <c r="I31" s="280">
        <v>1</v>
      </c>
      <c r="J31" s="280">
        <v>1</v>
      </c>
      <c r="K31" s="280">
        <v>1</v>
      </c>
      <c r="L31" s="280">
        <v>1</v>
      </c>
      <c r="M31" s="280">
        <v>1</v>
      </c>
      <c r="N31" s="476">
        <v>1</v>
      </c>
      <c r="O31" s="479"/>
      <c r="P31" s="478">
        <v>1</v>
      </c>
      <c r="Q31" s="478">
        <v>1</v>
      </c>
      <c r="R31" s="478">
        <v>1</v>
      </c>
      <c r="S31" s="301">
        <v>1</v>
      </c>
      <c r="T31" s="301">
        <v>1</v>
      </c>
      <c r="U31" s="301">
        <v>1</v>
      </c>
      <c r="V31" s="302">
        <v>1</v>
      </c>
      <c r="W31" s="302">
        <v>1</v>
      </c>
      <c r="X31" s="302">
        <v>1</v>
      </c>
      <c r="Y31" s="350"/>
      <c r="Z31" s="303">
        <v>1</v>
      </c>
      <c r="AA31" s="303">
        <v>1</v>
      </c>
      <c r="AB31" s="303">
        <v>1</v>
      </c>
      <c r="AC31" s="303">
        <v>1</v>
      </c>
      <c r="AD31" s="304">
        <v>1</v>
      </c>
      <c r="AE31" s="304">
        <v>1</v>
      </c>
      <c r="AF31" s="304">
        <v>1</v>
      </c>
      <c r="AG31" s="304">
        <v>1</v>
      </c>
      <c r="AH31" s="304">
        <v>1</v>
      </c>
      <c r="AI31" s="304">
        <v>1</v>
      </c>
      <c r="AJ31" s="304">
        <v>1</v>
      </c>
      <c r="AK31" s="304">
        <v>1</v>
      </c>
      <c r="AM31" s="541">
        <f>AVERAGE(G22:L31,N22:AK30)</f>
        <v>1</v>
      </c>
      <c r="AN31" s="543"/>
    </row>
    <row r="32" spans="1:40" s="309" customFormat="1" ht="23.4" customHeight="1">
      <c r="A32" s="289">
        <v>29</v>
      </c>
      <c r="B32" s="289">
        <v>10</v>
      </c>
      <c r="C32" s="289" t="s">
        <v>671</v>
      </c>
      <c r="D32" s="289" t="s">
        <v>565</v>
      </c>
      <c r="E32" s="289">
        <v>1001</v>
      </c>
      <c r="F32" s="289" t="s">
        <v>565</v>
      </c>
      <c r="G32" s="279">
        <v>1</v>
      </c>
      <c r="H32" s="279">
        <v>1</v>
      </c>
      <c r="I32" s="279">
        <v>1</v>
      </c>
      <c r="J32" s="279">
        <v>1</v>
      </c>
      <c r="K32" s="279">
        <v>1</v>
      </c>
      <c r="L32" s="279">
        <v>1</v>
      </c>
      <c r="M32" s="339">
        <v>1</v>
      </c>
      <c r="N32" s="475">
        <v>1</v>
      </c>
      <c r="O32" s="475">
        <v>1</v>
      </c>
      <c r="P32" s="475">
        <v>1</v>
      </c>
      <c r="Q32" s="475">
        <v>1</v>
      </c>
      <c r="R32" s="475">
        <v>1</v>
      </c>
      <c r="S32" s="305">
        <v>1</v>
      </c>
      <c r="T32" s="305">
        <v>1</v>
      </c>
      <c r="U32" s="305">
        <v>1</v>
      </c>
      <c r="V32" s="306">
        <v>1</v>
      </c>
      <c r="W32" s="306">
        <v>1</v>
      </c>
      <c r="X32" s="306">
        <v>1</v>
      </c>
      <c r="Y32" s="307">
        <v>1</v>
      </c>
      <c r="Z32" s="307">
        <v>1</v>
      </c>
      <c r="AA32" s="307">
        <v>1</v>
      </c>
      <c r="AB32" s="307">
        <v>1</v>
      </c>
      <c r="AC32" s="307">
        <v>1</v>
      </c>
      <c r="AD32" s="308">
        <v>1</v>
      </c>
      <c r="AE32" s="308">
        <v>1</v>
      </c>
      <c r="AF32" s="308">
        <v>1</v>
      </c>
      <c r="AG32" s="308">
        <v>1</v>
      </c>
      <c r="AH32" s="308">
        <v>1</v>
      </c>
      <c r="AI32" s="308">
        <v>1</v>
      </c>
      <c r="AJ32" s="308">
        <v>1</v>
      </c>
      <c r="AK32" s="308">
        <v>1</v>
      </c>
      <c r="AN32" s="543"/>
    </row>
    <row r="33" spans="1:40" s="309" customFormat="1" ht="23.4" customHeight="1">
      <c r="A33" s="296">
        <v>30</v>
      </c>
      <c r="B33" s="296">
        <v>10</v>
      </c>
      <c r="C33" s="296" t="s">
        <v>672</v>
      </c>
      <c r="D33" s="296" t="s">
        <v>549</v>
      </c>
      <c r="E33" s="296">
        <v>1002</v>
      </c>
      <c r="F33" s="296" t="s">
        <v>658</v>
      </c>
      <c r="G33" s="278">
        <v>1</v>
      </c>
      <c r="H33" s="347"/>
      <c r="I33" s="278">
        <v>1</v>
      </c>
      <c r="J33" s="278">
        <v>1</v>
      </c>
      <c r="K33" s="278">
        <v>1</v>
      </c>
      <c r="L33" s="278">
        <v>1</v>
      </c>
      <c r="M33" s="278">
        <v>1</v>
      </c>
      <c r="N33" s="476">
        <v>1</v>
      </c>
      <c r="O33" s="477"/>
      <c r="P33" s="476">
        <v>1</v>
      </c>
      <c r="Q33" s="476">
        <v>1</v>
      </c>
      <c r="R33" s="476">
        <v>1</v>
      </c>
      <c r="S33" s="297">
        <v>1</v>
      </c>
      <c r="T33" s="297">
        <v>1</v>
      </c>
      <c r="U33" s="297">
        <v>1</v>
      </c>
      <c r="V33" s="298">
        <v>1</v>
      </c>
      <c r="W33" s="298">
        <v>1</v>
      </c>
      <c r="X33" s="298">
        <v>1</v>
      </c>
      <c r="Y33" s="349"/>
      <c r="Z33" s="299">
        <v>1</v>
      </c>
      <c r="AA33" s="299">
        <v>1</v>
      </c>
      <c r="AB33" s="299">
        <v>1</v>
      </c>
      <c r="AC33" s="299">
        <v>1</v>
      </c>
      <c r="AD33" s="300">
        <v>1</v>
      </c>
      <c r="AE33" s="300">
        <v>1</v>
      </c>
      <c r="AF33" s="300">
        <v>1</v>
      </c>
      <c r="AG33" s="300">
        <v>1</v>
      </c>
      <c r="AH33" s="300">
        <v>1</v>
      </c>
      <c r="AI33" s="300">
        <v>1</v>
      </c>
      <c r="AJ33" s="300">
        <v>1</v>
      </c>
      <c r="AK33" s="300">
        <v>1</v>
      </c>
      <c r="AN33" s="543"/>
    </row>
    <row r="34" spans="1:40" s="309" customFormat="1" ht="23.4" customHeight="1">
      <c r="A34" s="296">
        <v>31</v>
      </c>
      <c r="B34" s="296">
        <v>10</v>
      </c>
      <c r="C34" s="296" t="s">
        <v>672</v>
      </c>
      <c r="D34" s="296" t="s">
        <v>550</v>
      </c>
      <c r="E34" s="296">
        <v>1003</v>
      </c>
      <c r="F34" s="296" t="s">
        <v>658</v>
      </c>
      <c r="G34" s="278">
        <v>1</v>
      </c>
      <c r="H34" s="347"/>
      <c r="I34" s="278">
        <v>1</v>
      </c>
      <c r="J34" s="278">
        <v>1</v>
      </c>
      <c r="K34" s="278">
        <v>1</v>
      </c>
      <c r="L34" s="278">
        <v>1</v>
      </c>
      <c r="M34" s="278">
        <v>1</v>
      </c>
      <c r="N34" s="476">
        <v>1</v>
      </c>
      <c r="O34" s="477"/>
      <c r="P34" s="476">
        <v>1</v>
      </c>
      <c r="Q34" s="476">
        <v>1</v>
      </c>
      <c r="R34" s="476">
        <v>1</v>
      </c>
      <c r="S34" s="297">
        <v>1</v>
      </c>
      <c r="T34" s="297">
        <v>1</v>
      </c>
      <c r="U34" s="297">
        <v>1</v>
      </c>
      <c r="V34" s="298">
        <v>1</v>
      </c>
      <c r="W34" s="298">
        <v>1</v>
      </c>
      <c r="X34" s="298">
        <v>1</v>
      </c>
      <c r="Y34" s="349"/>
      <c r="Z34" s="299">
        <v>1</v>
      </c>
      <c r="AA34" s="299">
        <v>1</v>
      </c>
      <c r="AB34" s="299">
        <v>1</v>
      </c>
      <c r="AC34" s="299">
        <v>1</v>
      </c>
      <c r="AD34" s="300">
        <v>1</v>
      </c>
      <c r="AE34" s="300">
        <v>1</v>
      </c>
      <c r="AF34" s="300">
        <v>1</v>
      </c>
      <c r="AG34" s="300">
        <v>1</v>
      </c>
      <c r="AH34" s="300">
        <v>1</v>
      </c>
      <c r="AI34" s="300">
        <v>1</v>
      </c>
      <c r="AJ34" s="300">
        <v>1</v>
      </c>
      <c r="AK34" s="300">
        <v>1</v>
      </c>
      <c r="AN34" s="543"/>
    </row>
    <row r="35" spans="1:40" s="309" customFormat="1" ht="23.4" customHeight="1">
      <c r="A35" s="296">
        <v>32</v>
      </c>
      <c r="B35" s="296">
        <v>10</v>
      </c>
      <c r="C35" s="296" t="s">
        <v>672</v>
      </c>
      <c r="D35" s="296" t="s">
        <v>556</v>
      </c>
      <c r="E35" s="296">
        <v>1004</v>
      </c>
      <c r="F35" s="296" t="s">
        <v>660</v>
      </c>
      <c r="G35" s="278">
        <v>1</v>
      </c>
      <c r="H35" s="347"/>
      <c r="I35" s="278">
        <v>1</v>
      </c>
      <c r="J35" s="278">
        <v>1</v>
      </c>
      <c r="K35" s="278">
        <v>1</v>
      </c>
      <c r="L35" s="278">
        <v>1</v>
      </c>
      <c r="M35" s="278">
        <v>1</v>
      </c>
      <c r="N35" s="476">
        <v>1</v>
      </c>
      <c r="O35" s="477"/>
      <c r="P35" s="476">
        <v>1</v>
      </c>
      <c r="Q35" s="476">
        <v>1</v>
      </c>
      <c r="R35" s="476">
        <v>1</v>
      </c>
      <c r="S35" s="297">
        <v>1</v>
      </c>
      <c r="T35" s="297">
        <v>1</v>
      </c>
      <c r="U35" s="297">
        <v>1</v>
      </c>
      <c r="V35" s="298">
        <v>1</v>
      </c>
      <c r="W35" s="298">
        <v>1</v>
      </c>
      <c r="X35" s="298">
        <v>1</v>
      </c>
      <c r="Y35" s="349"/>
      <c r="Z35" s="299">
        <v>1</v>
      </c>
      <c r="AA35" s="299">
        <v>1</v>
      </c>
      <c r="AB35" s="299">
        <v>1</v>
      </c>
      <c r="AC35" s="299">
        <v>1</v>
      </c>
      <c r="AD35" s="300">
        <v>1</v>
      </c>
      <c r="AE35" s="300">
        <v>1</v>
      </c>
      <c r="AF35" s="300">
        <v>1</v>
      </c>
      <c r="AG35" s="300">
        <v>1</v>
      </c>
      <c r="AH35" s="300">
        <v>1</v>
      </c>
      <c r="AI35" s="300">
        <v>1</v>
      </c>
      <c r="AJ35" s="300">
        <v>1</v>
      </c>
      <c r="AK35" s="300">
        <v>1</v>
      </c>
      <c r="AN35" s="543"/>
    </row>
    <row r="36" spans="1:40" s="309" customFormat="1" ht="23.4" customHeight="1">
      <c r="A36" s="296">
        <v>33</v>
      </c>
      <c r="B36" s="296">
        <v>10</v>
      </c>
      <c r="C36" s="296" t="s">
        <v>672</v>
      </c>
      <c r="D36" s="296" t="s">
        <v>558</v>
      </c>
      <c r="E36" s="296">
        <v>1005</v>
      </c>
      <c r="F36" s="296" t="s">
        <v>660</v>
      </c>
      <c r="G36" s="278">
        <v>1</v>
      </c>
      <c r="H36" s="347"/>
      <c r="I36" s="278">
        <v>1</v>
      </c>
      <c r="J36" s="278">
        <v>1</v>
      </c>
      <c r="K36" s="278">
        <v>1</v>
      </c>
      <c r="L36" s="278">
        <v>1</v>
      </c>
      <c r="M36" s="278">
        <v>1</v>
      </c>
      <c r="N36" s="476">
        <v>1</v>
      </c>
      <c r="O36" s="477"/>
      <c r="P36" s="476">
        <v>1</v>
      </c>
      <c r="Q36" s="476">
        <v>1</v>
      </c>
      <c r="R36" s="476">
        <v>1</v>
      </c>
      <c r="S36" s="297">
        <v>1</v>
      </c>
      <c r="T36" s="297">
        <v>1</v>
      </c>
      <c r="U36" s="297">
        <v>1</v>
      </c>
      <c r="V36" s="298">
        <v>1</v>
      </c>
      <c r="W36" s="298">
        <v>1</v>
      </c>
      <c r="X36" s="298">
        <v>1</v>
      </c>
      <c r="Y36" s="349"/>
      <c r="Z36" s="299">
        <v>1</v>
      </c>
      <c r="AA36" s="299">
        <v>1</v>
      </c>
      <c r="AB36" s="299">
        <v>1</v>
      </c>
      <c r="AC36" s="299">
        <v>1</v>
      </c>
      <c r="AD36" s="300">
        <v>1</v>
      </c>
      <c r="AE36" s="300">
        <v>1</v>
      </c>
      <c r="AF36" s="300">
        <v>1</v>
      </c>
      <c r="AG36" s="300">
        <v>1</v>
      </c>
      <c r="AH36" s="300">
        <v>1</v>
      </c>
      <c r="AI36" s="300">
        <v>1</v>
      </c>
      <c r="AJ36" s="300">
        <v>1</v>
      </c>
      <c r="AK36" s="300">
        <v>1</v>
      </c>
      <c r="AN36" s="543"/>
    </row>
    <row r="37" spans="1:40" s="309" customFormat="1" ht="23.4" customHeight="1">
      <c r="A37" s="296">
        <v>34</v>
      </c>
      <c r="B37" s="296">
        <v>10</v>
      </c>
      <c r="C37" s="296" t="s">
        <v>672</v>
      </c>
      <c r="D37" s="296" t="s">
        <v>548</v>
      </c>
      <c r="E37" s="296">
        <v>1006</v>
      </c>
      <c r="F37" s="296" t="s">
        <v>658</v>
      </c>
      <c r="G37" s="278">
        <v>1</v>
      </c>
      <c r="H37" s="347"/>
      <c r="I37" s="278">
        <v>1</v>
      </c>
      <c r="J37" s="278">
        <v>1</v>
      </c>
      <c r="K37" s="278">
        <v>1</v>
      </c>
      <c r="L37" s="278">
        <v>1</v>
      </c>
      <c r="M37" s="278">
        <v>1</v>
      </c>
      <c r="N37" s="476">
        <v>1</v>
      </c>
      <c r="O37" s="477"/>
      <c r="P37" s="476">
        <v>1</v>
      </c>
      <c r="Q37" s="476">
        <v>1</v>
      </c>
      <c r="R37" s="476">
        <v>1</v>
      </c>
      <c r="S37" s="297">
        <v>1</v>
      </c>
      <c r="T37" s="297">
        <v>1</v>
      </c>
      <c r="U37" s="297">
        <v>1</v>
      </c>
      <c r="V37" s="298">
        <v>1</v>
      </c>
      <c r="W37" s="298">
        <v>1</v>
      </c>
      <c r="X37" s="298">
        <v>1</v>
      </c>
      <c r="Y37" s="349"/>
      <c r="Z37" s="299">
        <v>1</v>
      </c>
      <c r="AA37" s="299">
        <v>1</v>
      </c>
      <c r="AB37" s="299">
        <v>1</v>
      </c>
      <c r="AC37" s="299">
        <v>1</v>
      </c>
      <c r="AD37" s="300">
        <v>1</v>
      </c>
      <c r="AE37" s="300">
        <v>1</v>
      </c>
      <c r="AF37" s="300">
        <v>1</v>
      </c>
      <c r="AG37" s="300">
        <v>1</v>
      </c>
      <c r="AH37" s="300">
        <v>1</v>
      </c>
      <c r="AI37" s="300">
        <v>1</v>
      </c>
      <c r="AJ37" s="300">
        <v>1</v>
      </c>
      <c r="AK37" s="300">
        <v>1</v>
      </c>
      <c r="AN37" s="543"/>
    </row>
    <row r="38" spans="1:40" s="309" customFormat="1" ht="23.4" customHeight="1">
      <c r="A38" s="296">
        <v>35</v>
      </c>
      <c r="B38" s="296">
        <v>10</v>
      </c>
      <c r="C38" s="296" t="s">
        <v>672</v>
      </c>
      <c r="D38" s="296" t="s">
        <v>546</v>
      </c>
      <c r="E38" s="296">
        <v>1008</v>
      </c>
      <c r="F38" s="296" t="s">
        <v>657</v>
      </c>
      <c r="G38" s="278">
        <v>1</v>
      </c>
      <c r="H38" s="347"/>
      <c r="I38" s="278">
        <v>1</v>
      </c>
      <c r="J38" s="278">
        <v>1</v>
      </c>
      <c r="K38" s="278">
        <v>1</v>
      </c>
      <c r="L38" s="278">
        <v>1</v>
      </c>
      <c r="M38" s="278">
        <v>1</v>
      </c>
      <c r="N38" s="476">
        <v>1</v>
      </c>
      <c r="O38" s="477"/>
      <c r="P38" s="476">
        <v>1</v>
      </c>
      <c r="Q38" s="476">
        <v>1</v>
      </c>
      <c r="R38" s="476">
        <v>1</v>
      </c>
      <c r="S38" s="297">
        <v>1</v>
      </c>
      <c r="T38" s="297">
        <v>1</v>
      </c>
      <c r="U38" s="297">
        <v>1</v>
      </c>
      <c r="V38" s="298">
        <v>1</v>
      </c>
      <c r="W38" s="298">
        <v>1</v>
      </c>
      <c r="X38" s="298">
        <v>1</v>
      </c>
      <c r="Y38" s="349"/>
      <c r="Z38" s="299">
        <v>1</v>
      </c>
      <c r="AA38" s="299">
        <v>1</v>
      </c>
      <c r="AB38" s="299">
        <v>1</v>
      </c>
      <c r="AC38" s="299">
        <v>1</v>
      </c>
      <c r="AD38" s="300">
        <v>1</v>
      </c>
      <c r="AE38" s="300">
        <v>1</v>
      </c>
      <c r="AF38" s="300">
        <v>1</v>
      </c>
      <c r="AG38" s="300">
        <v>1</v>
      </c>
      <c r="AH38" s="300">
        <v>1</v>
      </c>
      <c r="AI38" s="300">
        <v>1</v>
      </c>
      <c r="AJ38" s="300">
        <v>1</v>
      </c>
      <c r="AK38" s="300">
        <v>1</v>
      </c>
      <c r="AN38" s="543"/>
    </row>
    <row r="39" spans="1:40" s="309" customFormat="1" ht="23.4" customHeight="1">
      <c r="A39" s="296">
        <v>36</v>
      </c>
      <c r="B39" s="296">
        <v>10</v>
      </c>
      <c r="C39" s="296" t="s">
        <v>674</v>
      </c>
      <c r="D39" s="296" t="s">
        <v>561</v>
      </c>
      <c r="E39" s="296">
        <v>1009</v>
      </c>
      <c r="F39" s="296" t="s">
        <v>662</v>
      </c>
      <c r="G39" s="278">
        <v>1</v>
      </c>
      <c r="H39" s="347"/>
      <c r="I39" s="278">
        <v>1</v>
      </c>
      <c r="J39" s="278">
        <v>1</v>
      </c>
      <c r="K39" s="278">
        <v>1</v>
      </c>
      <c r="L39" s="278">
        <v>1</v>
      </c>
      <c r="M39" s="278">
        <v>1</v>
      </c>
      <c r="N39" s="476">
        <v>1</v>
      </c>
      <c r="O39" s="477"/>
      <c r="P39" s="476">
        <v>1</v>
      </c>
      <c r="Q39" s="476">
        <v>1</v>
      </c>
      <c r="R39" s="476">
        <v>1</v>
      </c>
      <c r="S39" s="297">
        <v>1</v>
      </c>
      <c r="T39" s="297">
        <v>1</v>
      </c>
      <c r="U39" s="297">
        <v>1</v>
      </c>
      <c r="V39" s="298">
        <v>1</v>
      </c>
      <c r="W39" s="298">
        <v>1</v>
      </c>
      <c r="X39" s="298">
        <v>1</v>
      </c>
      <c r="Y39" s="349"/>
      <c r="Z39" s="299">
        <v>1</v>
      </c>
      <c r="AA39" s="299">
        <v>1</v>
      </c>
      <c r="AB39" s="299">
        <v>1</v>
      </c>
      <c r="AC39" s="299">
        <v>1</v>
      </c>
      <c r="AD39" s="300">
        <v>1</v>
      </c>
      <c r="AE39" s="300">
        <v>1</v>
      </c>
      <c r="AF39" s="300">
        <v>1</v>
      </c>
      <c r="AG39" s="300">
        <v>1</v>
      </c>
      <c r="AH39" s="300">
        <v>1</v>
      </c>
      <c r="AI39" s="300">
        <v>1</v>
      </c>
      <c r="AJ39" s="300">
        <v>1</v>
      </c>
      <c r="AK39" s="300">
        <v>1</v>
      </c>
      <c r="AM39" s="541">
        <f>AVERAGE(G32:L39,N32:AK39)</f>
        <v>1</v>
      </c>
      <c r="AN39" s="543"/>
    </row>
    <row r="40" spans="1:40" ht="23.4" customHeight="1" thickBot="1">
      <c r="A40" s="296">
        <v>37</v>
      </c>
      <c r="B40" s="314">
        <v>10</v>
      </c>
      <c r="C40" s="314" t="s">
        <v>676</v>
      </c>
      <c r="D40" s="314" t="s">
        <v>580</v>
      </c>
      <c r="E40" s="314"/>
      <c r="F40" s="314" t="s">
        <v>664</v>
      </c>
      <c r="G40" s="280">
        <v>0</v>
      </c>
      <c r="H40" s="280">
        <v>0</v>
      </c>
      <c r="I40" s="280">
        <v>0</v>
      </c>
      <c r="J40" s="280">
        <v>1</v>
      </c>
      <c r="K40" s="280">
        <v>1</v>
      </c>
      <c r="L40" s="280">
        <v>1</v>
      </c>
      <c r="M40" s="280">
        <v>1</v>
      </c>
      <c r="N40" s="478">
        <v>0</v>
      </c>
      <c r="O40" s="478">
        <v>0</v>
      </c>
      <c r="P40" s="478">
        <v>0</v>
      </c>
      <c r="Q40" s="478">
        <v>0</v>
      </c>
      <c r="R40" s="478">
        <v>1</v>
      </c>
      <c r="S40" s="301">
        <v>1</v>
      </c>
      <c r="T40" s="301">
        <v>1</v>
      </c>
      <c r="U40" s="301">
        <v>1</v>
      </c>
      <c r="V40" s="302">
        <v>0</v>
      </c>
      <c r="W40" s="302">
        <v>0</v>
      </c>
      <c r="X40" s="302">
        <v>1</v>
      </c>
      <c r="Y40" s="350"/>
      <c r="Z40" s="303">
        <v>0</v>
      </c>
      <c r="AA40" s="303">
        <v>0</v>
      </c>
      <c r="AB40" s="303">
        <v>0</v>
      </c>
      <c r="AC40" s="303">
        <v>0</v>
      </c>
      <c r="AD40" s="304">
        <v>0</v>
      </c>
      <c r="AE40" s="304">
        <v>0</v>
      </c>
      <c r="AF40" s="304">
        <v>0</v>
      </c>
      <c r="AG40" s="304">
        <v>0</v>
      </c>
      <c r="AH40" s="304">
        <v>0</v>
      </c>
      <c r="AI40" s="304">
        <v>0</v>
      </c>
      <c r="AJ40" s="304">
        <v>0</v>
      </c>
      <c r="AK40" s="304">
        <v>0</v>
      </c>
    </row>
    <row r="41" spans="1:40" ht="23.4" customHeight="1">
      <c r="A41" s="289">
        <v>38</v>
      </c>
      <c r="B41" s="289">
        <v>11</v>
      </c>
      <c r="C41" s="289" t="s">
        <v>671</v>
      </c>
      <c r="D41" s="289" t="s">
        <v>565</v>
      </c>
      <c r="E41" s="289">
        <v>1101</v>
      </c>
      <c r="F41" s="289" t="s">
        <v>565</v>
      </c>
      <c r="G41" s="279">
        <v>1</v>
      </c>
      <c r="H41" s="279">
        <v>1</v>
      </c>
      <c r="I41" s="279">
        <v>1</v>
      </c>
      <c r="J41" s="279">
        <v>1</v>
      </c>
      <c r="K41" s="279">
        <v>1</v>
      </c>
      <c r="L41" s="279">
        <v>1</v>
      </c>
      <c r="M41" s="339">
        <v>1</v>
      </c>
      <c r="N41" s="475">
        <v>1</v>
      </c>
      <c r="O41" s="475">
        <v>1</v>
      </c>
      <c r="P41" s="475">
        <v>1</v>
      </c>
      <c r="Q41" s="475">
        <v>1</v>
      </c>
      <c r="R41" s="475">
        <v>1</v>
      </c>
      <c r="S41" s="305">
        <v>1</v>
      </c>
      <c r="T41" s="305">
        <v>1</v>
      </c>
      <c r="U41" s="305">
        <v>1</v>
      </c>
      <c r="V41" s="306">
        <v>1</v>
      </c>
      <c r="W41" s="306">
        <v>1</v>
      </c>
      <c r="X41" s="306">
        <v>1</v>
      </c>
      <c r="Y41" s="307">
        <v>1</v>
      </c>
      <c r="Z41" s="307">
        <v>1</v>
      </c>
      <c r="AA41" s="307">
        <v>1</v>
      </c>
      <c r="AB41" s="307">
        <v>1</v>
      </c>
      <c r="AC41" s="307">
        <v>1</v>
      </c>
      <c r="AD41" s="308">
        <v>1</v>
      </c>
      <c r="AE41" s="308">
        <v>1</v>
      </c>
      <c r="AF41" s="308">
        <v>1</v>
      </c>
      <c r="AG41" s="308">
        <v>1</v>
      </c>
      <c r="AH41" s="308">
        <v>1</v>
      </c>
      <c r="AI41" s="308">
        <v>1</v>
      </c>
      <c r="AJ41" s="308">
        <v>1</v>
      </c>
      <c r="AK41" s="308">
        <v>1</v>
      </c>
    </row>
    <row r="42" spans="1:40" ht="23.4" customHeight="1">
      <c r="A42" s="296">
        <v>39</v>
      </c>
      <c r="B42" s="296">
        <v>11</v>
      </c>
      <c r="C42" s="296" t="s">
        <v>672</v>
      </c>
      <c r="D42" s="296" t="s">
        <v>549</v>
      </c>
      <c r="E42" s="296">
        <v>1102</v>
      </c>
      <c r="F42" s="296" t="s">
        <v>658</v>
      </c>
      <c r="G42" s="278">
        <v>1</v>
      </c>
      <c r="H42" s="347"/>
      <c r="I42" s="278">
        <v>1</v>
      </c>
      <c r="J42" s="278">
        <v>1</v>
      </c>
      <c r="K42" s="278">
        <v>1</v>
      </c>
      <c r="L42" s="278">
        <v>1</v>
      </c>
      <c r="M42" s="278">
        <v>1</v>
      </c>
      <c r="N42" s="476">
        <v>1</v>
      </c>
      <c r="O42" s="477"/>
      <c r="P42" s="476">
        <v>1</v>
      </c>
      <c r="Q42" s="476">
        <v>1</v>
      </c>
      <c r="R42" s="476">
        <v>1</v>
      </c>
      <c r="S42" s="297">
        <v>1</v>
      </c>
      <c r="T42" s="297">
        <v>1</v>
      </c>
      <c r="U42" s="297">
        <v>1</v>
      </c>
      <c r="V42" s="298">
        <v>1</v>
      </c>
      <c r="W42" s="298">
        <v>1</v>
      </c>
      <c r="X42" s="298">
        <v>1</v>
      </c>
      <c r="Y42" s="349"/>
      <c r="Z42" s="299">
        <v>1</v>
      </c>
      <c r="AA42" s="299">
        <v>1</v>
      </c>
      <c r="AB42" s="299">
        <v>1</v>
      </c>
      <c r="AC42" s="299">
        <v>1</v>
      </c>
      <c r="AD42" s="300">
        <v>1</v>
      </c>
      <c r="AE42" s="300">
        <v>1</v>
      </c>
      <c r="AF42" s="300">
        <v>1</v>
      </c>
      <c r="AG42" s="300">
        <v>1</v>
      </c>
      <c r="AH42" s="300">
        <v>1</v>
      </c>
      <c r="AI42" s="300">
        <v>1</v>
      </c>
      <c r="AJ42" s="300">
        <v>1</v>
      </c>
      <c r="AK42" s="300">
        <v>1</v>
      </c>
    </row>
    <row r="43" spans="1:40" ht="23.4" customHeight="1">
      <c r="A43" s="296">
        <v>40</v>
      </c>
      <c r="B43" s="296">
        <v>11</v>
      </c>
      <c r="C43" s="296" t="s">
        <v>672</v>
      </c>
      <c r="D43" s="296" t="s">
        <v>550</v>
      </c>
      <c r="E43" s="296">
        <v>1103</v>
      </c>
      <c r="F43" s="296" t="s">
        <v>658</v>
      </c>
      <c r="G43" s="278">
        <v>1</v>
      </c>
      <c r="H43" s="347"/>
      <c r="I43" s="278">
        <v>1</v>
      </c>
      <c r="J43" s="278">
        <v>1</v>
      </c>
      <c r="K43" s="278">
        <v>1</v>
      </c>
      <c r="L43" s="278">
        <v>1</v>
      </c>
      <c r="M43" s="278">
        <v>1</v>
      </c>
      <c r="N43" s="476">
        <v>1</v>
      </c>
      <c r="O43" s="477"/>
      <c r="P43" s="476">
        <v>1</v>
      </c>
      <c r="Q43" s="476">
        <v>1</v>
      </c>
      <c r="R43" s="476">
        <v>1</v>
      </c>
      <c r="S43" s="297">
        <v>1</v>
      </c>
      <c r="T43" s="297">
        <v>1</v>
      </c>
      <c r="U43" s="297">
        <v>1</v>
      </c>
      <c r="V43" s="298">
        <v>1</v>
      </c>
      <c r="W43" s="298">
        <v>1</v>
      </c>
      <c r="X43" s="298">
        <v>1</v>
      </c>
      <c r="Y43" s="349"/>
      <c r="Z43" s="299">
        <v>1</v>
      </c>
      <c r="AA43" s="299">
        <v>1</v>
      </c>
      <c r="AB43" s="299">
        <v>1</v>
      </c>
      <c r="AC43" s="299">
        <v>1</v>
      </c>
      <c r="AD43" s="300">
        <v>1</v>
      </c>
      <c r="AE43" s="300">
        <v>1</v>
      </c>
      <c r="AF43" s="300">
        <v>1</v>
      </c>
      <c r="AG43" s="300">
        <v>1</v>
      </c>
      <c r="AH43" s="300">
        <v>1</v>
      </c>
      <c r="AI43" s="300">
        <v>1</v>
      </c>
      <c r="AJ43" s="300">
        <v>1</v>
      </c>
      <c r="AK43" s="300">
        <v>1</v>
      </c>
    </row>
    <row r="44" spans="1:40" ht="23.4" customHeight="1">
      <c r="A44" s="296">
        <v>41</v>
      </c>
      <c r="B44" s="296">
        <v>11</v>
      </c>
      <c r="C44" s="296" t="s">
        <v>672</v>
      </c>
      <c r="D44" s="296" t="s">
        <v>556</v>
      </c>
      <c r="E44" s="296">
        <v>1104</v>
      </c>
      <c r="F44" s="296" t="s">
        <v>660</v>
      </c>
      <c r="G44" s="278">
        <v>1</v>
      </c>
      <c r="H44" s="347"/>
      <c r="I44" s="278">
        <v>1</v>
      </c>
      <c r="J44" s="278">
        <v>1</v>
      </c>
      <c r="K44" s="278">
        <v>1</v>
      </c>
      <c r="L44" s="278">
        <v>1</v>
      </c>
      <c r="M44" s="278">
        <v>1</v>
      </c>
      <c r="N44" s="476">
        <v>1</v>
      </c>
      <c r="O44" s="477"/>
      <c r="P44" s="476">
        <v>1</v>
      </c>
      <c r="Q44" s="476">
        <v>1</v>
      </c>
      <c r="R44" s="476">
        <v>1</v>
      </c>
      <c r="S44" s="297">
        <v>1</v>
      </c>
      <c r="T44" s="297">
        <v>1</v>
      </c>
      <c r="U44" s="297">
        <v>1</v>
      </c>
      <c r="V44" s="298">
        <v>1</v>
      </c>
      <c r="W44" s="298">
        <v>1</v>
      </c>
      <c r="X44" s="298">
        <v>1</v>
      </c>
      <c r="Y44" s="349"/>
      <c r="Z44" s="299">
        <v>1</v>
      </c>
      <c r="AA44" s="299">
        <v>1</v>
      </c>
      <c r="AB44" s="299">
        <v>1</v>
      </c>
      <c r="AC44" s="299">
        <v>1</v>
      </c>
      <c r="AD44" s="300">
        <v>1</v>
      </c>
      <c r="AE44" s="300">
        <v>1</v>
      </c>
      <c r="AF44" s="300">
        <v>1</v>
      </c>
      <c r="AG44" s="300">
        <v>1</v>
      </c>
      <c r="AH44" s="300">
        <v>1</v>
      </c>
      <c r="AI44" s="300">
        <v>1</v>
      </c>
      <c r="AJ44" s="300">
        <v>1</v>
      </c>
      <c r="AK44" s="300">
        <v>1</v>
      </c>
    </row>
    <row r="45" spans="1:40" ht="23.4" customHeight="1">
      <c r="A45" s="296">
        <v>42</v>
      </c>
      <c r="B45" s="296">
        <v>11</v>
      </c>
      <c r="C45" s="296" t="s">
        <v>672</v>
      </c>
      <c r="D45" s="296" t="s">
        <v>558</v>
      </c>
      <c r="E45" s="296">
        <v>1105</v>
      </c>
      <c r="F45" s="296" t="s">
        <v>660</v>
      </c>
      <c r="G45" s="278">
        <v>1</v>
      </c>
      <c r="H45" s="347"/>
      <c r="I45" s="278">
        <v>1</v>
      </c>
      <c r="J45" s="278">
        <v>1</v>
      </c>
      <c r="K45" s="278">
        <v>1</v>
      </c>
      <c r="L45" s="278">
        <v>1</v>
      </c>
      <c r="M45" s="278">
        <v>1</v>
      </c>
      <c r="N45" s="476">
        <v>1</v>
      </c>
      <c r="O45" s="477"/>
      <c r="P45" s="476">
        <v>1</v>
      </c>
      <c r="Q45" s="476">
        <v>1</v>
      </c>
      <c r="R45" s="476">
        <v>1</v>
      </c>
      <c r="S45" s="297">
        <v>1</v>
      </c>
      <c r="T45" s="297">
        <v>1</v>
      </c>
      <c r="U45" s="297">
        <v>1</v>
      </c>
      <c r="V45" s="298">
        <v>1</v>
      </c>
      <c r="W45" s="298">
        <v>1</v>
      </c>
      <c r="X45" s="298">
        <v>1</v>
      </c>
      <c r="Y45" s="349"/>
      <c r="Z45" s="299">
        <v>1</v>
      </c>
      <c r="AA45" s="299">
        <v>1</v>
      </c>
      <c r="AB45" s="299">
        <v>1</v>
      </c>
      <c r="AC45" s="299">
        <v>1</v>
      </c>
      <c r="AD45" s="300">
        <v>1</v>
      </c>
      <c r="AE45" s="300">
        <v>1</v>
      </c>
      <c r="AF45" s="300">
        <v>1</v>
      </c>
      <c r="AG45" s="300">
        <v>1</v>
      </c>
      <c r="AH45" s="300">
        <v>1</v>
      </c>
      <c r="AI45" s="300">
        <v>1</v>
      </c>
      <c r="AJ45" s="300">
        <v>1</v>
      </c>
      <c r="AK45" s="300">
        <v>1</v>
      </c>
    </row>
    <row r="46" spans="1:40" ht="23.4" customHeight="1">
      <c r="A46" s="296">
        <v>43</v>
      </c>
      <c r="B46" s="296">
        <v>11</v>
      </c>
      <c r="C46" s="296" t="s">
        <v>672</v>
      </c>
      <c r="D46" s="296" t="s">
        <v>548</v>
      </c>
      <c r="E46" s="296">
        <v>1106</v>
      </c>
      <c r="F46" s="296" t="s">
        <v>658</v>
      </c>
      <c r="G46" s="278">
        <v>1</v>
      </c>
      <c r="H46" s="347"/>
      <c r="I46" s="278">
        <v>1</v>
      </c>
      <c r="J46" s="278">
        <v>1</v>
      </c>
      <c r="K46" s="278">
        <v>1</v>
      </c>
      <c r="L46" s="278">
        <v>1</v>
      </c>
      <c r="M46" s="278">
        <v>1</v>
      </c>
      <c r="N46" s="476">
        <v>1</v>
      </c>
      <c r="O46" s="477"/>
      <c r="P46" s="476">
        <v>1</v>
      </c>
      <c r="Q46" s="476">
        <v>1</v>
      </c>
      <c r="R46" s="476">
        <v>1</v>
      </c>
      <c r="S46" s="297">
        <v>1</v>
      </c>
      <c r="T46" s="297">
        <v>1</v>
      </c>
      <c r="U46" s="297">
        <v>1</v>
      </c>
      <c r="V46" s="298">
        <v>1</v>
      </c>
      <c r="W46" s="298">
        <v>1</v>
      </c>
      <c r="X46" s="298">
        <v>1</v>
      </c>
      <c r="Y46" s="349"/>
      <c r="Z46" s="299">
        <v>1</v>
      </c>
      <c r="AA46" s="299">
        <v>1</v>
      </c>
      <c r="AB46" s="299">
        <v>1</v>
      </c>
      <c r="AC46" s="299">
        <v>1</v>
      </c>
      <c r="AD46" s="300">
        <v>1</v>
      </c>
      <c r="AE46" s="300">
        <v>1</v>
      </c>
      <c r="AF46" s="300">
        <v>1</v>
      </c>
      <c r="AG46" s="300">
        <v>1</v>
      </c>
      <c r="AH46" s="300">
        <v>1</v>
      </c>
      <c r="AI46" s="300">
        <v>1</v>
      </c>
      <c r="AJ46" s="300">
        <v>1</v>
      </c>
      <c r="AK46" s="300">
        <v>1</v>
      </c>
    </row>
    <row r="47" spans="1:40" ht="23.4" customHeight="1">
      <c r="A47" s="296">
        <v>44</v>
      </c>
      <c r="B47" s="296">
        <v>11</v>
      </c>
      <c r="C47" s="296" t="s">
        <v>673</v>
      </c>
      <c r="D47" s="296" t="s">
        <v>577</v>
      </c>
      <c r="E47" s="296">
        <v>1107</v>
      </c>
      <c r="F47" s="296" t="s">
        <v>577</v>
      </c>
      <c r="G47" s="278">
        <v>1</v>
      </c>
      <c r="H47" s="278">
        <v>1</v>
      </c>
      <c r="I47" s="278">
        <v>1</v>
      </c>
      <c r="J47" s="278">
        <v>1</v>
      </c>
      <c r="K47" s="278">
        <v>1</v>
      </c>
      <c r="L47" s="278">
        <v>1</v>
      </c>
      <c r="M47" s="278">
        <v>1</v>
      </c>
      <c r="N47" s="476">
        <v>1</v>
      </c>
      <c r="O47" s="476">
        <v>1</v>
      </c>
      <c r="P47" s="476">
        <v>1</v>
      </c>
      <c r="Q47" s="476">
        <v>1</v>
      </c>
      <c r="R47" s="476">
        <v>1</v>
      </c>
      <c r="S47" s="297">
        <v>1</v>
      </c>
      <c r="T47" s="297">
        <v>1</v>
      </c>
      <c r="U47" s="297">
        <v>1</v>
      </c>
      <c r="V47" s="298">
        <v>1</v>
      </c>
      <c r="W47" s="298">
        <v>1</v>
      </c>
      <c r="X47" s="298">
        <v>1</v>
      </c>
      <c r="Y47" s="299">
        <v>1</v>
      </c>
      <c r="Z47" s="299">
        <v>1</v>
      </c>
      <c r="AA47" s="299">
        <v>1</v>
      </c>
      <c r="AB47" s="299">
        <v>1</v>
      </c>
      <c r="AC47" s="299">
        <v>1</v>
      </c>
      <c r="AD47" s="300">
        <v>1</v>
      </c>
      <c r="AE47" s="300">
        <v>1</v>
      </c>
      <c r="AF47" s="300">
        <v>1</v>
      </c>
      <c r="AG47" s="300">
        <v>1</v>
      </c>
      <c r="AH47" s="300">
        <v>1</v>
      </c>
      <c r="AI47" s="300">
        <v>1</v>
      </c>
      <c r="AJ47" s="300">
        <v>1</v>
      </c>
      <c r="AK47" s="300">
        <v>1</v>
      </c>
    </row>
    <row r="48" spans="1:40" ht="23.4" customHeight="1">
      <c r="A48" s="296">
        <v>45</v>
      </c>
      <c r="B48" s="296">
        <v>11</v>
      </c>
      <c r="C48" s="296" t="s">
        <v>672</v>
      </c>
      <c r="D48" s="296" t="s">
        <v>546</v>
      </c>
      <c r="E48" s="296">
        <v>1108</v>
      </c>
      <c r="F48" s="296" t="s">
        <v>657</v>
      </c>
      <c r="G48" s="278">
        <v>1</v>
      </c>
      <c r="H48" s="347"/>
      <c r="I48" s="278">
        <v>1</v>
      </c>
      <c r="J48" s="278">
        <v>1</v>
      </c>
      <c r="K48" s="278">
        <v>1</v>
      </c>
      <c r="L48" s="278">
        <v>1</v>
      </c>
      <c r="M48" s="278">
        <v>1</v>
      </c>
      <c r="N48" s="476">
        <v>1</v>
      </c>
      <c r="O48" s="477"/>
      <c r="P48" s="476">
        <v>1</v>
      </c>
      <c r="Q48" s="476">
        <v>1</v>
      </c>
      <c r="R48" s="476">
        <v>1</v>
      </c>
      <c r="S48" s="297">
        <v>1</v>
      </c>
      <c r="T48" s="297">
        <v>1</v>
      </c>
      <c r="U48" s="297">
        <v>1</v>
      </c>
      <c r="V48" s="298">
        <v>1</v>
      </c>
      <c r="W48" s="298">
        <v>1</v>
      </c>
      <c r="X48" s="298">
        <v>1</v>
      </c>
      <c r="Y48" s="349"/>
      <c r="Z48" s="299">
        <v>1</v>
      </c>
      <c r="AA48" s="299">
        <v>1</v>
      </c>
      <c r="AB48" s="299">
        <v>1</v>
      </c>
      <c r="AC48" s="299">
        <v>1</v>
      </c>
      <c r="AD48" s="300">
        <v>1</v>
      </c>
      <c r="AE48" s="300">
        <v>1</v>
      </c>
      <c r="AF48" s="300">
        <v>1</v>
      </c>
      <c r="AG48" s="300">
        <v>1</v>
      </c>
      <c r="AH48" s="300">
        <v>1</v>
      </c>
      <c r="AI48" s="300">
        <v>1</v>
      </c>
      <c r="AJ48" s="300">
        <v>1</v>
      </c>
      <c r="AK48" s="300">
        <v>1</v>
      </c>
      <c r="AM48" s="540">
        <f>AVERAGE(G41:L49,N41:AK49)</f>
        <v>1</v>
      </c>
    </row>
    <row r="49" spans="1:37" ht="23.4" customHeight="1" thickBot="1">
      <c r="A49" s="314">
        <v>46</v>
      </c>
      <c r="B49" s="314">
        <v>11</v>
      </c>
      <c r="C49" s="314" t="s">
        <v>674</v>
      </c>
      <c r="D49" s="314" t="s">
        <v>561</v>
      </c>
      <c r="E49" s="314">
        <v>1109</v>
      </c>
      <c r="F49" s="314" t="s">
        <v>662</v>
      </c>
      <c r="G49" s="280">
        <v>1</v>
      </c>
      <c r="H49" s="348"/>
      <c r="I49" s="280">
        <v>1</v>
      </c>
      <c r="J49" s="280">
        <v>1</v>
      </c>
      <c r="K49" s="280">
        <v>1</v>
      </c>
      <c r="L49" s="280">
        <v>1</v>
      </c>
      <c r="M49" s="280">
        <v>1</v>
      </c>
      <c r="N49" s="478">
        <v>1</v>
      </c>
      <c r="O49" s="479"/>
      <c r="P49" s="478">
        <v>1</v>
      </c>
      <c r="Q49" s="478">
        <v>1</v>
      </c>
      <c r="R49" s="478">
        <v>1</v>
      </c>
      <c r="S49" s="301">
        <v>1</v>
      </c>
      <c r="T49" s="301">
        <v>1</v>
      </c>
      <c r="U49" s="301">
        <v>1</v>
      </c>
      <c r="V49" s="302">
        <v>1</v>
      </c>
      <c r="W49" s="302">
        <v>1</v>
      </c>
      <c r="X49" s="302">
        <v>1</v>
      </c>
      <c r="Y49" s="350"/>
      <c r="Z49" s="303">
        <v>1</v>
      </c>
      <c r="AA49" s="303">
        <v>1</v>
      </c>
      <c r="AB49" s="303">
        <v>1</v>
      </c>
      <c r="AC49" s="303">
        <v>1</v>
      </c>
      <c r="AD49" s="304">
        <v>1</v>
      </c>
      <c r="AE49" s="304">
        <v>1</v>
      </c>
      <c r="AF49" s="304">
        <v>1</v>
      </c>
      <c r="AG49" s="304">
        <v>1</v>
      </c>
      <c r="AH49" s="304">
        <v>1</v>
      </c>
      <c r="AI49" s="304">
        <v>1</v>
      </c>
      <c r="AJ49" s="304">
        <v>1</v>
      </c>
      <c r="AK49" s="304">
        <v>1</v>
      </c>
    </row>
    <row r="50" spans="1:37" ht="23.4" customHeight="1">
      <c r="A50" s="289">
        <v>47</v>
      </c>
      <c r="B50" s="289">
        <v>12</v>
      </c>
      <c r="C50" s="289" t="s">
        <v>671</v>
      </c>
      <c r="D50" s="289" t="s">
        <v>568</v>
      </c>
      <c r="E50" s="289">
        <v>1201</v>
      </c>
      <c r="F50" s="289" t="s">
        <v>568</v>
      </c>
      <c r="G50" s="279">
        <v>1</v>
      </c>
      <c r="H50" s="279">
        <v>1</v>
      </c>
      <c r="I50" s="279">
        <v>1</v>
      </c>
      <c r="J50" s="279">
        <v>1</v>
      </c>
      <c r="K50" s="279">
        <v>1</v>
      </c>
      <c r="L50" s="279">
        <v>1</v>
      </c>
      <c r="M50" s="339">
        <v>1</v>
      </c>
      <c r="N50" s="476">
        <v>1</v>
      </c>
      <c r="O50" s="476">
        <v>1</v>
      </c>
      <c r="P50" s="476">
        <v>1</v>
      </c>
      <c r="Q50" s="476">
        <v>1</v>
      </c>
      <c r="R50" s="476">
        <v>1</v>
      </c>
      <c r="S50" s="305">
        <v>1</v>
      </c>
      <c r="T50" s="305">
        <v>1</v>
      </c>
      <c r="U50" s="305">
        <v>1</v>
      </c>
      <c r="V50" s="306">
        <v>1</v>
      </c>
      <c r="W50" s="306">
        <v>1</v>
      </c>
      <c r="X50" s="306">
        <v>1</v>
      </c>
      <c r="Y50" s="307">
        <v>1</v>
      </c>
      <c r="Z50" s="307">
        <v>1</v>
      </c>
      <c r="AA50" s="307">
        <v>1</v>
      </c>
      <c r="AB50" s="307">
        <v>1</v>
      </c>
      <c r="AC50" s="307">
        <v>1</v>
      </c>
      <c r="AD50" s="308">
        <v>1</v>
      </c>
      <c r="AE50" s="308">
        <v>1</v>
      </c>
      <c r="AF50" s="308">
        <v>1</v>
      </c>
      <c r="AG50" s="308">
        <v>1</v>
      </c>
      <c r="AH50" s="308">
        <v>1</v>
      </c>
      <c r="AI50" s="308">
        <v>1</v>
      </c>
      <c r="AJ50" s="308">
        <v>1</v>
      </c>
      <c r="AK50" s="308">
        <v>1</v>
      </c>
    </row>
    <row r="51" spans="1:37" ht="23.4" customHeight="1">
      <c r="A51" s="296">
        <v>48</v>
      </c>
      <c r="B51" s="296">
        <v>12</v>
      </c>
      <c r="C51" s="296" t="s">
        <v>672</v>
      </c>
      <c r="D51" s="296" t="s">
        <v>560</v>
      </c>
      <c r="E51" s="296">
        <v>1202</v>
      </c>
      <c r="F51" s="296" t="s">
        <v>660</v>
      </c>
      <c r="G51" s="278">
        <v>1</v>
      </c>
      <c r="H51" s="347"/>
      <c r="I51" s="278">
        <v>1</v>
      </c>
      <c r="J51" s="278">
        <v>1</v>
      </c>
      <c r="K51" s="278">
        <v>1</v>
      </c>
      <c r="L51" s="278">
        <v>1</v>
      </c>
      <c r="M51" s="278">
        <v>1</v>
      </c>
      <c r="N51" s="476">
        <v>1</v>
      </c>
      <c r="O51" s="477"/>
      <c r="P51" s="476">
        <v>1</v>
      </c>
      <c r="Q51" s="476">
        <v>1</v>
      </c>
      <c r="R51" s="476">
        <v>1</v>
      </c>
      <c r="S51" s="297">
        <v>1</v>
      </c>
      <c r="T51" s="297">
        <v>1</v>
      </c>
      <c r="U51" s="297">
        <v>1</v>
      </c>
      <c r="V51" s="298">
        <v>1</v>
      </c>
      <c r="W51" s="298">
        <v>1</v>
      </c>
      <c r="X51" s="298">
        <v>1</v>
      </c>
      <c r="Y51" s="349"/>
      <c r="Z51" s="299">
        <v>1</v>
      </c>
      <c r="AA51" s="299">
        <v>1</v>
      </c>
      <c r="AB51" s="299">
        <v>1</v>
      </c>
      <c r="AC51" s="299">
        <v>1</v>
      </c>
      <c r="AD51" s="300">
        <v>1</v>
      </c>
      <c r="AE51" s="300">
        <v>1</v>
      </c>
      <c r="AF51" s="300">
        <v>1</v>
      </c>
      <c r="AG51" s="300">
        <v>1</v>
      </c>
      <c r="AH51" s="300">
        <v>1</v>
      </c>
      <c r="AI51" s="300">
        <v>1</v>
      </c>
      <c r="AJ51" s="300">
        <v>1</v>
      </c>
      <c r="AK51" s="300">
        <v>1</v>
      </c>
    </row>
    <row r="52" spans="1:37" ht="23.4" customHeight="1">
      <c r="A52" s="296">
        <v>49</v>
      </c>
      <c r="B52" s="296">
        <v>12</v>
      </c>
      <c r="C52" s="296" t="s">
        <v>672</v>
      </c>
      <c r="D52" s="296" t="s">
        <v>549</v>
      </c>
      <c r="E52" s="296">
        <v>1203</v>
      </c>
      <c r="F52" s="296" t="s">
        <v>658</v>
      </c>
      <c r="G52" s="278">
        <v>1</v>
      </c>
      <c r="H52" s="347"/>
      <c r="I52" s="278">
        <v>1</v>
      </c>
      <c r="J52" s="278">
        <v>1</v>
      </c>
      <c r="K52" s="278">
        <v>1</v>
      </c>
      <c r="L52" s="278">
        <v>1</v>
      </c>
      <c r="M52" s="278">
        <v>1</v>
      </c>
      <c r="N52" s="476">
        <v>1</v>
      </c>
      <c r="O52" s="477"/>
      <c r="P52" s="476">
        <v>1</v>
      </c>
      <c r="Q52" s="476">
        <v>1</v>
      </c>
      <c r="R52" s="476">
        <v>1</v>
      </c>
      <c r="S52" s="297">
        <v>1</v>
      </c>
      <c r="T52" s="297">
        <v>1</v>
      </c>
      <c r="U52" s="297">
        <v>1</v>
      </c>
      <c r="V52" s="298">
        <v>1</v>
      </c>
      <c r="W52" s="298">
        <v>1</v>
      </c>
      <c r="X52" s="298">
        <v>1</v>
      </c>
      <c r="Y52" s="349"/>
      <c r="Z52" s="299">
        <v>1</v>
      </c>
      <c r="AA52" s="299">
        <v>1</v>
      </c>
      <c r="AB52" s="299">
        <v>1</v>
      </c>
      <c r="AC52" s="299">
        <v>1</v>
      </c>
      <c r="AD52" s="300">
        <v>1</v>
      </c>
      <c r="AE52" s="300">
        <v>1</v>
      </c>
      <c r="AF52" s="300">
        <v>1</v>
      </c>
      <c r="AG52" s="300">
        <v>1</v>
      </c>
      <c r="AH52" s="300">
        <v>1</v>
      </c>
      <c r="AI52" s="300">
        <v>1</v>
      </c>
      <c r="AJ52" s="300">
        <v>1</v>
      </c>
      <c r="AK52" s="300">
        <v>1</v>
      </c>
    </row>
    <row r="53" spans="1:37" ht="23.4" customHeight="1">
      <c r="A53" s="296">
        <v>50</v>
      </c>
      <c r="B53" s="296">
        <v>12</v>
      </c>
      <c r="C53" s="296" t="s">
        <v>675</v>
      </c>
      <c r="D53" s="296" t="s">
        <v>572</v>
      </c>
      <c r="E53" s="296">
        <v>1204</v>
      </c>
      <c r="F53" s="296" t="s">
        <v>663</v>
      </c>
      <c r="G53" s="278">
        <v>1</v>
      </c>
      <c r="H53" s="278">
        <v>1</v>
      </c>
      <c r="I53" s="278">
        <v>1</v>
      </c>
      <c r="J53" s="278">
        <v>1</v>
      </c>
      <c r="K53" s="278">
        <v>1</v>
      </c>
      <c r="L53" s="278">
        <v>1</v>
      </c>
      <c r="M53" s="278">
        <v>1</v>
      </c>
      <c r="N53" s="476">
        <v>1</v>
      </c>
      <c r="O53" s="476">
        <v>1</v>
      </c>
      <c r="P53" s="476">
        <v>1</v>
      </c>
      <c r="Q53" s="476">
        <v>1</v>
      </c>
      <c r="R53" s="476">
        <v>1</v>
      </c>
      <c r="S53" s="297">
        <v>1</v>
      </c>
      <c r="T53" s="297">
        <v>1</v>
      </c>
      <c r="U53" s="297">
        <v>1</v>
      </c>
      <c r="V53" s="298">
        <v>1</v>
      </c>
      <c r="W53" s="298">
        <v>1</v>
      </c>
      <c r="X53" s="298">
        <v>1</v>
      </c>
      <c r="Y53" s="299">
        <v>1</v>
      </c>
      <c r="Z53" s="299">
        <v>1</v>
      </c>
      <c r="AA53" s="299">
        <v>1</v>
      </c>
      <c r="AB53" s="299">
        <v>1</v>
      </c>
      <c r="AC53" s="299">
        <v>1</v>
      </c>
      <c r="AD53" s="300">
        <v>1</v>
      </c>
      <c r="AE53" s="300">
        <v>1</v>
      </c>
      <c r="AF53" s="300">
        <v>1</v>
      </c>
      <c r="AG53" s="300">
        <v>1</v>
      </c>
      <c r="AH53" s="300">
        <v>1</v>
      </c>
      <c r="AI53" s="300">
        <v>1</v>
      </c>
      <c r="AJ53" s="300">
        <v>1</v>
      </c>
      <c r="AK53" s="300">
        <v>1</v>
      </c>
    </row>
    <row r="54" spans="1:37" ht="23.4" customHeight="1">
      <c r="A54" s="296">
        <v>51</v>
      </c>
      <c r="B54" s="296">
        <v>12</v>
      </c>
      <c r="C54" s="296" t="s">
        <v>672</v>
      </c>
      <c r="D54" s="296" t="s">
        <v>558</v>
      </c>
      <c r="E54" s="296">
        <v>1205</v>
      </c>
      <c r="F54" s="296" t="s">
        <v>660</v>
      </c>
      <c r="G54" s="278">
        <v>1</v>
      </c>
      <c r="H54" s="347"/>
      <c r="I54" s="278">
        <v>1</v>
      </c>
      <c r="J54" s="278">
        <v>1</v>
      </c>
      <c r="K54" s="278">
        <v>1</v>
      </c>
      <c r="L54" s="278">
        <v>1</v>
      </c>
      <c r="M54" s="278">
        <v>1</v>
      </c>
      <c r="N54" s="476">
        <v>1</v>
      </c>
      <c r="O54" s="477"/>
      <c r="P54" s="476">
        <v>1</v>
      </c>
      <c r="Q54" s="476">
        <v>1</v>
      </c>
      <c r="R54" s="476">
        <v>1</v>
      </c>
      <c r="S54" s="297">
        <v>1</v>
      </c>
      <c r="T54" s="297">
        <v>1</v>
      </c>
      <c r="U54" s="297">
        <v>1</v>
      </c>
      <c r="V54" s="298">
        <v>1</v>
      </c>
      <c r="W54" s="298">
        <v>1</v>
      </c>
      <c r="X54" s="298">
        <v>1</v>
      </c>
      <c r="Y54" s="349"/>
      <c r="Z54" s="299">
        <v>1</v>
      </c>
      <c r="AA54" s="299">
        <v>1</v>
      </c>
      <c r="AB54" s="299">
        <v>1</v>
      </c>
      <c r="AC54" s="299">
        <v>1</v>
      </c>
      <c r="AD54" s="300">
        <v>1</v>
      </c>
      <c r="AE54" s="300">
        <v>1</v>
      </c>
      <c r="AF54" s="300">
        <v>1</v>
      </c>
      <c r="AG54" s="300">
        <v>1</v>
      </c>
      <c r="AH54" s="300">
        <v>1</v>
      </c>
      <c r="AI54" s="300">
        <v>1</v>
      </c>
      <c r="AJ54" s="300">
        <v>1</v>
      </c>
      <c r="AK54" s="300">
        <v>1</v>
      </c>
    </row>
    <row r="55" spans="1:37" ht="23.4" customHeight="1">
      <c r="A55" s="296">
        <v>52</v>
      </c>
      <c r="B55" s="296">
        <v>12</v>
      </c>
      <c r="C55" s="296" t="s">
        <v>672</v>
      </c>
      <c r="D55" s="296" t="s">
        <v>549</v>
      </c>
      <c r="E55" s="296">
        <v>1206</v>
      </c>
      <c r="F55" s="296" t="s">
        <v>658</v>
      </c>
      <c r="G55" s="278">
        <v>1</v>
      </c>
      <c r="H55" s="347"/>
      <c r="I55" s="278">
        <v>1</v>
      </c>
      <c r="J55" s="278">
        <v>1</v>
      </c>
      <c r="K55" s="278">
        <v>1</v>
      </c>
      <c r="L55" s="278">
        <v>1</v>
      </c>
      <c r="M55" s="278">
        <v>1</v>
      </c>
      <c r="N55" s="476">
        <v>1</v>
      </c>
      <c r="O55" s="477"/>
      <c r="P55" s="476">
        <v>1</v>
      </c>
      <c r="Q55" s="476">
        <v>1</v>
      </c>
      <c r="R55" s="476">
        <v>1</v>
      </c>
      <c r="S55" s="297">
        <v>1</v>
      </c>
      <c r="T55" s="297">
        <v>1</v>
      </c>
      <c r="U55" s="297">
        <v>1</v>
      </c>
      <c r="V55" s="298">
        <v>1</v>
      </c>
      <c r="W55" s="298">
        <v>1</v>
      </c>
      <c r="X55" s="298">
        <v>1</v>
      </c>
      <c r="Y55" s="349"/>
      <c r="Z55" s="299">
        <v>1</v>
      </c>
      <c r="AA55" s="299">
        <v>1</v>
      </c>
      <c r="AB55" s="299">
        <v>1</v>
      </c>
      <c r="AC55" s="299">
        <v>1</v>
      </c>
      <c r="AD55" s="300">
        <v>1</v>
      </c>
      <c r="AE55" s="300">
        <v>1</v>
      </c>
      <c r="AF55" s="300">
        <v>1</v>
      </c>
      <c r="AG55" s="300">
        <v>1</v>
      </c>
      <c r="AH55" s="300">
        <v>1</v>
      </c>
      <c r="AI55" s="300">
        <v>1</v>
      </c>
      <c r="AJ55" s="300">
        <v>1</v>
      </c>
      <c r="AK55" s="300">
        <v>1</v>
      </c>
    </row>
    <row r="56" spans="1:37" ht="23.4" customHeight="1">
      <c r="A56" s="296">
        <v>53</v>
      </c>
      <c r="B56" s="296">
        <v>12</v>
      </c>
      <c r="C56" s="296" t="s">
        <v>675</v>
      </c>
      <c r="D56" s="296" t="s">
        <v>572</v>
      </c>
      <c r="E56" s="296">
        <v>1207</v>
      </c>
      <c r="F56" s="296" t="s">
        <v>663</v>
      </c>
      <c r="G56" s="278">
        <v>1</v>
      </c>
      <c r="H56" s="347"/>
      <c r="I56" s="278">
        <v>1</v>
      </c>
      <c r="J56" s="278">
        <v>1</v>
      </c>
      <c r="K56" s="278">
        <v>1</v>
      </c>
      <c r="L56" s="278">
        <v>1</v>
      </c>
      <c r="M56" s="278">
        <v>1</v>
      </c>
      <c r="N56" s="476">
        <v>1</v>
      </c>
      <c r="O56" s="477"/>
      <c r="P56" s="476">
        <v>1</v>
      </c>
      <c r="Q56" s="476">
        <v>1</v>
      </c>
      <c r="R56" s="476">
        <v>1</v>
      </c>
      <c r="S56" s="297">
        <v>1</v>
      </c>
      <c r="T56" s="297">
        <v>1</v>
      </c>
      <c r="U56" s="297">
        <v>1</v>
      </c>
      <c r="V56" s="298">
        <v>1</v>
      </c>
      <c r="W56" s="298">
        <v>1</v>
      </c>
      <c r="X56" s="298">
        <v>1</v>
      </c>
      <c r="Y56" s="349"/>
      <c r="Z56" s="299">
        <v>1</v>
      </c>
      <c r="AA56" s="299">
        <v>1</v>
      </c>
      <c r="AB56" s="299">
        <v>1</v>
      </c>
      <c r="AC56" s="299">
        <v>1</v>
      </c>
      <c r="AD56" s="300">
        <v>1</v>
      </c>
      <c r="AE56" s="300">
        <v>1</v>
      </c>
      <c r="AF56" s="300">
        <v>1</v>
      </c>
      <c r="AG56" s="300">
        <v>1</v>
      </c>
      <c r="AH56" s="300">
        <v>1</v>
      </c>
      <c r="AI56" s="300">
        <v>1</v>
      </c>
      <c r="AJ56" s="300">
        <v>1</v>
      </c>
      <c r="AK56" s="300">
        <v>1</v>
      </c>
    </row>
    <row r="57" spans="1:37" ht="23.4" customHeight="1">
      <c r="A57" s="296">
        <v>54</v>
      </c>
      <c r="B57" s="296">
        <v>12</v>
      </c>
      <c r="C57" s="296" t="s">
        <v>672</v>
      </c>
      <c r="D57" s="296" t="s">
        <v>558</v>
      </c>
      <c r="E57" s="296">
        <v>1208</v>
      </c>
      <c r="F57" s="296" t="s">
        <v>660</v>
      </c>
      <c r="G57" s="278">
        <v>1</v>
      </c>
      <c r="H57" s="347"/>
      <c r="I57" s="278">
        <v>1</v>
      </c>
      <c r="J57" s="278">
        <v>1</v>
      </c>
      <c r="K57" s="278">
        <v>1</v>
      </c>
      <c r="L57" s="278">
        <v>1</v>
      </c>
      <c r="M57" s="278">
        <v>1</v>
      </c>
      <c r="N57" s="476">
        <v>1</v>
      </c>
      <c r="O57" s="477"/>
      <c r="P57" s="476">
        <v>1</v>
      </c>
      <c r="Q57" s="476">
        <v>1</v>
      </c>
      <c r="R57" s="476">
        <v>1</v>
      </c>
      <c r="S57" s="297">
        <v>1</v>
      </c>
      <c r="T57" s="297">
        <v>1</v>
      </c>
      <c r="U57" s="297">
        <v>1</v>
      </c>
      <c r="V57" s="298">
        <v>1</v>
      </c>
      <c r="W57" s="298">
        <v>1</v>
      </c>
      <c r="X57" s="298">
        <v>1</v>
      </c>
      <c r="Y57" s="349"/>
      <c r="Z57" s="299">
        <v>1</v>
      </c>
      <c r="AA57" s="299">
        <v>1</v>
      </c>
      <c r="AB57" s="299">
        <v>1</v>
      </c>
      <c r="AC57" s="299">
        <v>1</v>
      </c>
      <c r="AD57" s="300">
        <v>1</v>
      </c>
      <c r="AE57" s="300">
        <v>1</v>
      </c>
      <c r="AF57" s="300">
        <v>1</v>
      </c>
      <c r="AG57" s="300">
        <v>1</v>
      </c>
      <c r="AH57" s="300">
        <v>1</v>
      </c>
      <c r="AI57" s="300">
        <v>1</v>
      </c>
      <c r="AJ57" s="300">
        <v>1</v>
      </c>
      <c r="AK57" s="300">
        <v>1</v>
      </c>
    </row>
    <row r="58" spans="1:37" ht="23.4" customHeight="1">
      <c r="A58" s="296">
        <v>55</v>
      </c>
      <c r="B58" s="296">
        <v>12</v>
      </c>
      <c r="C58" s="296" t="s">
        <v>672</v>
      </c>
      <c r="D58" s="296" t="s">
        <v>548</v>
      </c>
      <c r="E58" s="296">
        <v>1209</v>
      </c>
      <c r="F58" s="296" t="s">
        <v>658</v>
      </c>
      <c r="G58" s="278">
        <v>1</v>
      </c>
      <c r="H58" s="347"/>
      <c r="I58" s="278">
        <v>1</v>
      </c>
      <c r="J58" s="278">
        <v>1</v>
      </c>
      <c r="K58" s="278">
        <v>1</v>
      </c>
      <c r="L58" s="278">
        <v>1</v>
      </c>
      <c r="M58" s="278">
        <v>1</v>
      </c>
      <c r="N58" s="476">
        <v>1</v>
      </c>
      <c r="O58" s="477"/>
      <c r="P58" s="476">
        <v>1</v>
      </c>
      <c r="Q58" s="476">
        <v>1</v>
      </c>
      <c r="R58" s="476">
        <v>1</v>
      </c>
      <c r="S58" s="297">
        <v>1</v>
      </c>
      <c r="T58" s="297">
        <v>1</v>
      </c>
      <c r="U58" s="297">
        <v>1</v>
      </c>
      <c r="V58" s="298">
        <v>1</v>
      </c>
      <c r="W58" s="298">
        <v>1</v>
      </c>
      <c r="X58" s="298">
        <v>1</v>
      </c>
      <c r="Y58" s="349"/>
      <c r="Z58" s="299">
        <v>1</v>
      </c>
      <c r="AA58" s="299">
        <v>1</v>
      </c>
      <c r="AB58" s="299">
        <v>1</v>
      </c>
      <c r="AC58" s="299">
        <v>1</v>
      </c>
      <c r="AD58" s="300">
        <v>1</v>
      </c>
      <c r="AE58" s="300">
        <v>1</v>
      </c>
      <c r="AF58" s="300">
        <v>1</v>
      </c>
      <c r="AG58" s="300">
        <v>1</v>
      </c>
      <c r="AH58" s="300">
        <v>1</v>
      </c>
      <c r="AI58" s="300">
        <v>1</v>
      </c>
      <c r="AJ58" s="300">
        <v>1</v>
      </c>
      <c r="AK58" s="300">
        <v>1</v>
      </c>
    </row>
    <row r="59" spans="1:37" ht="23.4" customHeight="1">
      <c r="A59" s="296">
        <v>56</v>
      </c>
      <c r="B59" s="296">
        <v>12</v>
      </c>
      <c r="C59" s="296" t="s">
        <v>671</v>
      </c>
      <c r="D59" s="296" t="s">
        <v>566</v>
      </c>
      <c r="E59" s="296">
        <v>1210</v>
      </c>
      <c r="F59" s="296" t="s">
        <v>566</v>
      </c>
      <c r="G59" s="278">
        <v>1</v>
      </c>
      <c r="H59" s="278">
        <v>1</v>
      </c>
      <c r="I59" s="278">
        <v>1</v>
      </c>
      <c r="J59" s="278">
        <v>1</v>
      </c>
      <c r="K59" s="278">
        <v>1</v>
      </c>
      <c r="L59" s="278">
        <v>1</v>
      </c>
      <c r="M59" s="278">
        <v>1</v>
      </c>
      <c r="N59" s="476">
        <v>1</v>
      </c>
      <c r="O59" s="476">
        <v>1</v>
      </c>
      <c r="P59" s="476">
        <v>1</v>
      </c>
      <c r="Q59" s="476">
        <v>1</v>
      </c>
      <c r="R59" s="476">
        <v>1</v>
      </c>
      <c r="S59" s="297">
        <v>1</v>
      </c>
      <c r="T59" s="297">
        <v>1</v>
      </c>
      <c r="U59" s="297">
        <v>1</v>
      </c>
      <c r="V59" s="298">
        <v>1</v>
      </c>
      <c r="W59" s="298">
        <v>1</v>
      </c>
      <c r="X59" s="298">
        <v>1</v>
      </c>
      <c r="Y59" s="299">
        <v>1</v>
      </c>
      <c r="Z59" s="299">
        <v>1</v>
      </c>
      <c r="AA59" s="299">
        <v>1</v>
      </c>
      <c r="AB59" s="299">
        <v>1</v>
      </c>
      <c r="AC59" s="299">
        <v>1</v>
      </c>
      <c r="AD59" s="300">
        <v>1</v>
      </c>
      <c r="AE59" s="300">
        <v>1</v>
      </c>
      <c r="AF59" s="300">
        <v>1</v>
      </c>
      <c r="AG59" s="300">
        <v>1</v>
      </c>
      <c r="AH59" s="300">
        <v>1</v>
      </c>
      <c r="AI59" s="300">
        <v>1</v>
      </c>
      <c r="AJ59" s="300">
        <v>1</v>
      </c>
      <c r="AK59" s="300">
        <v>1</v>
      </c>
    </row>
    <row r="60" spans="1:37" ht="23.4" customHeight="1">
      <c r="A60" s="296">
        <v>57</v>
      </c>
      <c r="B60" s="296">
        <v>12</v>
      </c>
      <c r="C60" s="296" t="s">
        <v>671</v>
      </c>
      <c r="D60" s="296" t="s">
        <v>567</v>
      </c>
      <c r="E60" s="296">
        <v>1211</v>
      </c>
      <c r="F60" s="296" t="s">
        <v>567</v>
      </c>
      <c r="G60" s="278">
        <v>1</v>
      </c>
      <c r="H60" s="278">
        <v>1</v>
      </c>
      <c r="I60" s="278">
        <v>1</v>
      </c>
      <c r="J60" s="278">
        <v>1</v>
      </c>
      <c r="K60" s="278">
        <v>1</v>
      </c>
      <c r="L60" s="278">
        <v>1</v>
      </c>
      <c r="M60" s="278">
        <v>1</v>
      </c>
      <c r="N60" s="476">
        <v>1</v>
      </c>
      <c r="O60" s="476">
        <v>1</v>
      </c>
      <c r="P60" s="476">
        <v>1</v>
      </c>
      <c r="Q60" s="476">
        <v>1</v>
      </c>
      <c r="R60" s="476">
        <v>1</v>
      </c>
      <c r="S60" s="297">
        <v>1</v>
      </c>
      <c r="T60" s="297">
        <v>1</v>
      </c>
      <c r="U60" s="297">
        <v>1</v>
      </c>
      <c r="V60" s="298">
        <v>1</v>
      </c>
      <c r="W60" s="298">
        <v>1</v>
      </c>
      <c r="X60" s="298">
        <v>1</v>
      </c>
      <c r="Y60" s="299">
        <v>1</v>
      </c>
      <c r="Z60" s="299">
        <v>1</v>
      </c>
      <c r="AA60" s="299">
        <v>1</v>
      </c>
      <c r="AB60" s="299">
        <v>1</v>
      </c>
      <c r="AC60" s="299">
        <v>1</v>
      </c>
      <c r="AD60" s="300">
        <v>1</v>
      </c>
      <c r="AE60" s="300">
        <v>1</v>
      </c>
      <c r="AF60" s="300">
        <v>1</v>
      </c>
      <c r="AG60" s="300">
        <v>1</v>
      </c>
      <c r="AH60" s="300">
        <v>1</v>
      </c>
      <c r="AI60" s="300">
        <v>1</v>
      </c>
      <c r="AJ60" s="300">
        <v>1</v>
      </c>
      <c r="AK60" s="300">
        <v>1</v>
      </c>
    </row>
    <row r="61" spans="1:37" ht="23.4" customHeight="1">
      <c r="A61" s="296">
        <v>58</v>
      </c>
      <c r="B61" s="296">
        <v>12</v>
      </c>
      <c r="C61" s="296" t="s">
        <v>672</v>
      </c>
      <c r="D61" s="296" t="s">
        <v>545</v>
      </c>
      <c r="E61" s="296">
        <v>1212</v>
      </c>
      <c r="F61" s="296" t="s">
        <v>545</v>
      </c>
      <c r="G61" s="278">
        <v>1</v>
      </c>
      <c r="H61" s="347"/>
      <c r="I61" s="278">
        <v>1</v>
      </c>
      <c r="J61" s="278">
        <v>1</v>
      </c>
      <c r="K61" s="278">
        <v>1</v>
      </c>
      <c r="L61" s="278">
        <v>1</v>
      </c>
      <c r="M61" s="278">
        <v>1</v>
      </c>
      <c r="N61" s="476">
        <v>1</v>
      </c>
      <c r="O61" s="477"/>
      <c r="P61" s="476">
        <v>1</v>
      </c>
      <c r="Q61" s="476">
        <v>1</v>
      </c>
      <c r="R61" s="476">
        <v>1</v>
      </c>
      <c r="S61" s="297">
        <v>1</v>
      </c>
      <c r="T61" s="297">
        <v>1</v>
      </c>
      <c r="U61" s="297">
        <v>1</v>
      </c>
      <c r="V61" s="298">
        <v>1</v>
      </c>
      <c r="W61" s="298">
        <v>1</v>
      </c>
      <c r="X61" s="298">
        <v>1</v>
      </c>
      <c r="Y61" s="349"/>
      <c r="Z61" s="299">
        <v>1</v>
      </c>
      <c r="AA61" s="299">
        <v>1</v>
      </c>
      <c r="AB61" s="299">
        <v>1</v>
      </c>
      <c r="AC61" s="299">
        <v>1</v>
      </c>
      <c r="AD61" s="300">
        <v>1</v>
      </c>
      <c r="AE61" s="300">
        <v>1</v>
      </c>
      <c r="AF61" s="300">
        <v>1</v>
      </c>
      <c r="AG61" s="300">
        <v>1</v>
      </c>
      <c r="AH61" s="300">
        <v>1</v>
      </c>
      <c r="AI61" s="300">
        <v>1</v>
      </c>
      <c r="AJ61" s="300">
        <v>1</v>
      </c>
      <c r="AK61" s="300">
        <v>1</v>
      </c>
    </row>
    <row r="62" spans="1:37" ht="23.4" customHeight="1">
      <c r="A62" s="296">
        <v>59</v>
      </c>
      <c r="B62" s="296">
        <v>12</v>
      </c>
      <c r="C62" s="296" t="s">
        <v>672</v>
      </c>
      <c r="D62" s="296" t="s">
        <v>553</v>
      </c>
      <c r="E62" s="296">
        <v>1213</v>
      </c>
      <c r="F62" s="296" t="s">
        <v>659</v>
      </c>
      <c r="G62" s="278">
        <v>1</v>
      </c>
      <c r="H62" s="347"/>
      <c r="I62" s="278">
        <v>1</v>
      </c>
      <c r="J62" s="278">
        <v>1</v>
      </c>
      <c r="K62" s="278">
        <v>1</v>
      </c>
      <c r="L62" s="278">
        <v>1</v>
      </c>
      <c r="M62" s="278">
        <v>1</v>
      </c>
      <c r="N62" s="476">
        <v>1</v>
      </c>
      <c r="O62" s="477"/>
      <c r="P62" s="476">
        <v>1</v>
      </c>
      <c r="Q62" s="476">
        <v>1</v>
      </c>
      <c r="R62" s="476">
        <v>1</v>
      </c>
      <c r="S62" s="297">
        <v>1</v>
      </c>
      <c r="T62" s="297">
        <v>1</v>
      </c>
      <c r="U62" s="297">
        <v>1</v>
      </c>
      <c r="V62" s="298">
        <v>1</v>
      </c>
      <c r="W62" s="298">
        <v>1</v>
      </c>
      <c r="X62" s="298">
        <v>1</v>
      </c>
      <c r="Y62" s="349"/>
      <c r="Z62" s="299">
        <v>1</v>
      </c>
      <c r="AA62" s="299">
        <v>1</v>
      </c>
      <c r="AB62" s="299">
        <v>1</v>
      </c>
      <c r="AC62" s="299">
        <v>1</v>
      </c>
      <c r="AD62" s="300">
        <v>1</v>
      </c>
      <c r="AE62" s="300">
        <v>1</v>
      </c>
      <c r="AF62" s="300">
        <v>1</v>
      </c>
      <c r="AG62" s="300">
        <v>1</v>
      </c>
      <c r="AH62" s="300">
        <v>1</v>
      </c>
      <c r="AI62" s="300">
        <v>1</v>
      </c>
      <c r="AJ62" s="300">
        <v>1</v>
      </c>
      <c r="AK62" s="300">
        <v>1</v>
      </c>
    </row>
    <row r="63" spans="1:37" ht="23.4" customHeight="1">
      <c r="A63" s="296">
        <v>60</v>
      </c>
      <c r="B63" s="296">
        <v>12</v>
      </c>
      <c r="C63" s="296" t="s">
        <v>672</v>
      </c>
      <c r="D63" s="296" t="s">
        <v>557</v>
      </c>
      <c r="E63" s="296">
        <v>1214</v>
      </c>
      <c r="F63" s="296" t="s">
        <v>661</v>
      </c>
      <c r="G63" s="278">
        <v>1</v>
      </c>
      <c r="H63" s="347"/>
      <c r="I63" s="278">
        <v>1</v>
      </c>
      <c r="J63" s="278">
        <v>1</v>
      </c>
      <c r="K63" s="278">
        <v>1</v>
      </c>
      <c r="L63" s="278">
        <v>1</v>
      </c>
      <c r="M63" s="278">
        <v>1</v>
      </c>
      <c r="N63" s="476">
        <v>1</v>
      </c>
      <c r="O63" s="477"/>
      <c r="P63" s="476">
        <v>1</v>
      </c>
      <c r="Q63" s="476">
        <v>1</v>
      </c>
      <c r="R63" s="476">
        <v>1</v>
      </c>
      <c r="S63" s="297">
        <v>1</v>
      </c>
      <c r="T63" s="297">
        <v>1</v>
      </c>
      <c r="U63" s="297">
        <v>1</v>
      </c>
      <c r="V63" s="298">
        <v>1</v>
      </c>
      <c r="W63" s="298">
        <v>1</v>
      </c>
      <c r="X63" s="298">
        <v>1</v>
      </c>
      <c r="Y63" s="349"/>
      <c r="Z63" s="299">
        <v>1</v>
      </c>
      <c r="AA63" s="299">
        <v>1</v>
      </c>
      <c r="AB63" s="299">
        <v>1</v>
      </c>
      <c r="AC63" s="299">
        <v>1</v>
      </c>
      <c r="AD63" s="300">
        <v>1</v>
      </c>
      <c r="AE63" s="300">
        <v>1</v>
      </c>
      <c r="AF63" s="300">
        <v>1</v>
      </c>
      <c r="AG63" s="300">
        <v>1</v>
      </c>
      <c r="AH63" s="300">
        <v>1</v>
      </c>
      <c r="AI63" s="300">
        <v>1</v>
      </c>
      <c r="AJ63" s="300">
        <v>1</v>
      </c>
      <c r="AK63" s="300">
        <v>1</v>
      </c>
    </row>
    <row r="64" spans="1:37" ht="23.4" customHeight="1">
      <c r="A64" s="296">
        <v>61</v>
      </c>
      <c r="B64" s="296">
        <v>12</v>
      </c>
      <c r="C64" s="296" t="s">
        <v>672</v>
      </c>
      <c r="D64" s="296" t="s">
        <v>559</v>
      </c>
      <c r="E64" s="296">
        <v>1215</v>
      </c>
      <c r="F64" s="296" t="s">
        <v>661</v>
      </c>
      <c r="G64" s="278">
        <v>1</v>
      </c>
      <c r="H64" s="347"/>
      <c r="I64" s="278">
        <v>1</v>
      </c>
      <c r="J64" s="278">
        <v>1</v>
      </c>
      <c r="K64" s="278">
        <v>1</v>
      </c>
      <c r="L64" s="278">
        <v>1</v>
      </c>
      <c r="M64" s="278">
        <v>1</v>
      </c>
      <c r="N64" s="476">
        <v>1</v>
      </c>
      <c r="O64" s="477"/>
      <c r="P64" s="476">
        <v>1</v>
      </c>
      <c r="Q64" s="476">
        <v>1</v>
      </c>
      <c r="R64" s="476">
        <v>1</v>
      </c>
      <c r="S64" s="297">
        <v>1</v>
      </c>
      <c r="T64" s="297">
        <v>1</v>
      </c>
      <c r="U64" s="297">
        <v>1</v>
      </c>
      <c r="V64" s="298">
        <v>1</v>
      </c>
      <c r="W64" s="298">
        <v>1</v>
      </c>
      <c r="X64" s="298">
        <v>1</v>
      </c>
      <c r="Y64" s="349"/>
      <c r="Z64" s="299">
        <v>1</v>
      </c>
      <c r="AA64" s="299">
        <v>1</v>
      </c>
      <c r="AB64" s="299">
        <v>1</v>
      </c>
      <c r="AC64" s="299">
        <v>1</v>
      </c>
      <c r="AD64" s="300">
        <v>1</v>
      </c>
      <c r="AE64" s="300">
        <v>1</v>
      </c>
      <c r="AF64" s="300">
        <v>1</v>
      </c>
      <c r="AG64" s="300">
        <v>1</v>
      </c>
      <c r="AH64" s="300">
        <v>1</v>
      </c>
      <c r="AI64" s="300">
        <v>1</v>
      </c>
      <c r="AJ64" s="300">
        <v>1</v>
      </c>
      <c r="AK64" s="300">
        <v>1</v>
      </c>
    </row>
    <row r="65" spans="1:39" ht="23.4" customHeight="1">
      <c r="A65" s="296">
        <v>62</v>
      </c>
      <c r="B65" s="296">
        <v>12</v>
      </c>
      <c r="C65" s="296" t="s">
        <v>672</v>
      </c>
      <c r="D65" s="296" t="s">
        <v>554</v>
      </c>
      <c r="E65" s="296">
        <v>1216</v>
      </c>
      <c r="F65" s="296" t="s">
        <v>659</v>
      </c>
      <c r="G65" s="278">
        <v>1</v>
      </c>
      <c r="H65" s="347"/>
      <c r="I65" s="278">
        <v>1</v>
      </c>
      <c r="J65" s="278">
        <v>1</v>
      </c>
      <c r="K65" s="278">
        <v>1</v>
      </c>
      <c r="L65" s="278">
        <v>1</v>
      </c>
      <c r="M65" s="278">
        <v>1</v>
      </c>
      <c r="N65" s="476">
        <v>1</v>
      </c>
      <c r="O65" s="477"/>
      <c r="P65" s="476">
        <v>1</v>
      </c>
      <c r="Q65" s="476">
        <v>1</v>
      </c>
      <c r="R65" s="476">
        <v>1</v>
      </c>
      <c r="S65" s="297">
        <v>1</v>
      </c>
      <c r="T65" s="297">
        <v>1</v>
      </c>
      <c r="U65" s="297">
        <v>1</v>
      </c>
      <c r="V65" s="298">
        <v>1</v>
      </c>
      <c r="W65" s="298">
        <v>1</v>
      </c>
      <c r="X65" s="298">
        <v>1</v>
      </c>
      <c r="Y65" s="349"/>
      <c r="Z65" s="299">
        <v>1</v>
      </c>
      <c r="AA65" s="299">
        <v>1</v>
      </c>
      <c r="AB65" s="299">
        <v>1</v>
      </c>
      <c r="AC65" s="299">
        <v>1</v>
      </c>
      <c r="AD65" s="300">
        <v>1</v>
      </c>
      <c r="AE65" s="300">
        <v>1</v>
      </c>
      <c r="AF65" s="300">
        <v>1</v>
      </c>
      <c r="AG65" s="300">
        <v>1</v>
      </c>
      <c r="AH65" s="300">
        <v>1</v>
      </c>
      <c r="AI65" s="300">
        <v>1</v>
      </c>
      <c r="AJ65" s="300">
        <v>1</v>
      </c>
      <c r="AK65" s="300">
        <v>1</v>
      </c>
    </row>
    <row r="66" spans="1:39" ht="23.4" customHeight="1">
      <c r="A66" s="296">
        <v>63</v>
      </c>
      <c r="B66" s="296">
        <v>12</v>
      </c>
      <c r="C66" s="296" t="s">
        <v>672</v>
      </c>
      <c r="D66" s="296" t="s">
        <v>552</v>
      </c>
      <c r="E66" s="296">
        <v>1217</v>
      </c>
      <c r="F66" s="296" t="s">
        <v>659</v>
      </c>
      <c r="G66" s="278">
        <v>1</v>
      </c>
      <c r="H66" s="347"/>
      <c r="I66" s="278">
        <v>1</v>
      </c>
      <c r="J66" s="278">
        <v>1</v>
      </c>
      <c r="K66" s="278">
        <v>1</v>
      </c>
      <c r="L66" s="278">
        <v>1</v>
      </c>
      <c r="M66" s="278">
        <v>1</v>
      </c>
      <c r="N66" s="476">
        <v>1</v>
      </c>
      <c r="O66" s="477"/>
      <c r="P66" s="476">
        <v>1</v>
      </c>
      <c r="Q66" s="476">
        <v>1</v>
      </c>
      <c r="R66" s="476">
        <v>1</v>
      </c>
      <c r="S66" s="297">
        <v>1</v>
      </c>
      <c r="T66" s="297">
        <v>1</v>
      </c>
      <c r="U66" s="297">
        <v>1</v>
      </c>
      <c r="V66" s="298">
        <v>1</v>
      </c>
      <c r="W66" s="298">
        <v>1</v>
      </c>
      <c r="X66" s="298">
        <v>1</v>
      </c>
      <c r="Y66" s="349"/>
      <c r="Z66" s="299">
        <v>1</v>
      </c>
      <c r="AA66" s="299">
        <v>1</v>
      </c>
      <c r="AB66" s="299">
        <v>1</v>
      </c>
      <c r="AC66" s="299">
        <v>1</v>
      </c>
      <c r="AD66" s="300">
        <v>1</v>
      </c>
      <c r="AE66" s="300">
        <v>1</v>
      </c>
      <c r="AF66" s="300">
        <v>1</v>
      </c>
      <c r="AG66" s="300">
        <v>1</v>
      </c>
      <c r="AH66" s="300">
        <v>1</v>
      </c>
      <c r="AI66" s="300">
        <v>1</v>
      </c>
      <c r="AJ66" s="300">
        <v>1</v>
      </c>
      <c r="AK66" s="300">
        <v>1</v>
      </c>
    </row>
    <row r="67" spans="1:39" ht="23.4" customHeight="1" thickBot="1">
      <c r="A67" s="314">
        <v>64</v>
      </c>
      <c r="B67" s="314">
        <v>12</v>
      </c>
      <c r="C67" s="314" t="s">
        <v>674</v>
      </c>
      <c r="D67" s="314" t="s">
        <v>563</v>
      </c>
      <c r="E67" s="314">
        <v>1218</v>
      </c>
      <c r="F67" s="314" t="s">
        <v>563</v>
      </c>
      <c r="G67" s="280">
        <v>1</v>
      </c>
      <c r="H67" s="348"/>
      <c r="I67" s="280">
        <v>1</v>
      </c>
      <c r="J67" s="280">
        <v>1</v>
      </c>
      <c r="K67" s="280">
        <v>1</v>
      </c>
      <c r="L67" s="280">
        <v>1</v>
      </c>
      <c r="M67" s="280">
        <v>1</v>
      </c>
      <c r="N67" s="478">
        <v>1</v>
      </c>
      <c r="O67" s="479"/>
      <c r="P67" s="478">
        <v>1</v>
      </c>
      <c r="Q67" s="478">
        <v>1</v>
      </c>
      <c r="R67" s="478">
        <v>1</v>
      </c>
      <c r="S67" s="301">
        <v>1</v>
      </c>
      <c r="T67" s="301">
        <v>1</v>
      </c>
      <c r="U67" s="301">
        <v>1</v>
      </c>
      <c r="V67" s="302">
        <v>1</v>
      </c>
      <c r="W67" s="302">
        <v>1</v>
      </c>
      <c r="X67" s="302">
        <v>1</v>
      </c>
      <c r="Y67" s="350"/>
      <c r="Z67" s="303">
        <v>1</v>
      </c>
      <c r="AA67" s="303">
        <v>1</v>
      </c>
      <c r="AB67" s="303">
        <v>1</v>
      </c>
      <c r="AC67" s="303">
        <v>1</v>
      </c>
      <c r="AD67" s="304">
        <v>1</v>
      </c>
      <c r="AE67" s="304">
        <v>1</v>
      </c>
      <c r="AF67" s="304">
        <v>1</v>
      </c>
      <c r="AG67" s="304">
        <v>1</v>
      </c>
      <c r="AH67" s="304">
        <v>1</v>
      </c>
      <c r="AI67" s="304">
        <v>1</v>
      </c>
      <c r="AJ67" s="304">
        <v>1</v>
      </c>
      <c r="AK67" s="304">
        <v>1</v>
      </c>
      <c r="AM67" s="540">
        <f>AVERAGE(G50:L67,N50:AK67)</f>
        <v>1</v>
      </c>
    </row>
    <row r="68" spans="1:39" ht="23.4" customHeight="1">
      <c r="A68" s="289">
        <v>65</v>
      </c>
      <c r="B68" s="289">
        <v>13</v>
      </c>
      <c r="C68" s="289" t="s">
        <v>671</v>
      </c>
      <c r="D68" s="289" t="s">
        <v>568</v>
      </c>
      <c r="E68" s="289">
        <v>1301</v>
      </c>
      <c r="F68" s="289" t="s">
        <v>568</v>
      </c>
      <c r="G68" s="339">
        <v>1</v>
      </c>
      <c r="H68" s="339">
        <v>1</v>
      </c>
      <c r="I68" s="339">
        <v>1</v>
      </c>
      <c r="J68" s="339">
        <v>1</v>
      </c>
      <c r="K68" s="339">
        <v>1</v>
      </c>
      <c r="L68" s="339">
        <v>1</v>
      </c>
      <c r="M68" s="339">
        <v>1</v>
      </c>
      <c r="N68" s="340">
        <v>1</v>
      </c>
      <c r="O68" s="340">
        <v>1</v>
      </c>
      <c r="P68" s="340">
        <v>1</v>
      </c>
      <c r="Q68" s="340">
        <v>1</v>
      </c>
      <c r="R68" s="340">
        <v>1</v>
      </c>
      <c r="S68" s="344">
        <v>1</v>
      </c>
      <c r="T68" s="344">
        <v>1</v>
      </c>
      <c r="U68" s="344">
        <v>1</v>
      </c>
      <c r="V68" s="345">
        <v>1</v>
      </c>
      <c r="W68" s="345">
        <v>1</v>
      </c>
      <c r="X68" s="345">
        <v>1</v>
      </c>
      <c r="Y68" s="341">
        <v>1</v>
      </c>
      <c r="Z68" s="341">
        <v>1</v>
      </c>
      <c r="AA68" s="341">
        <v>1</v>
      </c>
      <c r="AB68" s="299">
        <v>1</v>
      </c>
      <c r="AC68" s="299">
        <v>1</v>
      </c>
      <c r="AD68" s="342">
        <v>1</v>
      </c>
      <c r="AE68" s="342">
        <v>1</v>
      </c>
      <c r="AF68" s="342">
        <v>1</v>
      </c>
      <c r="AG68" s="342">
        <v>1</v>
      </c>
      <c r="AH68" s="342">
        <v>1</v>
      </c>
      <c r="AI68" s="342">
        <v>1</v>
      </c>
      <c r="AJ68" s="300">
        <v>1</v>
      </c>
      <c r="AK68" s="342">
        <v>1</v>
      </c>
    </row>
    <row r="69" spans="1:39" ht="23.4" customHeight="1">
      <c r="A69" s="296">
        <v>66</v>
      </c>
      <c r="B69" s="296">
        <v>13</v>
      </c>
      <c r="C69" s="296" t="s">
        <v>672</v>
      </c>
      <c r="D69" s="296" t="s">
        <v>560</v>
      </c>
      <c r="E69" s="296">
        <v>1302</v>
      </c>
      <c r="F69" s="296" t="s">
        <v>660</v>
      </c>
      <c r="G69" s="339">
        <v>1</v>
      </c>
      <c r="H69" s="347"/>
      <c r="I69" s="278">
        <v>1</v>
      </c>
      <c r="J69" s="278">
        <v>1</v>
      </c>
      <c r="K69" s="278">
        <v>1</v>
      </c>
      <c r="L69" s="278">
        <v>1</v>
      </c>
      <c r="M69" s="278">
        <v>1</v>
      </c>
      <c r="N69" s="249">
        <v>1</v>
      </c>
      <c r="O69" s="351"/>
      <c r="P69" s="249">
        <v>1</v>
      </c>
      <c r="Q69" s="249">
        <v>1</v>
      </c>
      <c r="R69" s="249">
        <v>1</v>
      </c>
      <c r="S69" s="297">
        <v>1</v>
      </c>
      <c r="T69" s="297">
        <v>1</v>
      </c>
      <c r="U69" s="297">
        <v>1</v>
      </c>
      <c r="V69" s="298">
        <v>1</v>
      </c>
      <c r="W69" s="298">
        <v>1</v>
      </c>
      <c r="X69" s="298">
        <v>1</v>
      </c>
      <c r="Y69" s="349"/>
      <c r="Z69" s="299">
        <v>1</v>
      </c>
      <c r="AA69" s="299">
        <v>1</v>
      </c>
      <c r="AB69" s="299">
        <v>1</v>
      </c>
      <c r="AC69" s="299">
        <v>1</v>
      </c>
      <c r="AD69" s="300">
        <v>1</v>
      </c>
      <c r="AE69" s="300">
        <v>1</v>
      </c>
      <c r="AF69" s="300">
        <v>1</v>
      </c>
      <c r="AG69" s="300">
        <v>1</v>
      </c>
      <c r="AH69" s="300">
        <v>1</v>
      </c>
      <c r="AI69" s="300">
        <v>1</v>
      </c>
      <c r="AJ69" s="300">
        <v>1</v>
      </c>
      <c r="AK69" s="300">
        <v>1</v>
      </c>
    </row>
    <row r="70" spans="1:39" ht="23.4" customHeight="1">
      <c r="A70" s="296">
        <v>67</v>
      </c>
      <c r="B70" s="296">
        <v>13</v>
      </c>
      <c r="C70" s="296" t="s">
        <v>672</v>
      </c>
      <c r="D70" s="296" t="s">
        <v>549</v>
      </c>
      <c r="E70" s="296">
        <v>1303</v>
      </c>
      <c r="F70" s="296" t="s">
        <v>658</v>
      </c>
      <c r="G70" s="278">
        <v>1</v>
      </c>
      <c r="H70" s="347"/>
      <c r="I70" s="278">
        <v>1</v>
      </c>
      <c r="J70" s="278">
        <v>1</v>
      </c>
      <c r="K70" s="278">
        <v>1</v>
      </c>
      <c r="L70" s="278">
        <v>1</v>
      </c>
      <c r="M70" s="278">
        <v>1</v>
      </c>
      <c r="N70" s="249">
        <v>1</v>
      </c>
      <c r="O70" s="351"/>
      <c r="P70" s="249">
        <v>1</v>
      </c>
      <c r="Q70" s="249">
        <v>1</v>
      </c>
      <c r="R70" s="249">
        <v>1</v>
      </c>
      <c r="S70" s="297">
        <v>1</v>
      </c>
      <c r="T70" s="297">
        <v>1</v>
      </c>
      <c r="U70" s="297">
        <v>1</v>
      </c>
      <c r="V70" s="298">
        <v>1</v>
      </c>
      <c r="W70" s="298">
        <v>1</v>
      </c>
      <c r="X70" s="298">
        <v>1</v>
      </c>
      <c r="Y70" s="349"/>
      <c r="Z70" s="299">
        <v>1</v>
      </c>
      <c r="AA70" s="299">
        <v>1</v>
      </c>
      <c r="AB70" s="299">
        <v>1</v>
      </c>
      <c r="AC70" s="299">
        <v>1</v>
      </c>
      <c r="AD70" s="300">
        <v>1</v>
      </c>
      <c r="AE70" s="300">
        <v>1</v>
      </c>
      <c r="AF70" s="300">
        <v>1</v>
      </c>
      <c r="AG70" s="300">
        <v>1</v>
      </c>
      <c r="AH70" s="300">
        <v>1</v>
      </c>
      <c r="AI70" s="300">
        <v>1</v>
      </c>
      <c r="AJ70" s="300">
        <v>1</v>
      </c>
      <c r="AK70" s="300">
        <v>1</v>
      </c>
    </row>
    <row r="71" spans="1:39" ht="23.4" customHeight="1">
      <c r="A71" s="296">
        <v>68</v>
      </c>
      <c r="B71" s="296">
        <v>13</v>
      </c>
      <c r="C71" s="296" t="s">
        <v>675</v>
      </c>
      <c r="D71" s="296" t="s">
        <v>572</v>
      </c>
      <c r="E71" s="296">
        <v>1304</v>
      </c>
      <c r="F71" s="296" t="s">
        <v>663</v>
      </c>
      <c r="G71" s="278">
        <v>1</v>
      </c>
      <c r="H71" s="278">
        <v>1</v>
      </c>
      <c r="I71" s="278">
        <v>1</v>
      </c>
      <c r="J71" s="278">
        <v>1</v>
      </c>
      <c r="K71" s="278">
        <v>1</v>
      </c>
      <c r="L71" s="278">
        <v>1</v>
      </c>
      <c r="M71" s="278">
        <v>1</v>
      </c>
      <c r="N71" s="249">
        <v>1</v>
      </c>
      <c r="O71" s="249">
        <v>1</v>
      </c>
      <c r="P71" s="249">
        <v>1</v>
      </c>
      <c r="Q71" s="249">
        <v>1</v>
      </c>
      <c r="R71" s="249">
        <v>1</v>
      </c>
      <c r="S71" s="297">
        <v>1</v>
      </c>
      <c r="T71" s="297">
        <v>1</v>
      </c>
      <c r="U71" s="297">
        <v>1</v>
      </c>
      <c r="V71" s="298">
        <v>1</v>
      </c>
      <c r="W71" s="298">
        <v>1</v>
      </c>
      <c r="X71" s="298">
        <v>1</v>
      </c>
      <c r="Y71" s="299">
        <v>1</v>
      </c>
      <c r="Z71" s="299">
        <v>1</v>
      </c>
      <c r="AA71" s="299">
        <v>1</v>
      </c>
      <c r="AB71" s="299">
        <v>1</v>
      </c>
      <c r="AC71" s="299">
        <v>1</v>
      </c>
      <c r="AD71" s="300">
        <v>1</v>
      </c>
      <c r="AE71" s="300">
        <v>1</v>
      </c>
      <c r="AF71" s="300">
        <v>1</v>
      </c>
      <c r="AG71" s="300">
        <v>1</v>
      </c>
      <c r="AH71" s="300">
        <v>1</v>
      </c>
      <c r="AI71" s="300">
        <v>1</v>
      </c>
      <c r="AJ71" s="300">
        <v>1</v>
      </c>
      <c r="AK71" s="300">
        <v>1</v>
      </c>
    </row>
    <row r="72" spans="1:39" ht="23.4" customHeight="1">
      <c r="A72" s="296">
        <v>69</v>
      </c>
      <c r="B72" s="296">
        <v>13</v>
      </c>
      <c r="C72" s="296" t="s">
        <v>672</v>
      </c>
      <c r="D72" s="296" t="s">
        <v>558</v>
      </c>
      <c r="E72" s="296">
        <v>1305</v>
      </c>
      <c r="F72" s="296" t="s">
        <v>660</v>
      </c>
      <c r="G72" s="278">
        <v>1</v>
      </c>
      <c r="H72" s="347"/>
      <c r="I72" s="278">
        <v>1</v>
      </c>
      <c r="J72" s="278">
        <v>1</v>
      </c>
      <c r="K72" s="278">
        <v>1</v>
      </c>
      <c r="L72" s="278">
        <v>1</v>
      </c>
      <c r="M72" s="278">
        <v>1</v>
      </c>
      <c r="N72" s="249">
        <v>1</v>
      </c>
      <c r="O72" s="351"/>
      <c r="P72" s="249">
        <v>1</v>
      </c>
      <c r="Q72" s="249">
        <v>1</v>
      </c>
      <c r="R72" s="249">
        <v>1</v>
      </c>
      <c r="S72" s="297">
        <v>1</v>
      </c>
      <c r="T72" s="297">
        <v>1</v>
      </c>
      <c r="U72" s="297">
        <v>1</v>
      </c>
      <c r="V72" s="298">
        <v>1</v>
      </c>
      <c r="W72" s="298">
        <v>1</v>
      </c>
      <c r="X72" s="298">
        <v>1</v>
      </c>
      <c r="Y72" s="349"/>
      <c r="Z72" s="299">
        <v>1</v>
      </c>
      <c r="AA72" s="299">
        <v>1</v>
      </c>
      <c r="AB72" s="299">
        <v>1</v>
      </c>
      <c r="AC72" s="299">
        <v>1</v>
      </c>
      <c r="AD72" s="300">
        <v>1</v>
      </c>
      <c r="AE72" s="300">
        <v>1</v>
      </c>
      <c r="AF72" s="300">
        <v>1</v>
      </c>
      <c r="AG72" s="300">
        <v>1</v>
      </c>
      <c r="AH72" s="300">
        <v>1</v>
      </c>
      <c r="AI72" s="300">
        <v>1</v>
      </c>
      <c r="AJ72" s="300">
        <v>1</v>
      </c>
      <c r="AK72" s="300">
        <v>1</v>
      </c>
    </row>
    <row r="73" spans="1:39" ht="23.4" customHeight="1">
      <c r="A73" s="296">
        <v>70</v>
      </c>
      <c r="B73" s="296">
        <v>13</v>
      </c>
      <c r="C73" s="296" t="s">
        <v>672</v>
      </c>
      <c r="D73" s="296" t="s">
        <v>549</v>
      </c>
      <c r="E73" s="296">
        <v>1306</v>
      </c>
      <c r="F73" s="296" t="s">
        <v>658</v>
      </c>
      <c r="G73" s="278">
        <v>1</v>
      </c>
      <c r="H73" s="347"/>
      <c r="I73" s="278">
        <v>1</v>
      </c>
      <c r="J73" s="278">
        <v>1</v>
      </c>
      <c r="K73" s="278">
        <v>1</v>
      </c>
      <c r="L73" s="278">
        <v>1</v>
      </c>
      <c r="M73" s="278">
        <v>1</v>
      </c>
      <c r="N73" s="249">
        <v>1</v>
      </c>
      <c r="O73" s="351"/>
      <c r="P73" s="249">
        <v>1</v>
      </c>
      <c r="Q73" s="249">
        <v>1</v>
      </c>
      <c r="R73" s="249">
        <v>1</v>
      </c>
      <c r="S73" s="297">
        <v>1</v>
      </c>
      <c r="T73" s="297">
        <v>1</v>
      </c>
      <c r="U73" s="297">
        <v>1</v>
      </c>
      <c r="V73" s="298">
        <v>1</v>
      </c>
      <c r="W73" s="298">
        <v>1</v>
      </c>
      <c r="X73" s="298">
        <v>1</v>
      </c>
      <c r="Y73" s="349"/>
      <c r="Z73" s="299">
        <v>1</v>
      </c>
      <c r="AA73" s="299">
        <v>1</v>
      </c>
      <c r="AB73" s="299">
        <v>1</v>
      </c>
      <c r="AC73" s="299">
        <v>1</v>
      </c>
      <c r="AD73" s="300">
        <v>1</v>
      </c>
      <c r="AE73" s="300">
        <v>1</v>
      </c>
      <c r="AF73" s="300">
        <v>1</v>
      </c>
      <c r="AG73" s="300">
        <v>1</v>
      </c>
      <c r="AH73" s="300">
        <v>1</v>
      </c>
      <c r="AI73" s="300">
        <v>1</v>
      </c>
      <c r="AJ73" s="300">
        <v>1</v>
      </c>
      <c r="AK73" s="300">
        <v>1</v>
      </c>
    </row>
    <row r="74" spans="1:39" ht="23.4" customHeight="1">
      <c r="A74" s="296">
        <v>71</v>
      </c>
      <c r="B74" s="296">
        <v>13</v>
      </c>
      <c r="C74" s="296" t="s">
        <v>675</v>
      </c>
      <c r="D74" s="296" t="s">
        <v>572</v>
      </c>
      <c r="E74" s="296">
        <v>1307</v>
      </c>
      <c r="F74" s="296" t="s">
        <v>663</v>
      </c>
      <c r="G74" s="278">
        <v>1</v>
      </c>
      <c r="H74" s="278">
        <v>1</v>
      </c>
      <c r="I74" s="278">
        <v>1</v>
      </c>
      <c r="J74" s="278">
        <v>1</v>
      </c>
      <c r="K74" s="278">
        <v>1</v>
      </c>
      <c r="L74" s="278">
        <v>1</v>
      </c>
      <c r="M74" s="278">
        <v>1</v>
      </c>
      <c r="N74" s="249">
        <v>1</v>
      </c>
      <c r="O74" s="249">
        <v>1</v>
      </c>
      <c r="P74" s="249">
        <v>1</v>
      </c>
      <c r="Q74" s="249">
        <v>1</v>
      </c>
      <c r="R74" s="249">
        <v>1</v>
      </c>
      <c r="S74" s="297">
        <v>1</v>
      </c>
      <c r="T74" s="297">
        <v>1</v>
      </c>
      <c r="U74" s="297">
        <v>1</v>
      </c>
      <c r="V74" s="298">
        <v>1</v>
      </c>
      <c r="W74" s="298">
        <v>1</v>
      </c>
      <c r="X74" s="298">
        <v>1</v>
      </c>
      <c r="Y74" s="299">
        <v>1</v>
      </c>
      <c r="Z74" s="299">
        <v>1</v>
      </c>
      <c r="AA74" s="299">
        <v>1</v>
      </c>
      <c r="AB74" s="299">
        <v>1</v>
      </c>
      <c r="AC74" s="299">
        <v>1</v>
      </c>
      <c r="AD74" s="300">
        <v>1</v>
      </c>
      <c r="AE74" s="300">
        <v>1</v>
      </c>
      <c r="AF74" s="300">
        <v>1</v>
      </c>
      <c r="AG74" s="300">
        <v>1</v>
      </c>
      <c r="AH74" s="300">
        <v>1</v>
      </c>
      <c r="AI74" s="300">
        <v>1</v>
      </c>
      <c r="AJ74" s="300">
        <v>1</v>
      </c>
      <c r="AK74" s="300">
        <v>1</v>
      </c>
    </row>
    <row r="75" spans="1:39" ht="23.4" customHeight="1">
      <c r="A75" s="296">
        <v>72</v>
      </c>
      <c r="B75" s="296">
        <v>13</v>
      </c>
      <c r="C75" s="296" t="s">
        <v>672</v>
      </c>
      <c r="D75" s="296" t="s">
        <v>558</v>
      </c>
      <c r="E75" s="296">
        <v>1308</v>
      </c>
      <c r="F75" s="296" t="s">
        <v>660</v>
      </c>
      <c r="G75" s="278">
        <v>1</v>
      </c>
      <c r="H75" s="347"/>
      <c r="I75" s="278">
        <v>1</v>
      </c>
      <c r="J75" s="278">
        <v>1</v>
      </c>
      <c r="K75" s="278">
        <v>1</v>
      </c>
      <c r="L75" s="278">
        <v>1</v>
      </c>
      <c r="M75" s="278">
        <v>1</v>
      </c>
      <c r="N75" s="249">
        <v>1</v>
      </c>
      <c r="O75" s="351"/>
      <c r="P75" s="249">
        <v>1</v>
      </c>
      <c r="Q75" s="249">
        <v>1</v>
      </c>
      <c r="R75" s="249">
        <v>1</v>
      </c>
      <c r="S75" s="297">
        <v>1</v>
      </c>
      <c r="T75" s="297">
        <v>1</v>
      </c>
      <c r="U75" s="297">
        <v>1</v>
      </c>
      <c r="V75" s="298">
        <v>1</v>
      </c>
      <c r="W75" s="298">
        <v>1</v>
      </c>
      <c r="X75" s="298">
        <v>1</v>
      </c>
      <c r="Y75" s="349"/>
      <c r="Z75" s="299">
        <v>1</v>
      </c>
      <c r="AA75" s="299">
        <v>1</v>
      </c>
      <c r="AB75" s="299">
        <v>1</v>
      </c>
      <c r="AC75" s="299">
        <v>1</v>
      </c>
      <c r="AD75" s="300">
        <v>1</v>
      </c>
      <c r="AE75" s="300">
        <v>1</v>
      </c>
      <c r="AF75" s="300">
        <v>1</v>
      </c>
      <c r="AG75" s="300">
        <v>1</v>
      </c>
      <c r="AH75" s="300">
        <v>1</v>
      </c>
      <c r="AI75" s="300">
        <v>1</v>
      </c>
      <c r="AJ75" s="300">
        <v>1</v>
      </c>
      <c r="AK75" s="300">
        <v>1</v>
      </c>
    </row>
    <row r="76" spans="1:39" ht="23.4" customHeight="1">
      <c r="A76" s="296">
        <v>73</v>
      </c>
      <c r="B76" s="296">
        <v>13</v>
      </c>
      <c r="C76" s="296" t="s">
        <v>672</v>
      </c>
      <c r="D76" s="296" t="s">
        <v>548</v>
      </c>
      <c r="E76" s="296">
        <v>1309</v>
      </c>
      <c r="F76" s="296" t="s">
        <v>658</v>
      </c>
      <c r="G76" s="278">
        <v>1</v>
      </c>
      <c r="H76" s="347"/>
      <c r="I76" s="278">
        <v>1</v>
      </c>
      <c r="J76" s="278">
        <v>1</v>
      </c>
      <c r="K76" s="278">
        <v>1</v>
      </c>
      <c r="L76" s="278">
        <v>1</v>
      </c>
      <c r="M76" s="278">
        <v>1</v>
      </c>
      <c r="N76" s="249">
        <v>1</v>
      </c>
      <c r="O76" s="351"/>
      <c r="P76" s="249">
        <v>1</v>
      </c>
      <c r="Q76" s="249">
        <v>1</v>
      </c>
      <c r="R76" s="249">
        <v>1</v>
      </c>
      <c r="S76" s="297">
        <v>1</v>
      </c>
      <c r="T76" s="297">
        <v>1</v>
      </c>
      <c r="U76" s="297">
        <v>1</v>
      </c>
      <c r="V76" s="298">
        <v>1</v>
      </c>
      <c r="W76" s="298">
        <v>1</v>
      </c>
      <c r="X76" s="298">
        <v>1</v>
      </c>
      <c r="Y76" s="349"/>
      <c r="Z76" s="299">
        <v>1</v>
      </c>
      <c r="AA76" s="299">
        <v>1</v>
      </c>
      <c r="AB76" s="299">
        <v>1</v>
      </c>
      <c r="AC76" s="299">
        <v>1</v>
      </c>
      <c r="AD76" s="300">
        <v>1</v>
      </c>
      <c r="AE76" s="300">
        <v>1</v>
      </c>
      <c r="AF76" s="300">
        <v>1</v>
      </c>
      <c r="AG76" s="300">
        <v>1</v>
      </c>
      <c r="AH76" s="300">
        <v>1</v>
      </c>
      <c r="AI76" s="300">
        <v>1</v>
      </c>
      <c r="AJ76" s="300">
        <v>1</v>
      </c>
      <c r="AK76" s="300">
        <v>1</v>
      </c>
    </row>
    <row r="77" spans="1:39" ht="23.4" customHeight="1">
      <c r="A77" s="296">
        <v>74</v>
      </c>
      <c r="B77" s="296">
        <v>13</v>
      </c>
      <c r="C77" s="296" t="s">
        <v>673</v>
      </c>
      <c r="D77" s="296" t="s">
        <v>578</v>
      </c>
      <c r="E77" s="296">
        <v>1311</v>
      </c>
      <c r="F77" s="296" t="s">
        <v>578</v>
      </c>
      <c r="G77" s="278">
        <v>1</v>
      </c>
      <c r="H77" s="347"/>
      <c r="I77" s="278">
        <v>1</v>
      </c>
      <c r="J77" s="278">
        <v>1</v>
      </c>
      <c r="K77" s="278">
        <v>1</v>
      </c>
      <c r="L77" s="278">
        <v>1</v>
      </c>
      <c r="M77" s="278">
        <v>1</v>
      </c>
      <c r="N77" s="249">
        <v>1</v>
      </c>
      <c r="O77" s="351"/>
      <c r="P77" s="249">
        <v>1</v>
      </c>
      <c r="Q77" s="249">
        <v>1</v>
      </c>
      <c r="R77" s="249">
        <v>1</v>
      </c>
      <c r="S77" s="297">
        <v>1</v>
      </c>
      <c r="T77" s="297">
        <v>1</v>
      </c>
      <c r="U77" s="297">
        <v>1</v>
      </c>
      <c r="V77" s="298">
        <v>1</v>
      </c>
      <c r="W77" s="298">
        <v>1</v>
      </c>
      <c r="X77" s="298">
        <v>1</v>
      </c>
      <c r="Y77" s="349"/>
      <c r="Z77" s="299">
        <v>1</v>
      </c>
      <c r="AA77" s="299">
        <v>1</v>
      </c>
      <c r="AB77" s="299">
        <v>1</v>
      </c>
      <c r="AC77" s="299">
        <v>1</v>
      </c>
      <c r="AD77" s="300">
        <v>1</v>
      </c>
      <c r="AE77" s="300">
        <v>1</v>
      </c>
      <c r="AF77" s="300">
        <v>1</v>
      </c>
      <c r="AG77" s="300">
        <v>1</v>
      </c>
      <c r="AH77" s="300">
        <v>1</v>
      </c>
      <c r="AI77" s="300">
        <v>1</v>
      </c>
      <c r="AJ77" s="300">
        <v>1</v>
      </c>
      <c r="AK77" s="300">
        <v>1</v>
      </c>
    </row>
    <row r="78" spans="1:39" ht="23.4" customHeight="1">
      <c r="A78" s="296">
        <v>75</v>
      </c>
      <c r="B78" s="296">
        <v>13</v>
      </c>
      <c r="C78" s="296" t="s">
        <v>672</v>
      </c>
      <c r="D78" s="296" t="s">
        <v>545</v>
      </c>
      <c r="E78" s="296">
        <v>1312</v>
      </c>
      <c r="F78" s="296" t="s">
        <v>545</v>
      </c>
      <c r="G78" s="278">
        <v>1</v>
      </c>
      <c r="H78" s="347"/>
      <c r="I78" s="278">
        <v>1</v>
      </c>
      <c r="J78" s="278">
        <v>1</v>
      </c>
      <c r="K78" s="278">
        <v>1</v>
      </c>
      <c r="L78" s="278">
        <v>1</v>
      </c>
      <c r="M78" s="278">
        <v>1</v>
      </c>
      <c r="N78" s="249">
        <v>1</v>
      </c>
      <c r="O78" s="351"/>
      <c r="P78" s="249">
        <v>1</v>
      </c>
      <c r="Q78" s="249">
        <v>1</v>
      </c>
      <c r="R78" s="249">
        <v>1</v>
      </c>
      <c r="S78" s="297">
        <v>1</v>
      </c>
      <c r="T78" s="297">
        <v>1</v>
      </c>
      <c r="U78" s="297">
        <v>1</v>
      </c>
      <c r="V78" s="298">
        <v>1</v>
      </c>
      <c r="W78" s="298">
        <v>1</v>
      </c>
      <c r="X78" s="298">
        <v>1</v>
      </c>
      <c r="Y78" s="349"/>
      <c r="Z78" s="299">
        <v>1</v>
      </c>
      <c r="AA78" s="299">
        <v>1</v>
      </c>
      <c r="AB78" s="299">
        <v>1</v>
      </c>
      <c r="AC78" s="299">
        <v>1</v>
      </c>
      <c r="AD78" s="300">
        <v>1</v>
      </c>
      <c r="AE78" s="300">
        <v>1</v>
      </c>
      <c r="AF78" s="300">
        <v>1</v>
      </c>
      <c r="AG78" s="300">
        <v>1</v>
      </c>
      <c r="AH78" s="300">
        <v>1</v>
      </c>
      <c r="AI78" s="300">
        <v>1</v>
      </c>
      <c r="AJ78" s="300">
        <v>1</v>
      </c>
      <c r="AK78" s="300">
        <v>1</v>
      </c>
    </row>
    <row r="79" spans="1:39" ht="23.4" customHeight="1">
      <c r="A79" s="296">
        <v>76</v>
      </c>
      <c r="B79" s="296">
        <v>13</v>
      </c>
      <c r="C79" s="296" t="s">
        <v>672</v>
      </c>
      <c r="D79" s="296" t="s">
        <v>553</v>
      </c>
      <c r="E79" s="296">
        <v>1313</v>
      </c>
      <c r="F79" s="296" t="s">
        <v>659</v>
      </c>
      <c r="G79" s="278">
        <v>1</v>
      </c>
      <c r="H79" s="347"/>
      <c r="I79" s="278">
        <v>1</v>
      </c>
      <c r="J79" s="278">
        <v>1</v>
      </c>
      <c r="K79" s="278">
        <v>1</v>
      </c>
      <c r="L79" s="278">
        <v>1</v>
      </c>
      <c r="M79" s="278">
        <v>1</v>
      </c>
      <c r="N79" s="249">
        <v>1</v>
      </c>
      <c r="O79" s="351"/>
      <c r="P79" s="249">
        <v>1</v>
      </c>
      <c r="Q79" s="249">
        <v>1</v>
      </c>
      <c r="R79" s="249">
        <v>1</v>
      </c>
      <c r="S79" s="297">
        <v>1</v>
      </c>
      <c r="T79" s="297">
        <v>1</v>
      </c>
      <c r="U79" s="297">
        <v>1</v>
      </c>
      <c r="V79" s="298">
        <v>1</v>
      </c>
      <c r="W79" s="298">
        <v>1</v>
      </c>
      <c r="X79" s="298">
        <v>1</v>
      </c>
      <c r="Y79" s="349"/>
      <c r="Z79" s="299">
        <v>1</v>
      </c>
      <c r="AA79" s="299">
        <v>1</v>
      </c>
      <c r="AB79" s="299">
        <v>1</v>
      </c>
      <c r="AC79" s="299">
        <v>1</v>
      </c>
      <c r="AD79" s="300">
        <v>1</v>
      </c>
      <c r="AE79" s="300">
        <v>1</v>
      </c>
      <c r="AF79" s="300">
        <v>1</v>
      </c>
      <c r="AG79" s="300">
        <v>1</v>
      </c>
      <c r="AH79" s="300">
        <v>1</v>
      </c>
      <c r="AI79" s="300">
        <v>1</v>
      </c>
      <c r="AJ79" s="300">
        <v>1</v>
      </c>
      <c r="AK79" s="300">
        <v>1</v>
      </c>
    </row>
    <row r="80" spans="1:39" ht="23.4" customHeight="1">
      <c r="A80" s="296">
        <v>77</v>
      </c>
      <c r="B80" s="296">
        <v>13</v>
      </c>
      <c r="C80" s="296" t="s">
        <v>672</v>
      </c>
      <c r="D80" s="296" t="s">
        <v>557</v>
      </c>
      <c r="E80" s="296">
        <v>1314</v>
      </c>
      <c r="F80" s="296" t="s">
        <v>661</v>
      </c>
      <c r="G80" s="278">
        <v>1</v>
      </c>
      <c r="H80" s="347"/>
      <c r="I80" s="278">
        <v>1</v>
      </c>
      <c r="J80" s="278">
        <v>1</v>
      </c>
      <c r="K80" s="278">
        <v>1</v>
      </c>
      <c r="L80" s="278">
        <v>1</v>
      </c>
      <c r="M80" s="278">
        <v>1</v>
      </c>
      <c r="N80" s="249">
        <v>1</v>
      </c>
      <c r="O80" s="351"/>
      <c r="P80" s="249">
        <v>1</v>
      </c>
      <c r="Q80" s="249">
        <v>1</v>
      </c>
      <c r="R80" s="249">
        <v>1</v>
      </c>
      <c r="S80" s="297">
        <v>1</v>
      </c>
      <c r="T80" s="297">
        <v>1</v>
      </c>
      <c r="U80" s="297">
        <v>1</v>
      </c>
      <c r="V80" s="298">
        <v>1</v>
      </c>
      <c r="W80" s="298">
        <v>1</v>
      </c>
      <c r="X80" s="298">
        <v>1</v>
      </c>
      <c r="Y80" s="349"/>
      <c r="Z80" s="299">
        <v>1</v>
      </c>
      <c r="AA80" s="299">
        <v>1</v>
      </c>
      <c r="AB80" s="299">
        <v>1</v>
      </c>
      <c r="AC80" s="299">
        <v>1</v>
      </c>
      <c r="AD80" s="300">
        <v>1</v>
      </c>
      <c r="AE80" s="300">
        <v>1</v>
      </c>
      <c r="AF80" s="300">
        <v>1</v>
      </c>
      <c r="AG80" s="300">
        <v>1</v>
      </c>
      <c r="AH80" s="300">
        <v>1</v>
      </c>
      <c r="AI80" s="300">
        <v>1</v>
      </c>
      <c r="AJ80" s="300">
        <v>1</v>
      </c>
      <c r="AK80" s="300">
        <v>1</v>
      </c>
    </row>
    <row r="81" spans="1:39" ht="23.4" customHeight="1">
      <c r="A81" s="296">
        <v>78</v>
      </c>
      <c r="B81" s="296">
        <v>13</v>
      </c>
      <c r="C81" s="296" t="s">
        <v>672</v>
      </c>
      <c r="D81" s="296" t="s">
        <v>559</v>
      </c>
      <c r="E81" s="296">
        <v>1315</v>
      </c>
      <c r="F81" s="296" t="s">
        <v>661</v>
      </c>
      <c r="G81" s="278">
        <v>1</v>
      </c>
      <c r="H81" s="347"/>
      <c r="I81" s="278">
        <v>1</v>
      </c>
      <c r="J81" s="278">
        <v>1</v>
      </c>
      <c r="K81" s="278">
        <v>1</v>
      </c>
      <c r="L81" s="278">
        <v>1</v>
      </c>
      <c r="M81" s="278">
        <v>1</v>
      </c>
      <c r="N81" s="249">
        <v>1</v>
      </c>
      <c r="O81" s="351"/>
      <c r="P81" s="249">
        <v>1</v>
      </c>
      <c r="Q81" s="249">
        <v>1</v>
      </c>
      <c r="R81" s="249">
        <v>1</v>
      </c>
      <c r="S81" s="297">
        <v>1</v>
      </c>
      <c r="T81" s="297">
        <v>1</v>
      </c>
      <c r="U81" s="297">
        <v>1</v>
      </c>
      <c r="V81" s="298">
        <v>1</v>
      </c>
      <c r="W81" s="298">
        <v>1</v>
      </c>
      <c r="X81" s="298">
        <v>1</v>
      </c>
      <c r="Y81" s="349"/>
      <c r="Z81" s="299">
        <v>1</v>
      </c>
      <c r="AA81" s="299">
        <v>1</v>
      </c>
      <c r="AB81" s="299">
        <v>1</v>
      </c>
      <c r="AC81" s="299">
        <v>1</v>
      </c>
      <c r="AD81" s="300">
        <v>1</v>
      </c>
      <c r="AE81" s="300">
        <v>1</v>
      </c>
      <c r="AF81" s="300">
        <v>1</v>
      </c>
      <c r="AG81" s="300">
        <v>1</v>
      </c>
      <c r="AH81" s="300">
        <v>1</v>
      </c>
      <c r="AI81" s="300">
        <v>1</v>
      </c>
      <c r="AJ81" s="300">
        <v>1</v>
      </c>
      <c r="AK81" s="300">
        <v>1</v>
      </c>
    </row>
    <row r="82" spans="1:39" ht="23.4" customHeight="1">
      <c r="A82" s="296">
        <v>79</v>
      </c>
      <c r="B82" s="296">
        <v>13</v>
      </c>
      <c r="C82" s="296" t="s">
        <v>672</v>
      </c>
      <c r="D82" s="296" t="s">
        <v>554</v>
      </c>
      <c r="E82" s="296">
        <v>1316</v>
      </c>
      <c r="F82" s="296" t="s">
        <v>659</v>
      </c>
      <c r="G82" s="278">
        <v>1</v>
      </c>
      <c r="H82" s="347"/>
      <c r="I82" s="278">
        <v>1</v>
      </c>
      <c r="J82" s="278">
        <v>1</v>
      </c>
      <c r="K82" s="278">
        <v>1</v>
      </c>
      <c r="L82" s="278">
        <v>1</v>
      </c>
      <c r="M82" s="278">
        <v>1</v>
      </c>
      <c r="N82" s="249">
        <v>1</v>
      </c>
      <c r="O82" s="351"/>
      <c r="P82" s="249">
        <v>1</v>
      </c>
      <c r="Q82" s="249">
        <v>1</v>
      </c>
      <c r="R82" s="249">
        <v>1</v>
      </c>
      <c r="S82" s="297">
        <v>1</v>
      </c>
      <c r="T82" s="297">
        <v>1</v>
      </c>
      <c r="U82" s="297">
        <v>1</v>
      </c>
      <c r="V82" s="298">
        <v>1</v>
      </c>
      <c r="W82" s="298">
        <v>1</v>
      </c>
      <c r="X82" s="298">
        <v>1</v>
      </c>
      <c r="Y82" s="349"/>
      <c r="Z82" s="299">
        <v>1</v>
      </c>
      <c r="AA82" s="299">
        <v>1</v>
      </c>
      <c r="AB82" s="299">
        <v>1</v>
      </c>
      <c r="AC82" s="299">
        <v>1</v>
      </c>
      <c r="AD82" s="300">
        <v>1</v>
      </c>
      <c r="AE82" s="300">
        <v>1</v>
      </c>
      <c r="AF82" s="300">
        <v>1</v>
      </c>
      <c r="AG82" s="300">
        <v>1</v>
      </c>
      <c r="AH82" s="300">
        <v>1</v>
      </c>
      <c r="AI82" s="300">
        <v>1</v>
      </c>
      <c r="AJ82" s="300">
        <v>1</v>
      </c>
      <c r="AK82" s="300">
        <v>1</v>
      </c>
    </row>
    <row r="83" spans="1:39" ht="23.4" customHeight="1">
      <c r="A83" s="296">
        <v>80</v>
      </c>
      <c r="B83" s="296">
        <v>13</v>
      </c>
      <c r="C83" s="296" t="s">
        <v>672</v>
      </c>
      <c r="D83" s="296" t="s">
        <v>552</v>
      </c>
      <c r="E83" s="296">
        <v>1317</v>
      </c>
      <c r="F83" s="296" t="s">
        <v>659</v>
      </c>
      <c r="G83" s="278">
        <v>1</v>
      </c>
      <c r="H83" s="347"/>
      <c r="I83" s="278">
        <v>1</v>
      </c>
      <c r="J83" s="278">
        <v>1</v>
      </c>
      <c r="K83" s="278">
        <v>1</v>
      </c>
      <c r="L83" s="278">
        <v>1</v>
      </c>
      <c r="M83" s="278">
        <v>1</v>
      </c>
      <c r="N83" s="249">
        <v>1</v>
      </c>
      <c r="O83" s="351"/>
      <c r="P83" s="249">
        <v>1</v>
      </c>
      <c r="Q83" s="249">
        <v>1</v>
      </c>
      <c r="R83" s="249">
        <v>1</v>
      </c>
      <c r="S83" s="297">
        <v>1</v>
      </c>
      <c r="T83" s="297">
        <v>1</v>
      </c>
      <c r="U83" s="297">
        <v>1</v>
      </c>
      <c r="V83" s="298">
        <v>1</v>
      </c>
      <c r="W83" s="298">
        <v>1</v>
      </c>
      <c r="X83" s="298">
        <v>1</v>
      </c>
      <c r="Y83" s="349"/>
      <c r="Z83" s="299">
        <v>1</v>
      </c>
      <c r="AA83" s="299">
        <v>1</v>
      </c>
      <c r="AB83" s="299">
        <v>1</v>
      </c>
      <c r="AC83" s="299">
        <v>1</v>
      </c>
      <c r="AD83" s="300">
        <v>1</v>
      </c>
      <c r="AE83" s="300">
        <v>1</v>
      </c>
      <c r="AF83" s="300">
        <v>1</v>
      </c>
      <c r="AG83" s="300">
        <v>1</v>
      </c>
      <c r="AH83" s="300">
        <v>1</v>
      </c>
      <c r="AI83" s="300">
        <v>1</v>
      </c>
      <c r="AJ83" s="300">
        <v>1</v>
      </c>
      <c r="AK83" s="300">
        <v>1</v>
      </c>
    </row>
    <row r="84" spans="1:39" ht="23.4" customHeight="1">
      <c r="A84" s="296">
        <v>81</v>
      </c>
      <c r="B84" s="296">
        <v>13</v>
      </c>
      <c r="C84" s="296" t="s">
        <v>674</v>
      </c>
      <c r="D84" s="296" t="s">
        <v>563</v>
      </c>
      <c r="E84" s="296">
        <v>1318</v>
      </c>
      <c r="F84" s="296" t="s">
        <v>563</v>
      </c>
      <c r="G84" s="278">
        <v>1</v>
      </c>
      <c r="H84" s="347"/>
      <c r="I84" s="278">
        <v>1</v>
      </c>
      <c r="J84" s="278">
        <v>1</v>
      </c>
      <c r="K84" s="278">
        <v>1</v>
      </c>
      <c r="L84" s="278">
        <v>1</v>
      </c>
      <c r="M84" s="278">
        <v>1</v>
      </c>
      <c r="N84" s="249">
        <v>1</v>
      </c>
      <c r="O84" s="351"/>
      <c r="P84" s="249">
        <v>1</v>
      </c>
      <c r="Q84" s="249">
        <v>1</v>
      </c>
      <c r="R84" s="249">
        <v>1</v>
      </c>
      <c r="S84" s="297">
        <v>1</v>
      </c>
      <c r="T84" s="297">
        <v>1</v>
      </c>
      <c r="U84" s="297">
        <v>1</v>
      </c>
      <c r="V84" s="298">
        <v>1</v>
      </c>
      <c r="W84" s="298">
        <v>1</v>
      </c>
      <c r="X84" s="298">
        <v>1</v>
      </c>
      <c r="Y84" s="349"/>
      <c r="Z84" s="299">
        <v>1</v>
      </c>
      <c r="AA84" s="299">
        <v>1</v>
      </c>
      <c r="AB84" s="299">
        <v>1</v>
      </c>
      <c r="AC84" s="299">
        <v>1</v>
      </c>
      <c r="AD84" s="300">
        <v>1</v>
      </c>
      <c r="AE84" s="300">
        <v>1</v>
      </c>
      <c r="AF84" s="300">
        <v>1</v>
      </c>
      <c r="AG84" s="300">
        <v>1</v>
      </c>
      <c r="AH84" s="300">
        <v>1</v>
      </c>
      <c r="AI84" s="300">
        <v>1</v>
      </c>
      <c r="AJ84" s="300">
        <v>1</v>
      </c>
      <c r="AK84" s="300">
        <v>1</v>
      </c>
      <c r="AM84" s="540">
        <f>AVERAGE(G68:L84,N68:AK84)</f>
        <v>1</v>
      </c>
    </row>
    <row r="85" spans="1:39" ht="23.4" customHeight="1" thickBot="1">
      <c r="A85" s="314">
        <v>82</v>
      </c>
      <c r="B85" s="314">
        <v>13</v>
      </c>
      <c r="C85" s="314" t="s">
        <v>675</v>
      </c>
      <c r="D85" s="314" t="s">
        <v>579</v>
      </c>
      <c r="E85" s="314"/>
      <c r="F85" s="314" t="s">
        <v>664</v>
      </c>
      <c r="G85" s="280">
        <v>0</v>
      </c>
      <c r="H85" s="348"/>
      <c r="I85" s="280">
        <v>0</v>
      </c>
      <c r="J85" s="280">
        <v>1</v>
      </c>
      <c r="K85" s="280">
        <v>1</v>
      </c>
      <c r="L85" s="280">
        <v>1</v>
      </c>
      <c r="M85" s="280">
        <v>1</v>
      </c>
      <c r="N85" s="250">
        <v>0</v>
      </c>
      <c r="O85" s="352">
        <v>0</v>
      </c>
      <c r="P85" s="250">
        <v>0</v>
      </c>
      <c r="Q85" s="250">
        <v>0</v>
      </c>
      <c r="R85" s="250">
        <v>0</v>
      </c>
      <c r="S85" s="301">
        <v>1</v>
      </c>
      <c r="T85" s="301">
        <v>1</v>
      </c>
      <c r="U85" s="301">
        <v>1</v>
      </c>
      <c r="V85" s="302">
        <v>0</v>
      </c>
      <c r="W85" s="302">
        <v>0</v>
      </c>
      <c r="X85" s="302">
        <v>1</v>
      </c>
      <c r="Y85" s="350"/>
      <c r="Z85" s="303">
        <v>0</v>
      </c>
      <c r="AA85" s="303">
        <v>0</v>
      </c>
      <c r="AB85" s="303">
        <v>0</v>
      </c>
      <c r="AC85" s="303">
        <v>0</v>
      </c>
      <c r="AD85" s="304">
        <v>0</v>
      </c>
      <c r="AE85" s="304">
        <v>0</v>
      </c>
      <c r="AF85" s="304">
        <v>0</v>
      </c>
      <c r="AG85" s="304">
        <v>0</v>
      </c>
      <c r="AH85" s="304">
        <v>0</v>
      </c>
      <c r="AI85" s="304">
        <v>0</v>
      </c>
      <c r="AJ85" s="304">
        <v>0</v>
      </c>
      <c r="AK85" s="304">
        <v>0</v>
      </c>
    </row>
    <row r="86" spans="1:39" ht="23.4" customHeight="1">
      <c r="A86" s="289">
        <v>83</v>
      </c>
      <c r="B86" s="289">
        <v>14</v>
      </c>
      <c r="C86" s="289" t="s">
        <v>671</v>
      </c>
      <c r="D86" s="289" t="s">
        <v>568</v>
      </c>
      <c r="E86" s="289">
        <v>1401</v>
      </c>
      <c r="F86" s="289" t="s">
        <v>568</v>
      </c>
      <c r="G86" s="339">
        <v>1</v>
      </c>
      <c r="H86" s="339">
        <v>1</v>
      </c>
      <c r="I86" s="339">
        <v>1</v>
      </c>
      <c r="J86" s="339">
        <v>1</v>
      </c>
      <c r="K86" s="339">
        <v>1</v>
      </c>
      <c r="L86" s="339">
        <v>1</v>
      </c>
      <c r="M86" s="339">
        <v>1</v>
      </c>
      <c r="N86" s="249">
        <v>1</v>
      </c>
      <c r="O86" s="249">
        <v>1</v>
      </c>
      <c r="P86" s="249">
        <v>1</v>
      </c>
      <c r="Q86" s="249">
        <v>1</v>
      </c>
      <c r="R86" s="249">
        <v>1</v>
      </c>
      <c r="S86" s="297">
        <v>1</v>
      </c>
      <c r="T86" s="297">
        <v>1</v>
      </c>
      <c r="U86" s="297">
        <v>1</v>
      </c>
      <c r="V86" s="345">
        <v>1</v>
      </c>
      <c r="W86" s="345">
        <v>1</v>
      </c>
      <c r="X86" s="345">
        <v>1</v>
      </c>
      <c r="Y86" s="341">
        <v>1</v>
      </c>
      <c r="Z86" s="341">
        <v>1</v>
      </c>
      <c r="AA86" s="341">
        <v>1</v>
      </c>
      <c r="AB86" s="341">
        <v>1</v>
      </c>
      <c r="AC86" s="341">
        <v>1</v>
      </c>
      <c r="AD86" s="300">
        <v>1</v>
      </c>
      <c r="AE86" s="300">
        <v>1</v>
      </c>
      <c r="AF86" s="300">
        <v>1</v>
      </c>
      <c r="AG86" s="300">
        <v>1</v>
      </c>
      <c r="AH86" s="300">
        <v>1</v>
      </c>
      <c r="AI86" s="300">
        <v>1</v>
      </c>
      <c r="AJ86" s="300">
        <v>1</v>
      </c>
      <c r="AK86" s="342">
        <v>1</v>
      </c>
    </row>
    <row r="87" spans="1:39" ht="23.4" customHeight="1">
      <c r="A87" s="296">
        <v>84</v>
      </c>
      <c r="B87" s="296">
        <v>14</v>
      </c>
      <c r="C87" s="296" t="s">
        <v>672</v>
      </c>
      <c r="D87" s="296" t="s">
        <v>560</v>
      </c>
      <c r="E87" s="296">
        <v>1402</v>
      </c>
      <c r="F87" s="296" t="s">
        <v>660</v>
      </c>
      <c r="G87" s="278">
        <v>1</v>
      </c>
      <c r="H87" s="347"/>
      <c r="I87" s="278">
        <v>1</v>
      </c>
      <c r="J87" s="278">
        <v>1</v>
      </c>
      <c r="K87" s="278">
        <v>1</v>
      </c>
      <c r="L87" s="278">
        <v>1</v>
      </c>
      <c r="M87" s="278">
        <v>1</v>
      </c>
      <c r="N87" s="249">
        <v>1</v>
      </c>
      <c r="O87" s="351"/>
      <c r="P87" s="249">
        <v>1</v>
      </c>
      <c r="Q87" s="249">
        <v>1</v>
      </c>
      <c r="R87" s="249">
        <v>1</v>
      </c>
      <c r="S87" s="297">
        <v>1</v>
      </c>
      <c r="T87" s="297">
        <v>1</v>
      </c>
      <c r="U87" s="297">
        <v>1</v>
      </c>
      <c r="V87" s="298">
        <v>1</v>
      </c>
      <c r="W87" s="298">
        <v>1</v>
      </c>
      <c r="X87" s="298">
        <v>1</v>
      </c>
      <c r="Y87" s="349"/>
      <c r="Z87" s="341">
        <v>1</v>
      </c>
      <c r="AA87" s="299">
        <v>1</v>
      </c>
      <c r="AB87" s="299">
        <v>1</v>
      </c>
      <c r="AC87" s="299">
        <v>1</v>
      </c>
      <c r="AD87" s="300">
        <v>1</v>
      </c>
      <c r="AE87" s="300">
        <v>1</v>
      </c>
      <c r="AF87" s="300">
        <v>1</v>
      </c>
      <c r="AG87" s="300">
        <v>1</v>
      </c>
      <c r="AH87" s="300">
        <v>1</v>
      </c>
      <c r="AI87" s="300">
        <v>1</v>
      </c>
      <c r="AJ87" s="300">
        <v>1</v>
      </c>
      <c r="AK87" s="300">
        <v>1</v>
      </c>
    </row>
    <row r="88" spans="1:39" ht="23.4" customHeight="1">
      <c r="A88" s="296">
        <v>85</v>
      </c>
      <c r="B88" s="296">
        <v>14</v>
      </c>
      <c r="C88" s="296" t="s">
        <v>672</v>
      </c>
      <c r="D88" s="296" t="s">
        <v>549</v>
      </c>
      <c r="E88" s="296">
        <v>1403</v>
      </c>
      <c r="F88" s="296" t="s">
        <v>658</v>
      </c>
      <c r="G88" s="278">
        <v>1</v>
      </c>
      <c r="H88" s="347"/>
      <c r="I88" s="278">
        <v>1</v>
      </c>
      <c r="J88" s="278">
        <v>1</v>
      </c>
      <c r="K88" s="278">
        <v>1</v>
      </c>
      <c r="L88" s="278">
        <v>1</v>
      </c>
      <c r="M88" s="278">
        <v>1</v>
      </c>
      <c r="N88" s="249">
        <v>1</v>
      </c>
      <c r="O88" s="351"/>
      <c r="P88" s="249">
        <v>1</v>
      </c>
      <c r="Q88" s="249">
        <v>1</v>
      </c>
      <c r="R88" s="249">
        <v>1</v>
      </c>
      <c r="S88" s="297">
        <v>1</v>
      </c>
      <c r="T88" s="297">
        <v>1</v>
      </c>
      <c r="U88" s="297">
        <v>1</v>
      </c>
      <c r="V88" s="298">
        <v>1</v>
      </c>
      <c r="W88" s="298">
        <v>1</v>
      </c>
      <c r="X88" s="298">
        <v>1</v>
      </c>
      <c r="Y88" s="349"/>
      <c r="Z88" s="341">
        <v>1</v>
      </c>
      <c r="AA88" s="299">
        <v>1</v>
      </c>
      <c r="AB88" s="299">
        <v>1</v>
      </c>
      <c r="AC88" s="299">
        <v>1</v>
      </c>
      <c r="AD88" s="300">
        <v>1</v>
      </c>
      <c r="AE88" s="300">
        <v>1</v>
      </c>
      <c r="AF88" s="300">
        <v>1</v>
      </c>
      <c r="AG88" s="300">
        <v>1</v>
      </c>
      <c r="AH88" s="300">
        <v>1</v>
      </c>
      <c r="AI88" s="300">
        <v>1</v>
      </c>
      <c r="AJ88" s="300">
        <v>1</v>
      </c>
      <c r="AK88" s="300">
        <v>1</v>
      </c>
    </row>
    <row r="89" spans="1:39" ht="23.4" customHeight="1">
      <c r="A89" s="296">
        <v>86</v>
      </c>
      <c r="B89" s="296">
        <v>14</v>
      </c>
      <c r="C89" s="296" t="s">
        <v>675</v>
      </c>
      <c r="D89" s="296" t="s">
        <v>572</v>
      </c>
      <c r="E89" s="296">
        <v>1404</v>
      </c>
      <c r="F89" s="296" t="s">
        <v>663</v>
      </c>
      <c r="G89" s="278">
        <v>1</v>
      </c>
      <c r="H89" s="278">
        <v>1</v>
      </c>
      <c r="I89" s="278">
        <v>1</v>
      </c>
      <c r="J89" s="278">
        <v>1</v>
      </c>
      <c r="K89" s="278">
        <v>1</v>
      </c>
      <c r="L89" s="278">
        <v>1</v>
      </c>
      <c r="M89" s="278">
        <v>1</v>
      </c>
      <c r="N89" s="249">
        <v>1</v>
      </c>
      <c r="O89" s="249">
        <v>1</v>
      </c>
      <c r="P89" s="249">
        <v>1</v>
      </c>
      <c r="Q89" s="249">
        <v>1</v>
      </c>
      <c r="R89" s="249">
        <v>1</v>
      </c>
      <c r="S89" s="297">
        <v>1</v>
      </c>
      <c r="T89" s="297">
        <v>1</v>
      </c>
      <c r="U89" s="297">
        <v>1</v>
      </c>
      <c r="V89" s="298">
        <v>1</v>
      </c>
      <c r="W89" s="298">
        <v>1</v>
      </c>
      <c r="X89" s="298">
        <v>1</v>
      </c>
      <c r="Y89" s="349"/>
      <c r="Z89" s="299">
        <v>1</v>
      </c>
      <c r="AA89" s="299">
        <v>1</v>
      </c>
      <c r="AB89" s="299">
        <v>1</v>
      </c>
      <c r="AC89" s="299">
        <v>1</v>
      </c>
      <c r="AD89" s="300">
        <v>1</v>
      </c>
      <c r="AE89" s="300">
        <v>1</v>
      </c>
      <c r="AF89" s="300">
        <v>1</v>
      </c>
      <c r="AG89" s="300">
        <v>1</v>
      </c>
      <c r="AH89" s="300">
        <v>1</v>
      </c>
      <c r="AI89" s="300">
        <v>1</v>
      </c>
      <c r="AJ89" s="300">
        <v>1</v>
      </c>
      <c r="AK89" s="300">
        <v>1</v>
      </c>
    </row>
    <row r="90" spans="1:39" ht="23.4" customHeight="1">
      <c r="A90" s="296">
        <v>87</v>
      </c>
      <c r="B90" s="296">
        <v>14</v>
      </c>
      <c r="C90" s="296" t="s">
        <v>672</v>
      </c>
      <c r="D90" s="296" t="s">
        <v>558</v>
      </c>
      <c r="E90" s="296">
        <v>1405</v>
      </c>
      <c r="F90" s="296" t="s">
        <v>660</v>
      </c>
      <c r="G90" s="278">
        <v>1</v>
      </c>
      <c r="H90" s="347"/>
      <c r="I90" s="278">
        <v>1</v>
      </c>
      <c r="J90" s="278">
        <v>1</v>
      </c>
      <c r="K90" s="278">
        <v>1</v>
      </c>
      <c r="L90" s="278">
        <v>1</v>
      </c>
      <c r="M90" s="278">
        <v>1</v>
      </c>
      <c r="N90" s="249">
        <v>1</v>
      </c>
      <c r="O90" s="351"/>
      <c r="P90" s="249">
        <v>1</v>
      </c>
      <c r="Q90" s="249">
        <v>1</v>
      </c>
      <c r="R90" s="249">
        <v>1</v>
      </c>
      <c r="S90" s="297">
        <v>1</v>
      </c>
      <c r="T90" s="297">
        <v>1</v>
      </c>
      <c r="U90" s="297">
        <v>1</v>
      </c>
      <c r="V90" s="298">
        <v>1</v>
      </c>
      <c r="W90" s="298">
        <v>1</v>
      </c>
      <c r="X90" s="298">
        <v>1</v>
      </c>
      <c r="Y90" s="349"/>
      <c r="Z90" s="341">
        <v>1</v>
      </c>
      <c r="AA90" s="299">
        <v>1</v>
      </c>
      <c r="AB90" s="299">
        <v>1</v>
      </c>
      <c r="AC90" s="299">
        <v>1</v>
      </c>
      <c r="AD90" s="300">
        <v>1</v>
      </c>
      <c r="AE90" s="300">
        <v>1</v>
      </c>
      <c r="AF90" s="300">
        <v>1</v>
      </c>
      <c r="AG90" s="300">
        <v>1</v>
      </c>
      <c r="AH90" s="300">
        <v>1</v>
      </c>
      <c r="AI90" s="300">
        <v>1</v>
      </c>
      <c r="AJ90" s="300">
        <v>1</v>
      </c>
      <c r="AK90" s="300">
        <v>1</v>
      </c>
    </row>
    <row r="91" spans="1:39" ht="23.4" customHeight="1">
      <c r="A91" s="296">
        <v>88</v>
      </c>
      <c r="B91" s="296">
        <v>14</v>
      </c>
      <c r="C91" s="296" t="s">
        <v>672</v>
      </c>
      <c r="D91" s="296" t="s">
        <v>549</v>
      </c>
      <c r="E91" s="296">
        <v>1406</v>
      </c>
      <c r="F91" s="296" t="s">
        <v>658</v>
      </c>
      <c r="G91" s="278">
        <v>1</v>
      </c>
      <c r="H91" s="347"/>
      <c r="I91" s="278">
        <v>1</v>
      </c>
      <c r="J91" s="278">
        <v>1</v>
      </c>
      <c r="K91" s="278">
        <v>1</v>
      </c>
      <c r="L91" s="278">
        <v>1</v>
      </c>
      <c r="M91" s="278">
        <v>1</v>
      </c>
      <c r="N91" s="249">
        <v>1</v>
      </c>
      <c r="O91" s="351"/>
      <c r="P91" s="249">
        <v>1</v>
      </c>
      <c r="Q91" s="249">
        <v>1</v>
      </c>
      <c r="R91" s="249">
        <v>1</v>
      </c>
      <c r="S91" s="297">
        <v>1</v>
      </c>
      <c r="T91" s="297">
        <v>1</v>
      </c>
      <c r="U91" s="297">
        <v>1</v>
      </c>
      <c r="V91" s="298">
        <v>1</v>
      </c>
      <c r="W91" s="298">
        <v>1</v>
      </c>
      <c r="X91" s="298">
        <v>1</v>
      </c>
      <c r="Y91" s="349"/>
      <c r="Z91" s="341">
        <v>1</v>
      </c>
      <c r="AA91" s="299">
        <v>1</v>
      </c>
      <c r="AB91" s="299">
        <v>1</v>
      </c>
      <c r="AC91" s="299">
        <v>1</v>
      </c>
      <c r="AD91" s="300">
        <v>1</v>
      </c>
      <c r="AE91" s="300">
        <v>1</v>
      </c>
      <c r="AF91" s="300">
        <v>1</v>
      </c>
      <c r="AG91" s="300">
        <v>1</v>
      </c>
      <c r="AH91" s="300">
        <v>1</v>
      </c>
      <c r="AI91" s="300">
        <v>1</v>
      </c>
      <c r="AJ91" s="300">
        <v>1</v>
      </c>
      <c r="AK91" s="300">
        <v>1</v>
      </c>
    </row>
    <row r="92" spans="1:39" ht="24" customHeight="1">
      <c r="A92" s="296">
        <v>89</v>
      </c>
      <c r="B92" s="296">
        <v>14</v>
      </c>
      <c r="C92" s="296" t="s">
        <v>675</v>
      </c>
      <c r="D92" s="296" t="s">
        <v>572</v>
      </c>
      <c r="E92" s="296">
        <v>1407</v>
      </c>
      <c r="F92" s="296" t="s">
        <v>663</v>
      </c>
      <c r="G92" s="278">
        <v>1</v>
      </c>
      <c r="H92" s="278">
        <v>1</v>
      </c>
      <c r="I92" s="278">
        <v>1</v>
      </c>
      <c r="J92" s="278">
        <v>1</v>
      </c>
      <c r="K92" s="278">
        <v>1</v>
      </c>
      <c r="L92" s="278">
        <v>1</v>
      </c>
      <c r="M92" s="278">
        <v>1</v>
      </c>
      <c r="N92" s="249">
        <v>1</v>
      </c>
      <c r="O92" s="249">
        <v>1</v>
      </c>
      <c r="P92" s="249">
        <v>1</v>
      </c>
      <c r="Q92" s="249">
        <v>1</v>
      </c>
      <c r="R92" s="249">
        <v>1</v>
      </c>
      <c r="S92" s="297">
        <v>1</v>
      </c>
      <c r="T92" s="297">
        <v>1</v>
      </c>
      <c r="U92" s="297">
        <v>1</v>
      </c>
      <c r="V92" s="298">
        <v>1</v>
      </c>
      <c r="W92" s="298">
        <v>1</v>
      </c>
      <c r="X92" s="298">
        <v>1</v>
      </c>
      <c r="Y92" s="299">
        <v>1</v>
      </c>
      <c r="Z92" s="299">
        <v>1</v>
      </c>
      <c r="AA92" s="299">
        <v>1</v>
      </c>
      <c r="AB92" s="299">
        <v>1</v>
      </c>
      <c r="AC92" s="299">
        <v>1</v>
      </c>
      <c r="AD92" s="300">
        <v>1</v>
      </c>
      <c r="AE92" s="300">
        <v>1</v>
      </c>
      <c r="AF92" s="300">
        <v>1</v>
      </c>
      <c r="AG92" s="300">
        <v>1</v>
      </c>
      <c r="AH92" s="300">
        <v>1</v>
      </c>
      <c r="AI92" s="300">
        <v>1</v>
      </c>
      <c r="AJ92" s="300">
        <v>1</v>
      </c>
      <c r="AK92" s="300">
        <v>1</v>
      </c>
    </row>
    <row r="93" spans="1:39" ht="23.4" customHeight="1">
      <c r="A93" s="296">
        <v>90</v>
      </c>
      <c r="B93" s="296">
        <v>14</v>
      </c>
      <c r="C93" s="296" t="s">
        <v>672</v>
      </c>
      <c r="D93" s="296" t="s">
        <v>558</v>
      </c>
      <c r="E93" s="296">
        <v>1408</v>
      </c>
      <c r="F93" s="296" t="s">
        <v>660</v>
      </c>
      <c r="G93" s="278">
        <v>1</v>
      </c>
      <c r="H93" s="347"/>
      <c r="I93" s="278">
        <v>1</v>
      </c>
      <c r="J93" s="278">
        <v>1</v>
      </c>
      <c r="K93" s="278">
        <v>1</v>
      </c>
      <c r="L93" s="278">
        <v>1</v>
      </c>
      <c r="M93" s="278">
        <v>1</v>
      </c>
      <c r="N93" s="249">
        <v>1</v>
      </c>
      <c r="O93" s="351"/>
      <c r="P93" s="249">
        <v>1</v>
      </c>
      <c r="Q93" s="249">
        <v>1</v>
      </c>
      <c r="R93" s="249">
        <v>1</v>
      </c>
      <c r="S93" s="297">
        <v>1</v>
      </c>
      <c r="T93" s="297">
        <v>1</v>
      </c>
      <c r="U93" s="297">
        <v>1</v>
      </c>
      <c r="V93" s="298">
        <v>1</v>
      </c>
      <c r="W93" s="298">
        <v>1</v>
      </c>
      <c r="X93" s="298">
        <v>1</v>
      </c>
      <c r="Y93" s="349"/>
      <c r="Z93" s="341">
        <v>1</v>
      </c>
      <c r="AA93" s="299">
        <v>1</v>
      </c>
      <c r="AB93" s="299">
        <v>1</v>
      </c>
      <c r="AC93" s="299">
        <v>1</v>
      </c>
      <c r="AD93" s="300">
        <v>1</v>
      </c>
      <c r="AE93" s="300">
        <v>1</v>
      </c>
      <c r="AF93" s="300">
        <v>1</v>
      </c>
      <c r="AG93" s="300">
        <v>1</v>
      </c>
      <c r="AH93" s="300">
        <v>1</v>
      </c>
      <c r="AI93" s="300">
        <v>1</v>
      </c>
      <c r="AJ93" s="300">
        <v>1</v>
      </c>
      <c r="AK93" s="300">
        <v>1</v>
      </c>
    </row>
    <row r="94" spans="1:39" ht="23.4" customHeight="1">
      <c r="A94" s="296">
        <v>91</v>
      </c>
      <c r="B94" s="296">
        <v>14</v>
      </c>
      <c r="C94" s="296" t="s">
        <v>672</v>
      </c>
      <c r="D94" s="296" t="s">
        <v>548</v>
      </c>
      <c r="E94" s="296">
        <v>1409</v>
      </c>
      <c r="F94" s="296" t="s">
        <v>658</v>
      </c>
      <c r="G94" s="278">
        <v>1</v>
      </c>
      <c r="H94" s="347"/>
      <c r="I94" s="278">
        <v>1</v>
      </c>
      <c r="J94" s="278">
        <v>1</v>
      </c>
      <c r="K94" s="278">
        <v>1</v>
      </c>
      <c r="L94" s="278">
        <v>1</v>
      </c>
      <c r="M94" s="278">
        <v>1</v>
      </c>
      <c r="N94" s="249">
        <v>1</v>
      </c>
      <c r="O94" s="351"/>
      <c r="P94" s="249">
        <v>1</v>
      </c>
      <c r="Q94" s="249">
        <v>1</v>
      </c>
      <c r="R94" s="249">
        <v>1</v>
      </c>
      <c r="S94" s="297">
        <v>1</v>
      </c>
      <c r="T94" s="297">
        <v>1</v>
      </c>
      <c r="U94" s="297">
        <v>1</v>
      </c>
      <c r="V94" s="298">
        <v>1</v>
      </c>
      <c r="W94" s="298">
        <v>1</v>
      </c>
      <c r="X94" s="298">
        <v>1</v>
      </c>
      <c r="Y94" s="349"/>
      <c r="Z94" s="341">
        <v>1</v>
      </c>
      <c r="AA94" s="299">
        <v>1</v>
      </c>
      <c r="AB94" s="299">
        <v>1</v>
      </c>
      <c r="AC94" s="299">
        <v>1</v>
      </c>
      <c r="AD94" s="300">
        <v>1</v>
      </c>
      <c r="AE94" s="300">
        <v>1</v>
      </c>
      <c r="AF94" s="300">
        <v>1</v>
      </c>
      <c r="AG94" s="300">
        <v>1</v>
      </c>
      <c r="AH94" s="300">
        <v>1</v>
      </c>
      <c r="AI94" s="300">
        <v>1</v>
      </c>
      <c r="AJ94" s="300">
        <v>1</v>
      </c>
      <c r="AK94" s="300">
        <v>1</v>
      </c>
    </row>
    <row r="95" spans="1:39" ht="23.4" customHeight="1">
      <c r="A95" s="296">
        <v>92</v>
      </c>
      <c r="B95" s="296">
        <v>14</v>
      </c>
      <c r="C95" s="296" t="s">
        <v>672</v>
      </c>
      <c r="D95" s="296" t="s">
        <v>545</v>
      </c>
      <c r="E95" s="296">
        <v>1410</v>
      </c>
      <c r="F95" s="296" t="s">
        <v>545</v>
      </c>
      <c r="G95" s="278">
        <v>1</v>
      </c>
      <c r="H95" s="347"/>
      <c r="I95" s="278">
        <v>1</v>
      </c>
      <c r="J95" s="278">
        <v>1</v>
      </c>
      <c r="K95" s="278">
        <v>1</v>
      </c>
      <c r="L95" s="278">
        <v>1</v>
      </c>
      <c r="M95" s="278">
        <v>1</v>
      </c>
      <c r="N95" s="249">
        <v>1</v>
      </c>
      <c r="O95" s="351"/>
      <c r="P95" s="249">
        <v>1</v>
      </c>
      <c r="Q95" s="249">
        <v>1</v>
      </c>
      <c r="R95" s="249">
        <v>1</v>
      </c>
      <c r="S95" s="297">
        <v>1</v>
      </c>
      <c r="T95" s="297">
        <v>1</v>
      </c>
      <c r="U95" s="297">
        <v>1</v>
      </c>
      <c r="V95" s="298">
        <v>1</v>
      </c>
      <c r="W95" s="298">
        <v>1</v>
      </c>
      <c r="X95" s="298">
        <v>1</v>
      </c>
      <c r="Y95" s="349"/>
      <c r="Z95" s="341">
        <v>1</v>
      </c>
      <c r="AA95" s="299">
        <v>1</v>
      </c>
      <c r="AB95" s="299">
        <v>1</v>
      </c>
      <c r="AC95" s="299">
        <v>1</v>
      </c>
      <c r="AD95" s="300">
        <v>1</v>
      </c>
      <c r="AE95" s="300">
        <v>1</v>
      </c>
      <c r="AF95" s="300">
        <v>1</v>
      </c>
      <c r="AG95" s="300">
        <v>1</v>
      </c>
      <c r="AH95" s="300">
        <v>1</v>
      </c>
      <c r="AI95" s="300">
        <v>1</v>
      </c>
      <c r="AJ95" s="300">
        <v>1</v>
      </c>
      <c r="AK95" s="300">
        <v>1</v>
      </c>
    </row>
    <row r="96" spans="1:39" ht="23.4" customHeight="1">
      <c r="A96" s="296">
        <v>93</v>
      </c>
      <c r="B96" s="296">
        <v>14</v>
      </c>
      <c r="C96" s="296" t="s">
        <v>672</v>
      </c>
      <c r="D96" s="296" t="s">
        <v>553</v>
      </c>
      <c r="E96" s="296">
        <v>1411</v>
      </c>
      <c r="F96" s="296" t="s">
        <v>659</v>
      </c>
      <c r="G96" s="278">
        <v>1</v>
      </c>
      <c r="H96" s="347"/>
      <c r="I96" s="278">
        <v>1</v>
      </c>
      <c r="J96" s="278">
        <v>1</v>
      </c>
      <c r="K96" s="278">
        <v>1</v>
      </c>
      <c r="L96" s="278">
        <v>1</v>
      </c>
      <c r="M96" s="278">
        <v>1</v>
      </c>
      <c r="N96" s="249">
        <v>1</v>
      </c>
      <c r="O96" s="351"/>
      <c r="P96" s="249">
        <v>1</v>
      </c>
      <c r="Q96" s="249">
        <v>1</v>
      </c>
      <c r="R96" s="249">
        <v>1</v>
      </c>
      <c r="S96" s="297">
        <v>1</v>
      </c>
      <c r="T96" s="297">
        <v>1</v>
      </c>
      <c r="U96" s="297">
        <v>1</v>
      </c>
      <c r="V96" s="298">
        <v>1</v>
      </c>
      <c r="W96" s="298">
        <v>1</v>
      </c>
      <c r="X96" s="298">
        <v>1</v>
      </c>
      <c r="Y96" s="349"/>
      <c r="Z96" s="341">
        <v>1</v>
      </c>
      <c r="AA96" s="299">
        <v>1</v>
      </c>
      <c r="AB96" s="299">
        <v>1</v>
      </c>
      <c r="AC96" s="299">
        <v>1</v>
      </c>
      <c r="AD96" s="300">
        <v>1</v>
      </c>
      <c r="AE96" s="300">
        <v>1</v>
      </c>
      <c r="AF96" s="300">
        <v>1</v>
      </c>
      <c r="AG96" s="300">
        <v>1</v>
      </c>
      <c r="AH96" s="300">
        <v>1</v>
      </c>
      <c r="AI96" s="300">
        <v>1</v>
      </c>
      <c r="AJ96" s="300">
        <v>1</v>
      </c>
      <c r="AK96" s="300">
        <v>1</v>
      </c>
    </row>
    <row r="97" spans="1:41" ht="23.4" customHeight="1">
      <c r="A97" s="296">
        <v>94</v>
      </c>
      <c r="B97" s="296">
        <v>14</v>
      </c>
      <c r="C97" s="296" t="s">
        <v>672</v>
      </c>
      <c r="D97" s="296" t="s">
        <v>557</v>
      </c>
      <c r="E97" s="296">
        <v>1412</v>
      </c>
      <c r="F97" s="296" t="s">
        <v>661</v>
      </c>
      <c r="G97" s="278">
        <v>1</v>
      </c>
      <c r="H97" s="347"/>
      <c r="I97" s="278">
        <v>1</v>
      </c>
      <c r="J97" s="278">
        <v>1</v>
      </c>
      <c r="K97" s="278">
        <v>1</v>
      </c>
      <c r="L97" s="278">
        <v>1</v>
      </c>
      <c r="M97" s="278">
        <v>1</v>
      </c>
      <c r="N97" s="249">
        <v>1</v>
      </c>
      <c r="O97" s="351"/>
      <c r="P97" s="249">
        <v>1</v>
      </c>
      <c r="Q97" s="249">
        <v>1</v>
      </c>
      <c r="R97" s="249">
        <v>1</v>
      </c>
      <c r="S97" s="297">
        <v>1</v>
      </c>
      <c r="T97" s="297">
        <v>1</v>
      </c>
      <c r="U97" s="297">
        <v>1</v>
      </c>
      <c r="V97" s="298">
        <v>1</v>
      </c>
      <c r="W97" s="298">
        <v>1</v>
      </c>
      <c r="X97" s="298">
        <v>1</v>
      </c>
      <c r="Y97" s="349"/>
      <c r="Z97" s="341">
        <v>1</v>
      </c>
      <c r="AA97" s="299">
        <v>1</v>
      </c>
      <c r="AB97" s="299">
        <v>1</v>
      </c>
      <c r="AC97" s="299">
        <v>1</v>
      </c>
      <c r="AD97" s="300">
        <v>1</v>
      </c>
      <c r="AE97" s="300">
        <v>1</v>
      </c>
      <c r="AF97" s="300">
        <v>1</v>
      </c>
      <c r="AG97" s="300">
        <v>1</v>
      </c>
      <c r="AH97" s="300">
        <v>1</v>
      </c>
      <c r="AI97" s="300">
        <v>1</v>
      </c>
      <c r="AJ97" s="300">
        <v>1</v>
      </c>
      <c r="AK97" s="300">
        <v>1</v>
      </c>
    </row>
    <row r="98" spans="1:41" ht="23.4" customHeight="1">
      <c r="A98" s="296">
        <v>95</v>
      </c>
      <c r="B98" s="296">
        <v>14</v>
      </c>
      <c r="C98" s="296" t="s">
        <v>672</v>
      </c>
      <c r="D98" s="296" t="s">
        <v>559</v>
      </c>
      <c r="E98" s="296">
        <v>1413</v>
      </c>
      <c r="F98" s="296" t="s">
        <v>661</v>
      </c>
      <c r="G98" s="278">
        <v>1</v>
      </c>
      <c r="H98" s="347"/>
      <c r="I98" s="278">
        <v>1</v>
      </c>
      <c r="J98" s="278">
        <v>1</v>
      </c>
      <c r="K98" s="278">
        <v>1</v>
      </c>
      <c r="L98" s="278">
        <v>1</v>
      </c>
      <c r="M98" s="278">
        <v>1</v>
      </c>
      <c r="N98" s="249">
        <v>1</v>
      </c>
      <c r="O98" s="351"/>
      <c r="P98" s="249">
        <v>1</v>
      </c>
      <c r="Q98" s="249">
        <v>1</v>
      </c>
      <c r="R98" s="249">
        <v>1</v>
      </c>
      <c r="S98" s="297">
        <v>1</v>
      </c>
      <c r="T98" s="297">
        <v>1</v>
      </c>
      <c r="U98" s="297">
        <v>1</v>
      </c>
      <c r="V98" s="298">
        <v>1</v>
      </c>
      <c r="W98" s="298">
        <v>1</v>
      </c>
      <c r="X98" s="298">
        <v>1</v>
      </c>
      <c r="Y98" s="349"/>
      <c r="Z98" s="341">
        <v>1</v>
      </c>
      <c r="AA98" s="299">
        <v>1</v>
      </c>
      <c r="AB98" s="299">
        <v>1</v>
      </c>
      <c r="AC98" s="299">
        <v>1</v>
      </c>
      <c r="AD98" s="300">
        <v>1</v>
      </c>
      <c r="AE98" s="300">
        <v>1</v>
      </c>
      <c r="AF98" s="300">
        <v>1</v>
      </c>
      <c r="AG98" s="300">
        <v>1</v>
      </c>
      <c r="AH98" s="300">
        <v>1</v>
      </c>
      <c r="AI98" s="300">
        <v>1</v>
      </c>
      <c r="AJ98" s="300">
        <v>1</v>
      </c>
      <c r="AK98" s="300">
        <v>1</v>
      </c>
    </row>
    <row r="99" spans="1:41" ht="23.4" customHeight="1">
      <c r="A99" s="296">
        <v>96</v>
      </c>
      <c r="B99" s="296">
        <v>14</v>
      </c>
      <c r="C99" s="296" t="s">
        <v>672</v>
      </c>
      <c r="D99" s="296" t="s">
        <v>554</v>
      </c>
      <c r="E99" s="296">
        <v>1414</v>
      </c>
      <c r="F99" s="296" t="s">
        <v>659</v>
      </c>
      <c r="G99" s="278">
        <v>1</v>
      </c>
      <c r="H99" s="347"/>
      <c r="I99" s="278">
        <v>1</v>
      </c>
      <c r="J99" s="278">
        <v>1</v>
      </c>
      <c r="K99" s="278">
        <v>1</v>
      </c>
      <c r="L99" s="278">
        <v>1</v>
      </c>
      <c r="M99" s="278">
        <v>1</v>
      </c>
      <c r="N99" s="249">
        <v>1</v>
      </c>
      <c r="O99" s="351"/>
      <c r="P99" s="249">
        <v>1</v>
      </c>
      <c r="Q99" s="249">
        <v>1</v>
      </c>
      <c r="R99" s="249">
        <v>1</v>
      </c>
      <c r="S99" s="297">
        <v>1</v>
      </c>
      <c r="T99" s="297">
        <v>1</v>
      </c>
      <c r="U99" s="297">
        <v>1</v>
      </c>
      <c r="V99" s="298">
        <v>1</v>
      </c>
      <c r="W99" s="298">
        <v>1</v>
      </c>
      <c r="X99" s="298">
        <v>1</v>
      </c>
      <c r="Y99" s="349"/>
      <c r="Z99" s="341">
        <v>1</v>
      </c>
      <c r="AA99" s="299">
        <v>1</v>
      </c>
      <c r="AB99" s="299">
        <v>1</v>
      </c>
      <c r="AC99" s="299">
        <v>1</v>
      </c>
      <c r="AD99" s="300">
        <v>1</v>
      </c>
      <c r="AE99" s="300">
        <v>1</v>
      </c>
      <c r="AF99" s="300">
        <v>1</v>
      </c>
      <c r="AG99" s="300">
        <v>1</v>
      </c>
      <c r="AH99" s="300">
        <v>1</v>
      </c>
      <c r="AI99" s="300">
        <v>1</v>
      </c>
      <c r="AJ99" s="300">
        <v>1</v>
      </c>
      <c r="AK99" s="300">
        <v>1</v>
      </c>
    </row>
    <row r="100" spans="1:41" ht="23.4" customHeight="1">
      <c r="A100" s="296">
        <v>97</v>
      </c>
      <c r="B100" s="296">
        <v>14</v>
      </c>
      <c r="C100" s="296" t="s">
        <v>672</v>
      </c>
      <c r="D100" s="296" t="s">
        <v>552</v>
      </c>
      <c r="E100" s="296">
        <v>1415</v>
      </c>
      <c r="F100" s="296" t="s">
        <v>659</v>
      </c>
      <c r="G100" s="278">
        <v>1</v>
      </c>
      <c r="H100" s="347"/>
      <c r="I100" s="278">
        <v>1</v>
      </c>
      <c r="J100" s="278">
        <v>1</v>
      </c>
      <c r="K100" s="278">
        <v>1</v>
      </c>
      <c r="L100" s="278">
        <v>1</v>
      </c>
      <c r="M100" s="278">
        <v>1</v>
      </c>
      <c r="N100" s="249">
        <v>1</v>
      </c>
      <c r="O100" s="351"/>
      <c r="P100" s="249">
        <v>1</v>
      </c>
      <c r="Q100" s="249">
        <v>1</v>
      </c>
      <c r="R100" s="249">
        <v>1</v>
      </c>
      <c r="S100" s="297">
        <v>1</v>
      </c>
      <c r="T100" s="297">
        <v>1</v>
      </c>
      <c r="U100" s="297">
        <v>1</v>
      </c>
      <c r="V100" s="298">
        <v>1</v>
      </c>
      <c r="W100" s="298">
        <v>1</v>
      </c>
      <c r="X100" s="298">
        <v>1</v>
      </c>
      <c r="Y100" s="349"/>
      <c r="Z100" s="341">
        <v>1</v>
      </c>
      <c r="AA100" s="299">
        <v>1</v>
      </c>
      <c r="AB100" s="299">
        <v>1</v>
      </c>
      <c r="AC100" s="299">
        <v>1</v>
      </c>
      <c r="AD100" s="300">
        <v>1</v>
      </c>
      <c r="AE100" s="300">
        <v>1</v>
      </c>
      <c r="AF100" s="300">
        <v>1</v>
      </c>
      <c r="AG100" s="300">
        <v>1</v>
      </c>
      <c r="AH100" s="300">
        <v>1</v>
      </c>
      <c r="AI100" s="300">
        <v>1</v>
      </c>
      <c r="AJ100" s="300">
        <v>1</v>
      </c>
      <c r="AK100" s="300">
        <v>1</v>
      </c>
    </row>
    <row r="101" spans="1:41" ht="23.4" customHeight="1" thickBot="1">
      <c r="A101" s="314">
        <v>98</v>
      </c>
      <c r="B101" s="314">
        <v>14</v>
      </c>
      <c r="C101" s="314" t="s">
        <v>674</v>
      </c>
      <c r="D101" s="314" t="s">
        <v>563</v>
      </c>
      <c r="E101" s="314">
        <v>1416</v>
      </c>
      <c r="F101" s="314" t="s">
        <v>563</v>
      </c>
      <c r="G101" s="280">
        <v>1</v>
      </c>
      <c r="H101" s="348"/>
      <c r="I101" s="280">
        <v>1</v>
      </c>
      <c r="J101" s="280">
        <v>1</v>
      </c>
      <c r="K101" s="280">
        <v>1</v>
      </c>
      <c r="L101" s="280">
        <v>1</v>
      </c>
      <c r="M101" s="280">
        <v>1</v>
      </c>
      <c r="N101" s="250">
        <v>1</v>
      </c>
      <c r="O101" s="352"/>
      <c r="P101" s="250">
        <v>1</v>
      </c>
      <c r="Q101" s="250">
        <v>1</v>
      </c>
      <c r="R101" s="250">
        <v>1</v>
      </c>
      <c r="S101" s="301">
        <v>1</v>
      </c>
      <c r="T101" s="301">
        <v>1</v>
      </c>
      <c r="U101" s="301">
        <v>1</v>
      </c>
      <c r="V101" s="302">
        <v>1</v>
      </c>
      <c r="W101" s="302">
        <v>1</v>
      </c>
      <c r="X101" s="302">
        <v>1</v>
      </c>
      <c r="Y101" s="350"/>
      <c r="Z101" s="303">
        <v>1</v>
      </c>
      <c r="AA101" s="303">
        <v>1</v>
      </c>
      <c r="AB101" s="303">
        <v>1</v>
      </c>
      <c r="AC101" s="303">
        <v>1</v>
      </c>
      <c r="AD101" s="304">
        <v>1</v>
      </c>
      <c r="AE101" s="304">
        <v>1</v>
      </c>
      <c r="AF101" s="304">
        <v>1</v>
      </c>
      <c r="AG101" s="304">
        <v>1</v>
      </c>
      <c r="AH101" s="304">
        <v>1</v>
      </c>
      <c r="AI101" s="304">
        <v>1</v>
      </c>
      <c r="AJ101" s="304">
        <v>1</v>
      </c>
      <c r="AK101" s="304">
        <v>1</v>
      </c>
      <c r="AM101" s="540">
        <f>AVERAGE(G86:L101,N86:AK101)</f>
        <v>1</v>
      </c>
      <c r="AN101" s="542">
        <v>1</v>
      </c>
      <c r="AO101" s="282" t="b">
        <f>AM101=AN101</f>
        <v>1</v>
      </c>
    </row>
    <row r="102" spans="1:41" ht="23.4" customHeight="1">
      <c r="A102" s="289">
        <v>99</v>
      </c>
      <c r="B102" s="289">
        <v>15</v>
      </c>
      <c r="C102" s="289" t="s">
        <v>671</v>
      </c>
      <c r="D102" s="289" t="s">
        <v>568</v>
      </c>
      <c r="E102" s="289">
        <v>1501</v>
      </c>
      <c r="F102" s="289" t="s">
        <v>568</v>
      </c>
      <c r="G102" s="339">
        <v>1</v>
      </c>
      <c r="H102" s="339">
        <v>1</v>
      </c>
      <c r="I102" s="339">
        <v>1</v>
      </c>
      <c r="J102" s="339">
        <v>1</v>
      </c>
      <c r="K102" s="339">
        <v>1</v>
      </c>
      <c r="L102" s="339">
        <v>1</v>
      </c>
      <c r="M102" s="339">
        <v>1</v>
      </c>
      <c r="N102" s="340">
        <v>1</v>
      </c>
      <c r="O102" s="340">
        <v>1</v>
      </c>
      <c r="P102" s="340">
        <v>1</v>
      </c>
      <c r="Q102" s="340">
        <v>1</v>
      </c>
      <c r="R102" s="340">
        <v>1</v>
      </c>
      <c r="S102" s="297">
        <v>1</v>
      </c>
      <c r="T102" s="297">
        <v>1</v>
      </c>
      <c r="U102" s="297">
        <v>1</v>
      </c>
      <c r="V102" s="298">
        <v>1</v>
      </c>
      <c r="W102" s="298">
        <v>1</v>
      </c>
      <c r="X102" s="298">
        <v>1</v>
      </c>
      <c r="Y102" s="340">
        <v>1</v>
      </c>
      <c r="Z102" s="341">
        <v>1</v>
      </c>
      <c r="AA102" s="341">
        <v>1</v>
      </c>
      <c r="AB102" s="341">
        <v>1</v>
      </c>
      <c r="AC102" s="341">
        <v>1</v>
      </c>
      <c r="AD102" s="342">
        <v>1</v>
      </c>
      <c r="AE102" s="342">
        <v>1</v>
      </c>
      <c r="AF102" s="342">
        <v>1</v>
      </c>
      <c r="AG102" s="342">
        <v>1</v>
      </c>
      <c r="AH102" s="342">
        <v>1</v>
      </c>
      <c r="AI102" s="342">
        <v>1</v>
      </c>
      <c r="AJ102" s="342">
        <v>1</v>
      </c>
      <c r="AK102" s="342">
        <v>1</v>
      </c>
    </row>
    <row r="103" spans="1:41" ht="23.4" customHeight="1">
      <c r="A103" s="296">
        <v>100</v>
      </c>
      <c r="B103" s="296">
        <v>15</v>
      </c>
      <c r="C103" s="296" t="s">
        <v>672</v>
      </c>
      <c r="D103" s="296" t="s">
        <v>560</v>
      </c>
      <c r="E103" s="296">
        <v>1502</v>
      </c>
      <c r="F103" s="296" t="s">
        <v>660</v>
      </c>
      <c r="G103" s="278">
        <v>1</v>
      </c>
      <c r="H103" s="347"/>
      <c r="I103" s="278">
        <v>1</v>
      </c>
      <c r="J103" s="278">
        <v>1</v>
      </c>
      <c r="K103" s="278">
        <v>1</v>
      </c>
      <c r="L103" s="278">
        <v>1</v>
      </c>
      <c r="M103" s="278">
        <v>1</v>
      </c>
      <c r="N103" s="249">
        <v>1</v>
      </c>
      <c r="O103" s="351"/>
      <c r="P103" s="249">
        <v>1</v>
      </c>
      <c r="Q103" s="249">
        <v>1</v>
      </c>
      <c r="R103" s="249">
        <v>1</v>
      </c>
      <c r="S103" s="297">
        <v>1</v>
      </c>
      <c r="T103" s="297">
        <v>1</v>
      </c>
      <c r="U103" s="297">
        <v>1</v>
      </c>
      <c r="V103" s="298">
        <v>1</v>
      </c>
      <c r="W103" s="298">
        <v>1</v>
      </c>
      <c r="X103" s="298">
        <v>1</v>
      </c>
      <c r="Y103" s="349"/>
      <c r="Z103" s="341">
        <v>1</v>
      </c>
      <c r="AA103" s="299">
        <v>1</v>
      </c>
      <c r="AB103" s="299">
        <v>1</v>
      </c>
      <c r="AC103" s="299">
        <v>1</v>
      </c>
      <c r="AD103" s="300">
        <v>1</v>
      </c>
      <c r="AE103" s="300">
        <v>1</v>
      </c>
      <c r="AF103" s="300">
        <v>1</v>
      </c>
      <c r="AG103" s="300">
        <v>1</v>
      </c>
      <c r="AH103" s="300">
        <v>1</v>
      </c>
      <c r="AI103" s="300">
        <v>1</v>
      </c>
      <c r="AJ103" s="300">
        <v>1</v>
      </c>
      <c r="AK103" s="300">
        <v>1</v>
      </c>
    </row>
    <row r="104" spans="1:41" ht="23.4" customHeight="1">
      <c r="A104" s="296">
        <v>101</v>
      </c>
      <c r="B104" s="296">
        <v>15</v>
      </c>
      <c r="C104" s="296" t="s">
        <v>672</v>
      </c>
      <c r="D104" s="296" t="s">
        <v>549</v>
      </c>
      <c r="E104" s="296">
        <v>1503</v>
      </c>
      <c r="F104" s="296" t="s">
        <v>658</v>
      </c>
      <c r="G104" s="278">
        <v>1</v>
      </c>
      <c r="H104" s="347"/>
      <c r="I104" s="278">
        <v>1</v>
      </c>
      <c r="J104" s="278">
        <v>1</v>
      </c>
      <c r="K104" s="278">
        <v>1</v>
      </c>
      <c r="L104" s="278">
        <v>1</v>
      </c>
      <c r="M104" s="278">
        <v>1</v>
      </c>
      <c r="N104" s="249">
        <v>1</v>
      </c>
      <c r="O104" s="351"/>
      <c r="P104" s="249">
        <v>1</v>
      </c>
      <c r="Q104" s="249">
        <v>1</v>
      </c>
      <c r="R104" s="249">
        <v>1</v>
      </c>
      <c r="S104" s="297">
        <v>1</v>
      </c>
      <c r="T104" s="297">
        <v>1</v>
      </c>
      <c r="U104" s="297">
        <v>1</v>
      </c>
      <c r="V104" s="298">
        <v>1</v>
      </c>
      <c r="W104" s="298">
        <v>1</v>
      </c>
      <c r="X104" s="298">
        <v>1</v>
      </c>
      <c r="Y104" s="349"/>
      <c r="Z104" s="341">
        <v>1</v>
      </c>
      <c r="AA104" s="299">
        <v>1</v>
      </c>
      <c r="AB104" s="299">
        <v>1</v>
      </c>
      <c r="AC104" s="299">
        <v>1</v>
      </c>
      <c r="AD104" s="300">
        <v>1</v>
      </c>
      <c r="AE104" s="300">
        <v>1</v>
      </c>
      <c r="AF104" s="300">
        <v>1</v>
      </c>
      <c r="AG104" s="300">
        <v>1</v>
      </c>
      <c r="AH104" s="300">
        <v>1</v>
      </c>
      <c r="AI104" s="300">
        <v>1</v>
      </c>
      <c r="AJ104" s="300">
        <v>1</v>
      </c>
      <c r="AK104" s="300">
        <v>1</v>
      </c>
    </row>
    <row r="105" spans="1:41" ht="23.4" customHeight="1">
      <c r="A105" s="296">
        <v>102</v>
      </c>
      <c r="B105" s="296">
        <v>15</v>
      </c>
      <c r="C105" s="296" t="s">
        <v>675</v>
      </c>
      <c r="D105" s="296" t="s">
        <v>572</v>
      </c>
      <c r="E105" s="296">
        <v>1504</v>
      </c>
      <c r="F105" s="296" t="s">
        <v>663</v>
      </c>
      <c r="G105" s="278">
        <v>1</v>
      </c>
      <c r="H105" s="278">
        <v>1</v>
      </c>
      <c r="I105" s="278">
        <v>1</v>
      </c>
      <c r="J105" s="278">
        <v>1</v>
      </c>
      <c r="K105" s="278">
        <v>1</v>
      </c>
      <c r="L105" s="278">
        <v>1</v>
      </c>
      <c r="M105" s="278">
        <v>1</v>
      </c>
      <c r="N105" s="249">
        <v>1</v>
      </c>
      <c r="O105" s="249">
        <v>1</v>
      </c>
      <c r="P105" s="249">
        <v>1</v>
      </c>
      <c r="Q105" s="249">
        <v>1</v>
      </c>
      <c r="R105" s="249">
        <v>1</v>
      </c>
      <c r="S105" s="297">
        <v>1</v>
      </c>
      <c r="T105" s="297">
        <v>1</v>
      </c>
      <c r="U105" s="297">
        <v>1</v>
      </c>
      <c r="V105" s="298">
        <v>1</v>
      </c>
      <c r="W105" s="298">
        <v>1</v>
      </c>
      <c r="X105" s="298">
        <v>1</v>
      </c>
      <c r="Y105" s="299">
        <v>1</v>
      </c>
      <c r="Z105" s="341">
        <v>1</v>
      </c>
      <c r="AA105" s="341">
        <v>1</v>
      </c>
      <c r="AB105" s="341">
        <v>1</v>
      </c>
      <c r="AC105" s="341">
        <v>1</v>
      </c>
      <c r="AD105" s="300">
        <v>1</v>
      </c>
      <c r="AE105" s="300">
        <v>1</v>
      </c>
      <c r="AF105" s="300">
        <v>1</v>
      </c>
      <c r="AG105" s="300">
        <v>1</v>
      </c>
      <c r="AH105" s="300">
        <v>1</v>
      </c>
      <c r="AI105" s="300">
        <v>1</v>
      </c>
      <c r="AJ105" s="300">
        <v>1</v>
      </c>
      <c r="AK105" s="300">
        <v>1</v>
      </c>
    </row>
    <row r="106" spans="1:41" ht="23.4" customHeight="1">
      <c r="A106" s="296">
        <v>103</v>
      </c>
      <c r="B106" s="296">
        <v>15</v>
      </c>
      <c r="C106" s="296" t="s">
        <v>672</v>
      </c>
      <c r="D106" s="296" t="s">
        <v>558</v>
      </c>
      <c r="E106" s="296">
        <v>1505</v>
      </c>
      <c r="F106" s="296" t="s">
        <v>660</v>
      </c>
      <c r="G106" s="278">
        <v>1</v>
      </c>
      <c r="H106" s="347"/>
      <c r="I106" s="278">
        <v>1</v>
      </c>
      <c r="J106" s="278">
        <v>1</v>
      </c>
      <c r="K106" s="278">
        <v>1</v>
      </c>
      <c r="L106" s="278">
        <v>1</v>
      </c>
      <c r="M106" s="278">
        <v>1</v>
      </c>
      <c r="N106" s="249">
        <v>1</v>
      </c>
      <c r="O106" s="351"/>
      <c r="P106" s="249">
        <v>1</v>
      </c>
      <c r="Q106" s="249">
        <v>1</v>
      </c>
      <c r="R106" s="249">
        <v>1</v>
      </c>
      <c r="S106" s="297">
        <v>1</v>
      </c>
      <c r="T106" s="297">
        <v>1</v>
      </c>
      <c r="U106" s="297">
        <v>1</v>
      </c>
      <c r="V106" s="298">
        <v>1</v>
      </c>
      <c r="W106" s="298">
        <v>1</v>
      </c>
      <c r="X106" s="298">
        <v>1</v>
      </c>
      <c r="Y106" s="349"/>
      <c r="Z106" s="341">
        <v>1</v>
      </c>
      <c r="AA106" s="299">
        <v>1</v>
      </c>
      <c r="AB106" s="299">
        <v>1</v>
      </c>
      <c r="AC106" s="299">
        <v>1</v>
      </c>
      <c r="AD106" s="300">
        <v>1</v>
      </c>
      <c r="AE106" s="300">
        <v>1</v>
      </c>
      <c r="AF106" s="300">
        <v>1</v>
      </c>
      <c r="AG106" s="300">
        <v>1</v>
      </c>
      <c r="AH106" s="300">
        <v>1</v>
      </c>
      <c r="AI106" s="300">
        <v>1</v>
      </c>
      <c r="AJ106" s="300">
        <v>1</v>
      </c>
      <c r="AK106" s="300">
        <v>1</v>
      </c>
    </row>
    <row r="107" spans="1:41" ht="23.4" customHeight="1">
      <c r="A107" s="296">
        <v>104</v>
      </c>
      <c r="B107" s="296">
        <v>15</v>
      </c>
      <c r="C107" s="296" t="s">
        <v>672</v>
      </c>
      <c r="D107" s="296" t="s">
        <v>549</v>
      </c>
      <c r="E107" s="296">
        <v>1506</v>
      </c>
      <c r="F107" s="296" t="s">
        <v>658</v>
      </c>
      <c r="G107" s="278">
        <v>1</v>
      </c>
      <c r="H107" s="347"/>
      <c r="I107" s="278">
        <v>1</v>
      </c>
      <c r="J107" s="278">
        <v>1</v>
      </c>
      <c r="K107" s="278">
        <v>1</v>
      </c>
      <c r="L107" s="278">
        <v>1</v>
      </c>
      <c r="M107" s="278">
        <v>1</v>
      </c>
      <c r="N107" s="249">
        <v>1</v>
      </c>
      <c r="O107" s="351"/>
      <c r="P107" s="249">
        <v>1</v>
      </c>
      <c r="Q107" s="249">
        <v>1</v>
      </c>
      <c r="R107" s="249">
        <v>1</v>
      </c>
      <c r="S107" s="297">
        <v>1</v>
      </c>
      <c r="T107" s="297">
        <v>1</v>
      </c>
      <c r="U107" s="297">
        <v>1</v>
      </c>
      <c r="V107" s="298">
        <v>1</v>
      </c>
      <c r="W107" s="298">
        <v>1</v>
      </c>
      <c r="X107" s="298">
        <v>1</v>
      </c>
      <c r="Y107" s="349"/>
      <c r="Z107" s="341">
        <v>1</v>
      </c>
      <c r="AA107" s="299">
        <v>1</v>
      </c>
      <c r="AB107" s="299">
        <v>1</v>
      </c>
      <c r="AC107" s="299">
        <v>1</v>
      </c>
      <c r="AD107" s="300">
        <v>1</v>
      </c>
      <c r="AE107" s="300">
        <v>1</v>
      </c>
      <c r="AF107" s="300">
        <v>1</v>
      </c>
      <c r="AG107" s="300">
        <v>1</v>
      </c>
      <c r="AH107" s="300">
        <v>1</v>
      </c>
      <c r="AI107" s="300">
        <v>1</v>
      </c>
      <c r="AJ107" s="300">
        <v>1</v>
      </c>
      <c r="AK107" s="300">
        <v>1</v>
      </c>
    </row>
    <row r="108" spans="1:41" ht="23.4" customHeight="1">
      <c r="A108" s="296">
        <v>105</v>
      </c>
      <c r="B108" s="296">
        <v>15</v>
      </c>
      <c r="C108" s="296" t="s">
        <v>675</v>
      </c>
      <c r="D108" s="296" t="s">
        <v>572</v>
      </c>
      <c r="E108" s="296">
        <v>1507</v>
      </c>
      <c r="F108" s="296" t="s">
        <v>663</v>
      </c>
      <c r="G108" s="278">
        <v>1</v>
      </c>
      <c r="H108" s="278">
        <v>1</v>
      </c>
      <c r="I108" s="278">
        <v>1</v>
      </c>
      <c r="J108" s="278">
        <v>1</v>
      </c>
      <c r="K108" s="278">
        <v>1</v>
      </c>
      <c r="L108" s="278">
        <v>1</v>
      </c>
      <c r="M108" s="278">
        <v>1</v>
      </c>
      <c r="N108" s="249">
        <v>1</v>
      </c>
      <c r="O108" s="249">
        <v>1</v>
      </c>
      <c r="P108" s="249">
        <v>1</v>
      </c>
      <c r="Q108" s="249">
        <v>1</v>
      </c>
      <c r="R108" s="249">
        <v>1</v>
      </c>
      <c r="S108" s="297">
        <v>1</v>
      </c>
      <c r="T108" s="297">
        <v>1</v>
      </c>
      <c r="U108" s="297">
        <v>1</v>
      </c>
      <c r="V108" s="298">
        <v>1</v>
      </c>
      <c r="W108" s="298">
        <v>1</v>
      </c>
      <c r="X108" s="298">
        <v>1</v>
      </c>
      <c r="Y108" s="299">
        <v>1</v>
      </c>
      <c r="Z108" s="299">
        <v>1</v>
      </c>
      <c r="AA108" s="299">
        <v>1</v>
      </c>
      <c r="AB108" s="299">
        <v>1</v>
      </c>
      <c r="AC108" s="299">
        <v>1</v>
      </c>
      <c r="AD108" s="300">
        <v>1</v>
      </c>
      <c r="AE108" s="300">
        <v>1</v>
      </c>
      <c r="AF108" s="300">
        <v>1</v>
      </c>
      <c r="AG108" s="300">
        <v>1</v>
      </c>
      <c r="AH108" s="300">
        <v>1</v>
      </c>
      <c r="AI108" s="300">
        <v>1</v>
      </c>
      <c r="AJ108" s="300">
        <v>1</v>
      </c>
      <c r="AK108" s="300">
        <v>1</v>
      </c>
    </row>
    <row r="109" spans="1:41" ht="23.4" customHeight="1">
      <c r="A109" s="296">
        <v>106</v>
      </c>
      <c r="B109" s="296">
        <v>15</v>
      </c>
      <c r="C109" s="296" t="s">
        <v>672</v>
      </c>
      <c r="D109" s="296" t="s">
        <v>558</v>
      </c>
      <c r="E109" s="296">
        <v>1508</v>
      </c>
      <c r="F109" s="296" t="s">
        <v>660</v>
      </c>
      <c r="G109" s="278">
        <v>1</v>
      </c>
      <c r="H109" s="347"/>
      <c r="I109" s="278">
        <v>1</v>
      </c>
      <c r="J109" s="278">
        <v>1</v>
      </c>
      <c r="K109" s="278">
        <v>1</v>
      </c>
      <c r="L109" s="278">
        <v>1</v>
      </c>
      <c r="M109" s="278">
        <v>1</v>
      </c>
      <c r="N109" s="249">
        <v>1</v>
      </c>
      <c r="O109" s="351"/>
      <c r="P109" s="249">
        <v>1</v>
      </c>
      <c r="Q109" s="249">
        <v>1</v>
      </c>
      <c r="R109" s="249">
        <v>1</v>
      </c>
      <c r="S109" s="297">
        <v>1</v>
      </c>
      <c r="T109" s="297">
        <v>1</v>
      </c>
      <c r="U109" s="297">
        <v>1</v>
      </c>
      <c r="V109" s="298">
        <v>1</v>
      </c>
      <c r="W109" s="298">
        <v>1</v>
      </c>
      <c r="X109" s="298">
        <v>1</v>
      </c>
      <c r="Y109" s="349"/>
      <c r="Z109" s="366">
        <v>1</v>
      </c>
      <c r="AA109" s="299">
        <v>1</v>
      </c>
      <c r="AB109" s="299">
        <v>1</v>
      </c>
      <c r="AC109" s="299">
        <v>1</v>
      </c>
      <c r="AD109" s="300">
        <v>1</v>
      </c>
      <c r="AE109" s="300">
        <v>1</v>
      </c>
      <c r="AF109" s="300">
        <v>1</v>
      </c>
      <c r="AG109" s="300">
        <v>1</v>
      </c>
      <c r="AH109" s="300">
        <v>1</v>
      </c>
      <c r="AI109" s="300">
        <v>1</v>
      </c>
      <c r="AJ109" s="300">
        <v>1</v>
      </c>
      <c r="AK109" s="300">
        <v>1</v>
      </c>
    </row>
    <row r="110" spans="1:41" ht="23.4" customHeight="1">
      <c r="A110" s="296">
        <v>107</v>
      </c>
      <c r="B110" s="296">
        <v>15</v>
      </c>
      <c r="C110" s="296" t="s">
        <v>672</v>
      </c>
      <c r="D110" s="296" t="s">
        <v>548</v>
      </c>
      <c r="E110" s="296">
        <v>1509</v>
      </c>
      <c r="F110" s="296" t="s">
        <v>658</v>
      </c>
      <c r="G110" s="278">
        <v>1</v>
      </c>
      <c r="H110" s="347"/>
      <c r="I110" s="278">
        <v>1</v>
      </c>
      <c r="J110" s="278">
        <v>1</v>
      </c>
      <c r="K110" s="278">
        <v>1</v>
      </c>
      <c r="L110" s="278">
        <v>1</v>
      </c>
      <c r="M110" s="278">
        <v>1</v>
      </c>
      <c r="N110" s="249">
        <v>1</v>
      </c>
      <c r="O110" s="351"/>
      <c r="P110" s="249">
        <v>1</v>
      </c>
      <c r="Q110" s="249">
        <v>1</v>
      </c>
      <c r="R110" s="249">
        <v>1</v>
      </c>
      <c r="S110" s="297">
        <v>1</v>
      </c>
      <c r="T110" s="297">
        <v>1</v>
      </c>
      <c r="U110" s="297">
        <v>1</v>
      </c>
      <c r="V110" s="298">
        <v>1</v>
      </c>
      <c r="W110" s="298">
        <v>1</v>
      </c>
      <c r="X110" s="298">
        <v>1</v>
      </c>
      <c r="Y110" s="349"/>
      <c r="Z110" s="366">
        <v>1</v>
      </c>
      <c r="AA110" s="299">
        <v>1</v>
      </c>
      <c r="AB110" s="299">
        <v>1</v>
      </c>
      <c r="AC110" s="299">
        <v>1</v>
      </c>
      <c r="AD110" s="300">
        <v>1</v>
      </c>
      <c r="AE110" s="300">
        <v>1</v>
      </c>
      <c r="AF110" s="300">
        <v>1</v>
      </c>
      <c r="AG110" s="300">
        <v>1</v>
      </c>
      <c r="AH110" s="300">
        <v>1</v>
      </c>
      <c r="AI110" s="300">
        <v>1</v>
      </c>
      <c r="AJ110" s="300">
        <v>1</v>
      </c>
      <c r="AK110" s="300">
        <v>1</v>
      </c>
    </row>
    <row r="111" spans="1:41" ht="23.4" customHeight="1">
      <c r="A111" s="296">
        <v>108</v>
      </c>
      <c r="B111" s="296">
        <v>15</v>
      </c>
      <c r="C111" s="296" t="s">
        <v>673</v>
      </c>
      <c r="D111" s="296" t="s">
        <v>578</v>
      </c>
      <c r="E111" s="296">
        <v>1511</v>
      </c>
      <c r="F111" s="296" t="s">
        <v>578</v>
      </c>
      <c r="G111" s="278">
        <v>1</v>
      </c>
      <c r="H111" s="347"/>
      <c r="I111" s="278">
        <v>1</v>
      </c>
      <c r="J111" s="278">
        <v>1</v>
      </c>
      <c r="K111" s="278">
        <v>1</v>
      </c>
      <c r="L111" s="278">
        <v>1</v>
      </c>
      <c r="M111" s="278">
        <v>1</v>
      </c>
      <c r="N111" s="249">
        <v>1</v>
      </c>
      <c r="O111" s="351"/>
      <c r="P111" s="249">
        <v>1</v>
      </c>
      <c r="Q111" s="249">
        <v>1</v>
      </c>
      <c r="R111" s="249">
        <v>1</v>
      </c>
      <c r="S111" s="297">
        <v>1</v>
      </c>
      <c r="T111" s="297">
        <v>1</v>
      </c>
      <c r="U111" s="297">
        <v>1</v>
      </c>
      <c r="V111" s="298">
        <v>1</v>
      </c>
      <c r="W111" s="298">
        <v>1</v>
      </c>
      <c r="X111" s="298">
        <v>1</v>
      </c>
      <c r="Y111" s="349"/>
      <c r="Z111" s="366">
        <v>1</v>
      </c>
      <c r="AA111" s="299">
        <v>1</v>
      </c>
      <c r="AB111" s="299">
        <v>1</v>
      </c>
      <c r="AC111" s="299">
        <v>1</v>
      </c>
      <c r="AD111" s="300">
        <v>1</v>
      </c>
      <c r="AE111" s="300">
        <v>1</v>
      </c>
      <c r="AF111" s="300">
        <v>1</v>
      </c>
      <c r="AG111" s="300">
        <v>1</v>
      </c>
      <c r="AH111" s="300">
        <v>1</v>
      </c>
      <c r="AI111" s="300">
        <v>1</v>
      </c>
      <c r="AJ111" s="300">
        <v>1</v>
      </c>
      <c r="AK111" s="300">
        <v>1</v>
      </c>
    </row>
    <row r="112" spans="1:41" ht="23.4" customHeight="1">
      <c r="A112" s="296">
        <v>109</v>
      </c>
      <c r="B112" s="296">
        <v>15</v>
      </c>
      <c r="C112" s="296" t="s">
        <v>672</v>
      </c>
      <c r="D112" s="296" t="s">
        <v>545</v>
      </c>
      <c r="E112" s="296">
        <v>1512</v>
      </c>
      <c r="F112" s="296" t="s">
        <v>545</v>
      </c>
      <c r="G112" s="278">
        <v>1</v>
      </c>
      <c r="H112" s="347"/>
      <c r="I112" s="278">
        <v>1</v>
      </c>
      <c r="J112" s="278">
        <v>1</v>
      </c>
      <c r="K112" s="278">
        <v>1</v>
      </c>
      <c r="L112" s="278">
        <v>1</v>
      </c>
      <c r="M112" s="278">
        <v>1</v>
      </c>
      <c r="N112" s="249">
        <v>1</v>
      </c>
      <c r="O112" s="351"/>
      <c r="P112" s="249">
        <v>1</v>
      </c>
      <c r="Q112" s="249">
        <v>1</v>
      </c>
      <c r="R112" s="249">
        <v>1</v>
      </c>
      <c r="S112" s="297">
        <v>1</v>
      </c>
      <c r="T112" s="297">
        <v>1</v>
      </c>
      <c r="U112" s="297">
        <v>1</v>
      </c>
      <c r="V112" s="298">
        <v>1</v>
      </c>
      <c r="W112" s="298">
        <v>1</v>
      </c>
      <c r="X112" s="298">
        <v>1</v>
      </c>
      <c r="Y112" s="349"/>
      <c r="Z112" s="366">
        <v>1</v>
      </c>
      <c r="AA112" s="299">
        <v>1</v>
      </c>
      <c r="AB112" s="299">
        <v>1</v>
      </c>
      <c r="AC112" s="299">
        <v>1</v>
      </c>
      <c r="AD112" s="300">
        <v>1</v>
      </c>
      <c r="AE112" s="300">
        <v>1</v>
      </c>
      <c r="AF112" s="300">
        <v>1</v>
      </c>
      <c r="AG112" s="300">
        <v>1</v>
      </c>
      <c r="AH112" s="300">
        <v>1</v>
      </c>
      <c r="AI112" s="300">
        <v>1</v>
      </c>
      <c r="AJ112" s="300">
        <v>1</v>
      </c>
      <c r="AK112" s="300">
        <v>1</v>
      </c>
    </row>
    <row r="113" spans="1:41" ht="23.4" customHeight="1">
      <c r="A113" s="296">
        <v>110</v>
      </c>
      <c r="B113" s="296">
        <v>15</v>
      </c>
      <c r="C113" s="296" t="s">
        <v>672</v>
      </c>
      <c r="D113" s="296" t="s">
        <v>553</v>
      </c>
      <c r="E113" s="296">
        <v>1513</v>
      </c>
      <c r="F113" s="296" t="s">
        <v>659</v>
      </c>
      <c r="G113" s="278">
        <v>1</v>
      </c>
      <c r="H113" s="347"/>
      <c r="I113" s="278">
        <v>1</v>
      </c>
      <c r="J113" s="278">
        <v>1</v>
      </c>
      <c r="K113" s="278">
        <v>1</v>
      </c>
      <c r="L113" s="278">
        <v>1</v>
      </c>
      <c r="M113" s="278">
        <v>1</v>
      </c>
      <c r="N113" s="249">
        <v>1</v>
      </c>
      <c r="O113" s="351"/>
      <c r="P113" s="249">
        <v>1</v>
      </c>
      <c r="Q113" s="249">
        <v>1</v>
      </c>
      <c r="R113" s="249">
        <v>1</v>
      </c>
      <c r="S113" s="297">
        <v>1</v>
      </c>
      <c r="T113" s="297">
        <v>1</v>
      </c>
      <c r="U113" s="297">
        <v>1</v>
      </c>
      <c r="V113" s="298">
        <v>1</v>
      </c>
      <c r="W113" s="298">
        <v>1</v>
      </c>
      <c r="X113" s="298">
        <v>1</v>
      </c>
      <c r="Y113" s="349"/>
      <c r="Z113" s="366">
        <v>1</v>
      </c>
      <c r="AA113" s="299">
        <v>1</v>
      </c>
      <c r="AB113" s="299">
        <v>1</v>
      </c>
      <c r="AC113" s="299">
        <v>1</v>
      </c>
      <c r="AD113" s="300">
        <v>1</v>
      </c>
      <c r="AE113" s="300">
        <v>1</v>
      </c>
      <c r="AF113" s="300">
        <v>1</v>
      </c>
      <c r="AG113" s="300">
        <v>1</v>
      </c>
      <c r="AH113" s="300">
        <v>1</v>
      </c>
      <c r="AI113" s="300">
        <v>1</v>
      </c>
      <c r="AJ113" s="300">
        <v>1</v>
      </c>
      <c r="AK113" s="300">
        <v>1</v>
      </c>
    </row>
    <row r="114" spans="1:41" ht="23.4" customHeight="1">
      <c r="A114" s="296">
        <v>111</v>
      </c>
      <c r="B114" s="296">
        <v>15</v>
      </c>
      <c r="C114" s="296" t="s">
        <v>672</v>
      </c>
      <c r="D114" s="296" t="s">
        <v>557</v>
      </c>
      <c r="E114" s="296">
        <v>1514</v>
      </c>
      <c r="F114" s="296" t="s">
        <v>661</v>
      </c>
      <c r="G114" s="278">
        <v>1</v>
      </c>
      <c r="H114" s="347"/>
      <c r="I114" s="278">
        <v>1</v>
      </c>
      <c r="J114" s="278">
        <v>1</v>
      </c>
      <c r="K114" s="278">
        <v>1</v>
      </c>
      <c r="L114" s="278">
        <v>1</v>
      </c>
      <c r="M114" s="278">
        <v>1</v>
      </c>
      <c r="N114" s="249">
        <v>1</v>
      </c>
      <c r="O114" s="351"/>
      <c r="P114" s="249">
        <v>1</v>
      </c>
      <c r="Q114" s="249">
        <v>1</v>
      </c>
      <c r="R114" s="249">
        <v>1</v>
      </c>
      <c r="S114" s="297">
        <v>1</v>
      </c>
      <c r="T114" s="297">
        <v>1</v>
      </c>
      <c r="U114" s="297">
        <v>1</v>
      </c>
      <c r="V114" s="298">
        <v>1</v>
      </c>
      <c r="W114" s="298">
        <v>1</v>
      </c>
      <c r="X114" s="298">
        <v>1</v>
      </c>
      <c r="Y114" s="349"/>
      <c r="Z114" s="366">
        <v>1</v>
      </c>
      <c r="AA114" s="299">
        <v>1</v>
      </c>
      <c r="AB114" s="299">
        <v>1</v>
      </c>
      <c r="AC114" s="299">
        <v>1</v>
      </c>
      <c r="AD114" s="300">
        <v>1</v>
      </c>
      <c r="AE114" s="300">
        <v>1</v>
      </c>
      <c r="AF114" s="300">
        <v>1</v>
      </c>
      <c r="AG114" s="300">
        <v>1</v>
      </c>
      <c r="AH114" s="300">
        <v>1</v>
      </c>
      <c r="AI114" s="300">
        <v>1</v>
      </c>
      <c r="AJ114" s="300">
        <v>1</v>
      </c>
      <c r="AK114" s="300">
        <v>1</v>
      </c>
    </row>
    <row r="115" spans="1:41" ht="23.4" customHeight="1">
      <c r="A115" s="296">
        <v>112</v>
      </c>
      <c r="B115" s="296">
        <v>15</v>
      </c>
      <c r="C115" s="296" t="s">
        <v>672</v>
      </c>
      <c r="D115" s="296" t="s">
        <v>559</v>
      </c>
      <c r="E115" s="296">
        <v>1515</v>
      </c>
      <c r="F115" s="296" t="s">
        <v>661</v>
      </c>
      <c r="G115" s="278">
        <v>1</v>
      </c>
      <c r="H115" s="347"/>
      <c r="I115" s="278">
        <v>1</v>
      </c>
      <c r="J115" s="278">
        <v>1</v>
      </c>
      <c r="K115" s="278">
        <v>1</v>
      </c>
      <c r="L115" s="278">
        <v>1</v>
      </c>
      <c r="M115" s="278">
        <v>1</v>
      </c>
      <c r="N115" s="249">
        <v>1</v>
      </c>
      <c r="O115" s="351"/>
      <c r="P115" s="249">
        <v>1</v>
      </c>
      <c r="Q115" s="249">
        <v>1</v>
      </c>
      <c r="R115" s="249">
        <v>1</v>
      </c>
      <c r="S115" s="297">
        <v>1</v>
      </c>
      <c r="T115" s="297">
        <v>1</v>
      </c>
      <c r="U115" s="297">
        <v>1</v>
      </c>
      <c r="V115" s="298">
        <v>1</v>
      </c>
      <c r="W115" s="298">
        <v>1</v>
      </c>
      <c r="X115" s="298">
        <v>1</v>
      </c>
      <c r="Y115" s="349"/>
      <c r="Z115" s="366">
        <v>1</v>
      </c>
      <c r="AA115" s="299">
        <v>1</v>
      </c>
      <c r="AB115" s="299">
        <v>1</v>
      </c>
      <c r="AC115" s="299">
        <v>1</v>
      </c>
      <c r="AD115" s="300">
        <v>1</v>
      </c>
      <c r="AE115" s="300">
        <v>1</v>
      </c>
      <c r="AF115" s="300">
        <v>1</v>
      </c>
      <c r="AG115" s="300">
        <v>1</v>
      </c>
      <c r="AH115" s="300">
        <v>1</v>
      </c>
      <c r="AI115" s="300">
        <v>1</v>
      </c>
      <c r="AJ115" s="300">
        <v>1</v>
      </c>
      <c r="AK115" s="300">
        <v>1</v>
      </c>
    </row>
    <row r="116" spans="1:41" ht="23.4" customHeight="1">
      <c r="A116" s="296">
        <v>113</v>
      </c>
      <c r="B116" s="296">
        <v>15</v>
      </c>
      <c r="C116" s="296" t="s">
        <v>672</v>
      </c>
      <c r="D116" s="296" t="s">
        <v>554</v>
      </c>
      <c r="E116" s="296">
        <v>1516</v>
      </c>
      <c r="F116" s="296" t="s">
        <v>659</v>
      </c>
      <c r="G116" s="278">
        <v>1</v>
      </c>
      <c r="H116" s="347"/>
      <c r="I116" s="278">
        <v>1</v>
      </c>
      <c r="J116" s="278">
        <v>1</v>
      </c>
      <c r="K116" s="278">
        <v>1</v>
      </c>
      <c r="L116" s="278">
        <v>1</v>
      </c>
      <c r="M116" s="278">
        <v>1</v>
      </c>
      <c r="N116" s="249">
        <v>1</v>
      </c>
      <c r="O116" s="351"/>
      <c r="P116" s="249">
        <v>1</v>
      </c>
      <c r="Q116" s="249">
        <v>1</v>
      </c>
      <c r="R116" s="249">
        <v>1</v>
      </c>
      <c r="S116" s="297">
        <v>1</v>
      </c>
      <c r="T116" s="297">
        <v>1</v>
      </c>
      <c r="U116" s="297">
        <v>1</v>
      </c>
      <c r="V116" s="298">
        <v>1</v>
      </c>
      <c r="W116" s="298">
        <v>1</v>
      </c>
      <c r="X116" s="298">
        <v>1</v>
      </c>
      <c r="Y116" s="349"/>
      <c r="Z116" s="366">
        <v>1</v>
      </c>
      <c r="AA116" s="299">
        <v>1</v>
      </c>
      <c r="AB116" s="299">
        <v>1</v>
      </c>
      <c r="AC116" s="299">
        <v>1</v>
      </c>
      <c r="AD116" s="300">
        <v>1</v>
      </c>
      <c r="AE116" s="300">
        <v>1</v>
      </c>
      <c r="AF116" s="300">
        <v>1</v>
      </c>
      <c r="AG116" s="300">
        <v>1</v>
      </c>
      <c r="AH116" s="300">
        <v>1</v>
      </c>
      <c r="AI116" s="300">
        <v>1</v>
      </c>
      <c r="AJ116" s="300">
        <v>1</v>
      </c>
      <c r="AK116" s="300">
        <v>1</v>
      </c>
    </row>
    <row r="117" spans="1:41" ht="23.4" customHeight="1">
      <c r="A117" s="296">
        <v>114</v>
      </c>
      <c r="B117" s="296">
        <v>15</v>
      </c>
      <c r="C117" s="296" t="s">
        <v>672</v>
      </c>
      <c r="D117" s="296" t="s">
        <v>552</v>
      </c>
      <c r="E117" s="296">
        <v>1517</v>
      </c>
      <c r="F117" s="296" t="s">
        <v>659</v>
      </c>
      <c r="G117" s="278">
        <v>1</v>
      </c>
      <c r="H117" s="347"/>
      <c r="I117" s="278">
        <v>1</v>
      </c>
      <c r="J117" s="278">
        <v>1</v>
      </c>
      <c r="K117" s="278">
        <v>1</v>
      </c>
      <c r="L117" s="278">
        <v>1</v>
      </c>
      <c r="M117" s="278">
        <v>1</v>
      </c>
      <c r="N117" s="249">
        <v>1</v>
      </c>
      <c r="O117" s="351"/>
      <c r="P117" s="249">
        <v>1</v>
      </c>
      <c r="Q117" s="249">
        <v>1</v>
      </c>
      <c r="R117" s="249">
        <v>1</v>
      </c>
      <c r="S117" s="297">
        <v>1</v>
      </c>
      <c r="T117" s="297">
        <v>1</v>
      </c>
      <c r="U117" s="297">
        <v>1</v>
      </c>
      <c r="V117" s="298">
        <v>1</v>
      </c>
      <c r="W117" s="298">
        <v>1</v>
      </c>
      <c r="X117" s="298">
        <v>1</v>
      </c>
      <c r="Y117" s="349"/>
      <c r="Z117" s="366">
        <v>1</v>
      </c>
      <c r="AA117" s="299">
        <v>1</v>
      </c>
      <c r="AB117" s="299">
        <v>1</v>
      </c>
      <c r="AC117" s="299">
        <v>1</v>
      </c>
      <c r="AD117" s="300">
        <v>1</v>
      </c>
      <c r="AE117" s="300">
        <v>1</v>
      </c>
      <c r="AF117" s="300">
        <v>1</v>
      </c>
      <c r="AG117" s="300">
        <v>1</v>
      </c>
      <c r="AH117" s="300">
        <v>1</v>
      </c>
      <c r="AI117" s="300">
        <v>1</v>
      </c>
      <c r="AJ117" s="300">
        <v>1</v>
      </c>
      <c r="AK117" s="300">
        <v>1</v>
      </c>
    </row>
    <row r="118" spans="1:41" ht="23.4" customHeight="1">
      <c r="A118" s="296">
        <v>115</v>
      </c>
      <c r="B118" s="296">
        <v>15</v>
      </c>
      <c r="C118" s="296" t="s">
        <v>674</v>
      </c>
      <c r="D118" s="296" t="s">
        <v>563</v>
      </c>
      <c r="E118" s="296">
        <v>1518</v>
      </c>
      <c r="F118" s="296" t="s">
        <v>563</v>
      </c>
      <c r="G118" s="278">
        <v>1</v>
      </c>
      <c r="H118" s="347"/>
      <c r="I118" s="278">
        <v>1</v>
      </c>
      <c r="J118" s="278">
        <v>1</v>
      </c>
      <c r="K118" s="278">
        <v>1</v>
      </c>
      <c r="L118" s="278">
        <v>1</v>
      </c>
      <c r="M118" s="278">
        <v>1</v>
      </c>
      <c r="N118" s="249">
        <v>1</v>
      </c>
      <c r="O118" s="351"/>
      <c r="P118" s="249">
        <v>1</v>
      </c>
      <c r="Q118" s="249">
        <v>1</v>
      </c>
      <c r="R118" s="249">
        <v>1</v>
      </c>
      <c r="S118" s="297">
        <v>1</v>
      </c>
      <c r="T118" s="297">
        <v>1</v>
      </c>
      <c r="U118" s="297">
        <v>1</v>
      </c>
      <c r="V118" s="298">
        <v>1</v>
      </c>
      <c r="W118" s="298">
        <v>1</v>
      </c>
      <c r="X118" s="298">
        <v>1</v>
      </c>
      <c r="Y118" s="349"/>
      <c r="Z118" s="366">
        <v>1</v>
      </c>
      <c r="AA118" s="299">
        <v>1</v>
      </c>
      <c r="AB118" s="299">
        <v>1</v>
      </c>
      <c r="AC118" s="299">
        <v>1</v>
      </c>
      <c r="AD118" s="300">
        <v>1</v>
      </c>
      <c r="AE118" s="300">
        <v>1</v>
      </c>
      <c r="AF118" s="300">
        <v>1</v>
      </c>
      <c r="AG118" s="300">
        <v>1</v>
      </c>
      <c r="AH118" s="300">
        <v>1</v>
      </c>
      <c r="AI118" s="300">
        <v>1</v>
      </c>
      <c r="AJ118" s="300">
        <v>1</v>
      </c>
      <c r="AK118" s="300">
        <v>1</v>
      </c>
      <c r="AM118" s="540">
        <f>AVERAGE(G102:L118,N102:AK118)</f>
        <v>1</v>
      </c>
      <c r="AN118" s="542">
        <v>1</v>
      </c>
      <c r="AO118" s="282" t="b">
        <f>AM118=AN118</f>
        <v>1</v>
      </c>
    </row>
    <row r="119" spans="1:41" s="343" customFormat="1" ht="23.4" customHeight="1" thickBot="1">
      <c r="A119" s="314">
        <v>116</v>
      </c>
      <c r="B119" s="314">
        <v>15</v>
      </c>
      <c r="C119" s="314" t="s">
        <v>675</v>
      </c>
      <c r="D119" s="314" t="s">
        <v>579</v>
      </c>
      <c r="E119" s="314"/>
      <c r="F119" s="314" t="s">
        <v>664</v>
      </c>
      <c r="G119" s="280">
        <v>0</v>
      </c>
      <c r="H119" s="280">
        <v>0</v>
      </c>
      <c r="I119" s="280">
        <v>0</v>
      </c>
      <c r="J119" s="280">
        <v>1</v>
      </c>
      <c r="K119" s="280">
        <v>1</v>
      </c>
      <c r="L119" s="280">
        <v>1</v>
      </c>
      <c r="M119" s="280">
        <v>1</v>
      </c>
      <c r="N119" s="250">
        <v>0</v>
      </c>
      <c r="O119" s="250">
        <v>0</v>
      </c>
      <c r="P119" s="250">
        <v>0</v>
      </c>
      <c r="Q119" s="250">
        <v>0</v>
      </c>
      <c r="R119" s="250">
        <v>0</v>
      </c>
      <c r="S119" s="301">
        <v>1</v>
      </c>
      <c r="T119" s="301">
        <v>1</v>
      </c>
      <c r="U119" s="301">
        <v>1</v>
      </c>
      <c r="V119" s="302">
        <v>0</v>
      </c>
      <c r="W119" s="302">
        <v>0</v>
      </c>
      <c r="X119" s="302">
        <v>1</v>
      </c>
      <c r="Y119" s="350"/>
      <c r="Z119" s="303">
        <v>0</v>
      </c>
      <c r="AA119" s="303">
        <v>0</v>
      </c>
      <c r="AB119" s="303">
        <v>0</v>
      </c>
      <c r="AC119" s="303">
        <v>0</v>
      </c>
      <c r="AD119" s="304">
        <v>0</v>
      </c>
      <c r="AE119" s="304">
        <v>0</v>
      </c>
      <c r="AF119" s="304">
        <v>0</v>
      </c>
      <c r="AG119" s="304">
        <v>0</v>
      </c>
      <c r="AH119" s="304">
        <v>0</v>
      </c>
      <c r="AI119" s="304">
        <v>0</v>
      </c>
      <c r="AJ119" s="304">
        <v>0</v>
      </c>
      <c r="AK119" s="304">
        <v>0</v>
      </c>
      <c r="AN119" s="544"/>
    </row>
    <row r="120" spans="1:41" ht="23.4" customHeight="1">
      <c r="A120" s="289">
        <v>117</v>
      </c>
      <c r="B120" s="289">
        <v>16</v>
      </c>
      <c r="C120" s="289" t="s">
        <v>671</v>
      </c>
      <c r="D120" s="289" t="s">
        <v>568</v>
      </c>
      <c r="E120" s="289">
        <v>1601</v>
      </c>
      <c r="F120" s="289" t="s">
        <v>568</v>
      </c>
      <c r="G120" s="339">
        <v>1</v>
      </c>
      <c r="H120" s="339">
        <v>1</v>
      </c>
      <c r="I120" s="339">
        <v>1</v>
      </c>
      <c r="J120" s="339">
        <v>1</v>
      </c>
      <c r="K120" s="339">
        <v>1</v>
      </c>
      <c r="L120" s="339">
        <v>1</v>
      </c>
      <c r="M120" s="339">
        <v>1</v>
      </c>
      <c r="N120" s="249">
        <v>1</v>
      </c>
      <c r="O120" s="249">
        <v>1</v>
      </c>
      <c r="P120" s="249">
        <v>1</v>
      </c>
      <c r="Q120" s="249">
        <v>1</v>
      </c>
      <c r="R120" s="249">
        <v>1</v>
      </c>
      <c r="S120" s="344">
        <v>1</v>
      </c>
      <c r="T120" s="344">
        <v>1</v>
      </c>
      <c r="U120" s="344">
        <v>1</v>
      </c>
      <c r="V120" s="345">
        <v>1</v>
      </c>
      <c r="W120" s="345">
        <v>1</v>
      </c>
      <c r="X120" s="345">
        <v>1</v>
      </c>
      <c r="Y120" s="341">
        <v>1</v>
      </c>
      <c r="Z120" s="341">
        <v>1</v>
      </c>
      <c r="AA120" s="341">
        <v>1</v>
      </c>
      <c r="AB120" s="341">
        <v>1</v>
      </c>
      <c r="AC120" s="341">
        <v>1</v>
      </c>
      <c r="AD120" s="342">
        <v>1</v>
      </c>
      <c r="AE120" s="342">
        <v>1</v>
      </c>
      <c r="AF120" s="342">
        <v>1</v>
      </c>
      <c r="AG120" s="342">
        <v>1</v>
      </c>
      <c r="AH120" s="342">
        <v>1</v>
      </c>
      <c r="AI120" s="342">
        <v>1</v>
      </c>
      <c r="AJ120" s="342">
        <v>1</v>
      </c>
      <c r="AK120" s="342">
        <v>1</v>
      </c>
    </row>
    <row r="121" spans="1:41" ht="23.4" customHeight="1">
      <c r="A121" s="296">
        <v>118</v>
      </c>
      <c r="B121" s="296">
        <v>16</v>
      </c>
      <c r="C121" s="296" t="s">
        <v>675</v>
      </c>
      <c r="D121" s="296" t="s">
        <v>573</v>
      </c>
      <c r="E121" s="296">
        <v>1602</v>
      </c>
      <c r="F121" s="296" t="s">
        <v>663</v>
      </c>
      <c r="G121" s="278">
        <v>1</v>
      </c>
      <c r="H121" s="278">
        <v>1</v>
      </c>
      <c r="I121" s="278">
        <v>1</v>
      </c>
      <c r="J121" s="278">
        <v>1</v>
      </c>
      <c r="K121" s="278">
        <v>1</v>
      </c>
      <c r="L121" s="278">
        <v>1</v>
      </c>
      <c r="M121" s="278">
        <v>1</v>
      </c>
      <c r="N121" s="249">
        <v>1</v>
      </c>
      <c r="O121" s="249">
        <v>1</v>
      </c>
      <c r="P121" s="249">
        <v>1</v>
      </c>
      <c r="Q121" s="249">
        <v>1</v>
      </c>
      <c r="R121" s="249">
        <v>1</v>
      </c>
      <c r="S121" s="297">
        <v>1</v>
      </c>
      <c r="T121" s="297">
        <v>1</v>
      </c>
      <c r="U121" s="297">
        <v>1</v>
      </c>
      <c r="V121" s="298">
        <v>1</v>
      </c>
      <c r="W121" s="298">
        <v>1</v>
      </c>
      <c r="X121" s="298">
        <v>1</v>
      </c>
      <c r="Y121" s="299">
        <v>1</v>
      </c>
      <c r="Z121" s="299">
        <v>1</v>
      </c>
      <c r="AA121" s="299">
        <v>1</v>
      </c>
      <c r="AB121" s="299">
        <v>1</v>
      </c>
      <c r="AC121" s="299">
        <v>1</v>
      </c>
      <c r="AD121" s="300">
        <v>1</v>
      </c>
      <c r="AE121" s="300">
        <v>1</v>
      </c>
      <c r="AF121" s="300">
        <v>0.5</v>
      </c>
      <c r="AG121" s="300">
        <v>1</v>
      </c>
      <c r="AH121" s="300">
        <v>1</v>
      </c>
      <c r="AI121" s="300">
        <v>1</v>
      </c>
      <c r="AJ121" s="300">
        <v>1</v>
      </c>
      <c r="AK121" s="300">
        <v>1</v>
      </c>
    </row>
    <row r="122" spans="1:41" ht="23.4" customHeight="1">
      <c r="A122" s="296">
        <v>119</v>
      </c>
      <c r="B122" s="296">
        <v>16</v>
      </c>
      <c r="C122" s="296" t="s">
        <v>672</v>
      </c>
      <c r="D122" s="296" t="s">
        <v>550</v>
      </c>
      <c r="E122" s="296">
        <v>1603</v>
      </c>
      <c r="F122" s="296" t="s">
        <v>658</v>
      </c>
      <c r="G122" s="278">
        <v>1</v>
      </c>
      <c r="H122" s="347"/>
      <c r="I122" s="278">
        <v>1</v>
      </c>
      <c r="J122" s="278">
        <v>1</v>
      </c>
      <c r="K122" s="278">
        <v>1</v>
      </c>
      <c r="L122" s="278">
        <v>1</v>
      </c>
      <c r="M122" s="278">
        <v>1</v>
      </c>
      <c r="N122" s="249">
        <v>1</v>
      </c>
      <c r="O122" s="351"/>
      <c r="P122" s="249">
        <v>1</v>
      </c>
      <c r="Q122" s="249">
        <v>1</v>
      </c>
      <c r="R122" s="249">
        <v>1</v>
      </c>
      <c r="S122" s="297">
        <v>1</v>
      </c>
      <c r="T122" s="297">
        <v>1</v>
      </c>
      <c r="U122" s="297">
        <v>1</v>
      </c>
      <c r="V122" s="298">
        <v>1</v>
      </c>
      <c r="W122" s="298">
        <v>1</v>
      </c>
      <c r="X122" s="298">
        <v>1</v>
      </c>
      <c r="Y122" s="349"/>
      <c r="Z122" s="299">
        <v>1</v>
      </c>
      <c r="AA122" s="299">
        <v>1</v>
      </c>
      <c r="AB122" s="299">
        <v>1</v>
      </c>
      <c r="AC122" s="299">
        <v>1</v>
      </c>
      <c r="AD122" s="300">
        <v>1</v>
      </c>
      <c r="AE122" s="300">
        <v>1</v>
      </c>
      <c r="AF122" s="300">
        <v>1</v>
      </c>
      <c r="AG122" s="300">
        <v>1</v>
      </c>
      <c r="AH122" s="300">
        <v>1</v>
      </c>
      <c r="AI122" s="300">
        <v>1</v>
      </c>
      <c r="AJ122" s="300">
        <v>1</v>
      </c>
      <c r="AK122" s="300">
        <v>1</v>
      </c>
    </row>
    <row r="123" spans="1:41" ht="23.4" customHeight="1">
      <c r="A123" s="296">
        <v>120</v>
      </c>
      <c r="B123" s="296">
        <v>16</v>
      </c>
      <c r="C123" s="296" t="s">
        <v>672</v>
      </c>
      <c r="D123" s="296" t="s">
        <v>556</v>
      </c>
      <c r="E123" s="296">
        <v>1604</v>
      </c>
      <c r="F123" s="296" t="s">
        <v>660</v>
      </c>
      <c r="G123" s="278">
        <v>1</v>
      </c>
      <c r="H123" s="347"/>
      <c r="I123" s="278">
        <v>1</v>
      </c>
      <c r="J123" s="278">
        <v>1</v>
      </c>
      <c r="K123" s="278">
        <v>1</v>
      </c>
      <c r="L123" s="278">
        <v>1</v>
      </c>
      <c r="M123" s="278">
        <v>1</v>
      </c>
      <c r="N123" s="249">
        <v>1</v>
      </c>
      <c r="O123" s="351"/>
      <c r="P123" s="249">
        <v>1</v>
      </c>
      <c r="Q123" s="249">
        <v>1</v>
      </c>
      <c r="R123" s="249">
        <v>1</v>
      </c>
      <c r="S123" s="297">
        <v>1</v>
      </c>
      <c r="T123" s="297">
        <v>1</v>
      </c>
      <c r="U123" s="297">
        <v>1</v>
      </c>
      <c r="V123" s="298">
        <v>1</v>
      </c>
      <c r="W123" s="298">
        <v>1</v>
      </c>
      <c r="X123" s="298">
        <v>1</v>
      </c>
      <c r="Y123" s="349"/>
      <c r="Z123" s="299">
        <v>1</v>
      </c>
      <c r="AA123" s="299">
        <v>1</v>
      </c>
      <c r="AB123" s="299">
        <v>1</v>
      </c>
      <c r="AC123" s="299">
        <v>1</v>
      </c>
      <c r="AD123" s="300">
        <v>1</v>
      </c>
      <c r="AE123" s="300">
        <v>1</v>
      </c>
      <c r="AF123" s="300">
        <v>1</v>
      </c>
      <c r="AG123" s="300">
        <v>1</v>
      </c>
      <c r="AH123" s="300">
        <v>1</v>
      </c>
      <c r="AI123" s="300">
        <v>1</v>
      </c>
      <c r="AJ123" s="300">
        <v>1</v>
      </c>
      <c r="AK123" s="300">
        <v>1</v>
      </c>
    </row>
    <row r="124" spans="1:41" ht="23.4" customHeight="1">
      <c r="A124" s="296">
        <v>121</v>
      </c>
      <c r="B124" s="296">
        <v>16</v>
      </c>
      <c r="C124" s="296" t="s">
        <v>672</v>
      </c>
      <c r="D124" s="296" t="s">
        <v>558</v>
      </c>
      <c r="E124" s="296">
        <v>1605</v>
      </c>
      <c r="F124" s="296" t="s">
        <v>660</v>
      </c>
      <c r="G124" s="278">
        <v>1</v>
      </c>
      <c r="H124" s="347"/>
      <c r="I124" s="278">
        <v>1</v>
      </c>
      <c r="J124" s="278">
        <v>1</v>
      </c>
      <c r="K124" s="278">
        <v>1</v>
      </c>
      <c r="L124" s="278">
        <v>1</v>
      </c>
      <c r="M124" s="278">
        <v>1</v>
      </c>
      <c r="N124" s="249">
        <v>1</v>
      </c>
      <c r="O124" s="351"/>
      <c r="P124" s="249">
        <v>1</v>
      </c>
      <c r="Q124" s="249">
        <v>1</v>
      </c>
      <c r="R124" s="249">
        <v>1</v>
      </c>
      <c r="S124" s="297">
        <v>1</v>
      </c>
      <c r="T124" s="297">
        <v>1</v>
      </c>
      <c r="U124" s="297">
        <v>1</v>
      </c>
      <c r="V124" s="298">
        <v>1</v>
      </c>
      <c r="W124" s="298">
        <v>1</v>
      </c>
      <c r="X124" s="298">
        <v>1</v>
      </c>
      <c r="Y124" s="349"/>
      <c r="Z124" s="299">
        <v>1</v>
      </c>
      <c r="AA124" s="299">
        <v>1</v>
      </c>
      <c r="AB124" s="299">
        <v>1</v>
      </c>
      <c r="AC124" s="299">
        <v>1</v>
      </c>
      <c r="AD124" s="300">
        <v>1</v>
      </c>
      <c r="AE124" s="300">
        <v>1</v>
      </c>
      <c r="AF124" s="300">
        <v>1</v>
      </c>
      <c r="AG124" s="300">
        <v>1</v>
      </c>
      <c r="AH124" s="300">
        <v>1</v>
      </c>
      <c r="AI124" s="300">
        <v>1</v>
      </c>
      <c r="AJ124" s="300">
        <v>1</v>
      </c>
      <c r="AK124" s="300">
        <v>1</v>
      </c>
    </row>
    <row r="125" spans="1:41" ht="23.4" customHeight="1">
      <c r="A125" s="296">
        <v>122</v>
      </c>
      <c r="B125" s="296">
        <v>16</v>
      </c>
      <c r="C125" s="296" t="s">
        <v>672</v>
      </c>
      <c r="D125" s="296" t="s">
        <v>549</v>
      </c>
      <c r="E125" s="296">
        <v>1606</v>
      </c>
      <c r="F125" s="296" t="s">
        <v>658</v>
      </c>
      <c r="G125" s="278">
        <v>1</v>
      </c>
      <c r="H125" s="347"/>
      <c r="I125" s="278">
        <v>1</v>
      </c>
      <c r="J125" s="278">
        <v>1</v>
      </c>
      <c r="K125" s="278">
        <v>1</v>
      </c>
      <c r="L125" s="278">
        <v>1</v>
      </c>
      <c r="M125" s="278">
        <v>1</v>
      </c>
      <c r="N125" s="249">
        <v>1</v>
      </c>
      <c r="O125" s="351"/>
      <c r="P125" s="249">
        <v>1</v>
      </c>
      <c r="Q125" s="249">
        <v>1</v>
      </c>
      <c r="R125" s="249">
        <v>1</v>
      </c>
      <c r="S125" s="297">
        <v>1</v>
      </c>
      <c r="T125" s="297">
        <v>1</v>
      </c>
      <c r="U125" s="297">
        <v>1</v>
      </c>
      <c r="V125" s="298">
        <v>1</v>
      </c>
      <c r="W125" s="298">
        <v>1</v>
      </c>
      <c r="X125" s="298">
        <v>1</v>
      </c>
      <c r="Y125" s="367"/>
      <c r="Z125" s="299">
        <v>1</v>
      </c>
      <c r="AA125" s="299">
        <v>1</v>
      </c>
      <c r="AB125" s="299">
        <v>1</v>
      </c>
      <c r="AC125" s="299">
        <v>1</v>
      </c>
      <c r="AD125" s="300">
        <v>1</v>
      </c>
      <c r="AE125" s="300">
        <v>1</v>
      </c>
      <c r="AF125" s="300">
        <v>1</v>
      </c>
      <c r="AG125" s="300">
        <v>1</v>
      </c>
      <c r="AH125" s="300">
        <v>1</v>
      </c>
      <c r="AI125" s="300">
        <v>1</v>
      </c>
      <c r="AJ125" s="300">
        <v>1</v>
      </c>
      <c r="AK125" s="300">
        <v>1</v>
      </c>
    </row>
    <row r="126" spans="1:41" ht="23.4" customHeight="1">
      <c r="A126" s="296">
        <v>123</v>
      </c>
      <c r="B126" s="296">
        <v>16</v>
      </c>
      <c r="C126" s="296" t="s">
        <v>675</v>
      </c>
      <c r="D126" s="296" t="s">
        <v>572</v>
      </c>
      <c r="E126" s="296">
        <v>1607</v>
      </c>
      <c r="F126" s="296" t="s">
        <v>663</v>
      </c>
      <c r="G126" s="278">
        <v>1</v>
      </c>
      <c r="H126" s="278">
        <v>1</v>
      </c>
      <c r="I126" s="278">
        <v>1</v>
      </c>
      <c r="J126" s="278">
        <v>1</v>
      </c>
      <c r="K126" s="278">
        <v>1</v>
      </c>
      <c r="L126" s="278">
        <v>1</v>
      </c>
      <c r="M126" s="278">
        <v>1</v>
      </c>
      <c r="N126" s="249">
        <v>1</v>
      </c>
      <c r="O126" s="249">
        <v>1</v>
      </c>
      <c r="P126" s="249">
        <v>1</v>
      </c>
      <c r="Q126" s="249">
        <v>1</v>
      </c>
      <c r="R126" s="249">
        <v>1</v>
      </c>
      <c r="S126" s="297">
        <v>1</v>
      </c>
      <c r="T126" s="297">
        <v>1</v>
      </c>
      <c r="U126" s="297">
        <v>1</v>
      </c>
      <c r="V126" s="298">
        <v>1</v>
      </c>
      <c r="W126" s="298">
        <v>1</v>
      </c>
      <c r="X126" s="298">
        <v>1</v>
      </c>
      <c r="Y126" s="341">
        <v>1</v>
      </c>
      <c r="Z126" s="299">
        <v>1</v>
      </c>
      <c r="AA126" s="299">
        <v>1</v>
      </c>
      <c r="AB126" s="299">
        <v>1</v>
      </c>
      <c r="AC126" s="299">
        <v>1</v>
      </c>
      <c r="AD126" s="300">
        <v>1</v>
      </c>
      <c r="AE126" s="300">
        <v>1</v>
      </c>
      <c r="AF126" s="300">
        <v>1</v>
      </c>
      <c r="AG126" s="300">
        <v>1</v>
      </c>
      <c r="AH126" s="300">
        <v>1</v>
      </c>
      <c r="AI126" s="300">
        <v>1</v>
      </c>
      <c r="AJ126" s="300">
        <v>1</v>
      </c>
      <c r="AK126" s="300">
        <v>1</v>
      </c>
    </row>
    <row r="127" spans="1:41" ht="23.4" customHeight="1">
      <c r="A127" s="296">
        <v>124</v>
      </c>
      <c r="B127" s="296">
        <v>16</v>
      </c>
      <c r="C127" s="296" t="s">
        <v>672</v>
      </c>
      <c r="D127" s="296" t="s">
        <v>558</v>
      </c>
      <c r="E127" s="296">
        <v>1608</v>
      </c>
      <c r="F127" s="296" t="s">
        <v>660</v>
      </c>
      <c r="G127" s="278">
        <v>1</v>
      </c>
      <c r="H127" s="347"/>
      <c r="I127" s="278">
        <v>1</v>
      </c>
      <c r="J127" s="278">
        <v>1</v>
      </c>
      <c r="K127" s="278">
        <v>1</v>
      </c>
      <c r="L127" s="278">
        <v>1</v>
      </c>
      <c r="M127" s="278">
        <v>1</v>
      </c>
      <c r="N127" s="249">
        <v>1</v>
      </c>
      <c r="O127" s="351"/>
      <c r="P127" s="249">
        <v>1</v>
      </c>
      <c r="Q127" s="249">
        <v>1</v>
      </c>
      <c r="R127" s="249">
        <v>1</v>
      </c>
      <c r="S127" s="297">
        <v>1</v>
      </c>
      <c r="T127" s="297">
        <v>1</v>
      </c>
      <c r="U127" s="297">
        <v>1</v>
      </c>
      <c r="V127" s="298">
        <v>1</v>
      </c>
      <c r="W127" s="298">
        <v>1</v>
      </c>
      <c r="X127" s="298">
        <v>1</v>
      </c>
      <c r="Y127" s="349"/>
      <c r="Z127" s="299">
        <v>1</v>
      </c>
      <c r="AA127" s="299">
        <v>1</v>
      </c>
      <c r="AB127" s="299">
        <v>1</v>
      </c>
      <c r="AC127" s="299">
        <v>1</v>
      </c>
      <c r="AD127" s="300">
        <v>1</v>
      </c>
      <c r="AE127" s="300">
        <v>1</v>
      </c>
      <c r="AF127" s="300">
        <v>1</v>
      </c>
      <c r="AG127" s="300">
        <v>1</v>
      </c>
      <c r="AH127" s="300">
        <v>1</v>
      </c>
      <c r="AI127" s="300">
        <v>1</v>
      </c>
      <c r="AJ127" s="300">
        <v>1</v>
      </c>
      <c r="AK127" s="300">
        <v>1</v>
      </c>
    </row>
    <row r="128" spans="1:41" ht="23.4" customHeight="1">
      <c r="A128" s="296">
        <v>125</v>
      </c>
      <c r="B128" s="296">
        <v>16</v>
      </c>
      <c r="C128" s="296" t="s">
        <v>672</v>
      </c>
      <c r="D128" s="296" t="s">
        <v>548</v>
      </c>
      <c r="E128" s="296">
        <v>1609</v>
      </c>
      <c r="F128" s="296" t="s">
        <v>658</v>
      </c>
      <c r="G128" s="278">
        <v>1</v>
      </c>
      <c r="H128" s="347"/>
      <c r="I128" s="278">
        <v>1</v>
      </c>
      <c r="J128" s="278">
        <v>1</v>
      </c>
      <c r="K128" s="278">
        <v>1</v>
      </c>
      <c r="L128" s="278">
        <v>1</v>
      </c>
      <c r="M128" s="278">
        <v>1</v>
      </c>
      <c r="N128" s="249">
        <v>1</v>
      </c>
      <c r="O128" s="351"/>
      <c r="P128" s="249">
        <v>1</v>
      </c>
      <c r="Q128" s="249">
        <v>1</v>
      </c>
      <c r="R128" s="249">
        <v>1</v>
      </c>
      <c r="S128" s="297">
        <v>1</v>
      </c>
      <c r="T128" s="297">
        <v>1</v>
      </c>
      <c r="U128" s="297">
        <v>1</v>
      </c>
      <c r="V128" s="298">
        <v>1</v>
      </c>
      <c r="W128" s="298">
        <v>1</v>
      </c>
      <c r="X128" s="298">
        <v>1</v>
      </c>
      <c r="Y128" s="349"/>
      <c r="Z128" s="299">
        <v>1</v>
      </c>
      <c r="AA128" s="299">
        <v>1</v>
      </c>
      <c r="AB128" s="299">
        <v>1</v>
      </c>
      <c r="AC128" s="299">
        <v>1</v>
      </c>
      <c r="AD128" s="300">
        <v>1</v>
      </c>
      <c r="AE128" s="300">
        <v>1</v>
      </c>
      <c r="AF128" s="300">
        <v>1</v>
      </c>
      <c r="AG128" s="300">
        <v>1</v>
      </c>
      <c r="AH128" s="300">
        <v>1</v>
      </c>
      <c r="AI128" s="300">
        <v>1</v>
      </c>
      <c r="AJ128" s="300">
        <v>1</v>
      </c>
      <c r="AK128" s="300">
        <v>1</v>
      </c>
    </row>
    <row r="129" spans="1:41" ht="23.4" customHeight="1">
      <c r="A129" s="296">
        <v>126</v>
      </c>
      <c r="B129" s="296">
        <v>16</v>
      </c>
      <c r="C129" s="296" t="s">
        <v>672</v>
      </c>
      <c r="D129" s="296" t="s">
        <v>547</v>
      </c>
      <c r="E129" s="296">
        <v>1610</v>
      </c>
      <c r="F129" s="296" t="s">
        <v>657</v>
      </c>
      <c r="G129" s="278">
        <v>1</v>
      </c>
      <c r="H129" s="347"/>
      <c r="I129" s="278">
        <v>1</v>
      </c>
      <c r="J129" s="278">
        <v>1</v>
      </c>
      <c r="K129" s="278">
        <v>1</v>
      </c>
      <c r="L129" s="278">
        <v>1</v>
      </c>
      <c r="M129" s="278">
        <v>1</v>
      </c>
      <c r="N129" s="249">
        <v>1</v>
      </c>
      <c r="O129" s="351"/>
      <c r="P129" s="249">
        <v>1</v>
      </c>
      <c r="Q129" s="249">
        <v>1</v>
      </c>
      <c r="R129" s="249">
        <v>1</v>
      </c>
      <c r="S129" s="297">
        <v>1</v>
      </c>
      <c r="T129" s="297">
        <v>1</v>
      </c>
      <c r="U129" s="297">
        <v>1</v>
      </c>
      <c r="V129" s="298">
        <v>1</v>
      </c>
      <c r="W129" s="298">
        <v>1</v>
      </c>
      <c r="X129" s="298">
        <v>1</v>
      </c>
      <c r="Y129" s="349"/>
      <c r="Z129" s="299">
        <v>1</v>
      </c>
      <c r="AA129" s="299">
        <v>1</v>
      </c>
      <c r="AB129" s="299">
        <v>1</v>
      </c>
      <c r="AC129" s="299">
        <v>1</v>
      </c>
      <c r="AD129" s="300">
        <v>1</v>
      </c>
      <c r="AE129" s="300">
        <v>1</v>
      </c>
      <c r="AF129" s="300">
        <v>1</v>
      </c>
      <c r="AG129" s="300">
        <v>1</v>
      </c>
      <c r="AH129" s="300">
        <v>1</v>
      </c>
      <c r="AI129" s="300">
        <v>1</v>
      </c>
      <c r="AJ129" s="300">
        <v>1</v>
      </c>
      <c r="AK129" s="300">
        <v>1</v>
      </c>
    </row>
    <row r="130" spans="1:41" ht="23.4" customHeight="1">
      <c r="A130" s="296">
        <v>127</v>
      </c>
      <c r="B130" s="296">
        <v>16</v>
      </c>
      <c r="C130" s="296" t="s">
        <v>672</v>
      </c>
      <c r="D130" s="296" t="s">
        <v>555</v>
      </c>
      <c r="E130" s="296">
        <v>1611</v>
      </c>
      <c r="F130" s="296" t="s">
        <v>659</v>
      </c>
      <c r="G130" s="278">
        <v>1</v>
      </c>
      <c r="H130" s="347"/>
      <c r="I130" s="278">
        <v>1</v>
      </c>
      <c r="J130" s="278">
        <v>1</v>
      </c>
      <c r="K130" s="278">
        <v>1</v>
      </c>
      <c r="L130" s="278">
        <v>1</v>
      </c>
      <c r="M130" s="278">
        <v>1</v>
      </c>
      <c r="N130" s="249">
        <v>1</v>
      </c>
      <c r="O130" s="351"/>
      <c r="P130" s="249">
        <v>1</v>
      </c>
      <c r="Q130" s="249">
        <v>1</v>
      </c>
      <c r="R130" s="249">
        <v>1</v>
      </c>
      <c r="S130" s="297">
        <v>1</v>
      </c>
      <c r="T130" s="297">
        <v>1</v>
      </c>
      <c r="U130" s="297">
        <v>1</v>
      </c>
      <c r="V130" s="298">
        <v>1</v>
      </c>
      <c r="W130" s="298">
        <v>1</v>
      </c>
      <c r="X130" s="298">
        <v>1</v>
      </c>
      <c r="Y130" s="349"/>
      <c r="Z130" s="299">
        <v>1</v>
      </c>
      <c r="AA130" s="299">
        <v>1</v>
      </c>
      <c r="AB130" s="299">
        <v>1</v>
      </c>
      <c r="AC130" s="299">
        <v>1</v>
      </c>
      <c r="AD130" s="300">
        <v>1</v>
      </c>
      <c r="AE130" s="300">
        <v>1</v>
      </c>
      <c r="AF130" s="300">
        <v>1</v>
      </c>
      <c r="AG130" s="300">
        <v>1</v>
      </c>
      <c r="AH130" s="300">
        <v>1</v>
      </c>
      <c r="AI130" s="300">
        <v>1</v>
      </c>
      <c r="AJ130" s="300">
        <v>1</v>
      </c>
      <c r="AK130" s="300">
        <v>1</v>
      </c>
    </row>
    <row r="131" spans="1:41" ht="23.4" customHeight="1">
      <c r="A131" s="296">
        <v>128</v>
      </c>
      <c r="B131" s="296">
        <v>16</v>
      </c>
      <c r="C131" s="296" t="s">
        <v>672</v>
      </c>
      <c r="D131" s="296" t="s">
        <v>557</v>
      </c>
      <c r="E131" s="296">
        <v>1612</v>
      </c>
      <c r="F131" s="296" t="s">
        <v>661</v>
      </c>
      <c r="G131" s="278">
        <v>1</v>
      </c>
      <c r="H131" s="347"/>
      <c r="I131" s="278">
        <v>1</v>
      </c>
      <c r="J131" s="278">
        <v>1</v>
      </c>
      <c r="K131" s="278">
        <v>1</v>
      </c>
      <c r="L131" s="278">
        <v>1</v>
      </c>
      <c r="M131" s="278">
        <v>1</v>
      </c>
      <c r="N131" s="249">
        <v>1</v>
      </c>
      <c r="O131" s="351"/>
      <c r="P131" s="249">
        <v>1</v>
      </c>
      <c r="Q131" s="249">
        <v>1</v>
      </c>
      <c r="R131" s="249">
        <v>1</v>
      </c>
      <c r="S131" s="297">
        <v>1</v>
      </c>
      <c r="T131" s="297">
        <v>1</v>
      </c>
      <c r="U131" s="297">
        <v>1</v>
      </c>
      <c r="V131" s="298">
        <v>1</v>
      </c>
      <c r="W131" s="298">
        <v>1</v>
      </c>
      <c r="X131" s="298">
        <v>1</v>
      </c>
      <c r="Y131" s="349"/>
      <c r="Z131" s="299">
        <v>1</v>
      </c>
      <c r="AA131" s="299">
        <v>1</v>
      </c>
      <c r="AB131" s="299">
        <v>1</v>
      </c>
      <c r="AC131" s="299">
        <v>1</v>
      </c>
      <c r="AD131" s="300">
        <v>1</v>
      </c>
      <c r="AE131" s="300">
        <v>1</v>
      </c>
      <c r="AF131" s="300">
        <v>1</v>
      </c>
      <c r="AG131" s="300">
        <v>1</v>
      </c>
      <c r="AH131" s="300">
        <v>1</v>
      </c>
      <c r="AI131" s="300">
        <v>1</v>
      </c>
      <c r="AJ131" s="300">
        <v>1</v>
      </c>
      <c r="AK131" s="300">
        <v>1</v>
      </c>
    </row>
    <row r="132" spans="1:41" ht="23.4" customHeight="1">
      <c r="A132" s="296">
        <v>129</v>
      </c>
      <c r="B132" s="296">
        <v>16</v>
      </c>
      <c r="C132" s="296" t="s">
        <v>672</v>
      </c>
      <c r="D132" s="296" t="s">
        <v>559</v>
      </c>
      <c r="E132" s="296">
        <v>1613</v>
      </c>
      <c r="F132" s="296" t="s">
        <v>661</v>
      </c>
      <c r="G132" s="281">
        <v>1</v>
      </c>
      <c r="H132" s="353"/>
      <c r="I132" s="281">
        <v>1</v>
      </c>
      <c r="J132" s="281">
        <v>1</v>
      </c>
      <c r="K132" s="281">
        <v>1</v>
      </c>
      <c r="L132" s="281">
        <v>1</v>
      </c>
      <c r="M132" s="278">
        <v>1</v>
      </c>
      <c r="N132" s="249">
        <v>1</v>
      </c>
      <c r="O132" s="351"/>
      <c r="P132" s="249">
        <v>1</v>
      </c>
      <c r="Q132" s="249">
        <v>1</v>
      </c>
      <c r="R132" s="249">
        <v>1</v>
      </c>
      <c r="S132" s="310">
        <v>1</v>
      </c>
      <c r="T132" s="310">
        <v>1</v>
      </c>
      <c r="U132" s="310">
        <v>1</v>
      </c>
      <c r="V132" s="298">
        <v>1</v>
      </c>
      <c r="W132" s="298">
        <v>1</v>
      </c>
      <c r="X132" s="298">
        <v>1</v>
      </c>
      <c r="Y132" s="368"/>
      <c r="Z132" s="299">
        <v>1</v>
      </c>
      <c r="AA132" s="299">
        <v>1</v>
      </c>
      <c r="AB132" s="299">
        <v>1</v>
      </c>
      <c r="AC132" s="299">
        <v>1</v>
      </c>
      <c r="AD132" s="300">
        <v>1</v>
      </c>
      <c r="AE132" s="300">
        <v>1</v>
      </c>
      <c r="AF132" s="300">
        <v>1</v>
      </c>
      <c r="AG132" s="300">
        <v>1</v>
      </c>
      <c r="AH132" s="300">
        <v>1</v>
      </c>
      <c r="AI132" s="300">
        <v>1</v>
      </c>
      <c r="AJ132" s="300">
        <v>1</v>
      </c>
      <c r="AK132" s="300">
        <v>1</v>
      </c>
    </row>
    <row r="133" spans="1:41" ht="23.4" customHeight="1">
      <c r="A133" s="296">
        <v>130</v>
      </c>
      <c r="B133" s="296">
        <v>16</v>
      </c>
      <c r="C133" s="296" t="s">
        <v>672</v>
      </c>
      <c r="D133" s="296" t="s">
        <v>554</v>
      </c>
      <c r="E133" s="296">
        <v>1614</v>
      </c>
      <c r="F133" s="296" t="s">
        <v>659</v>
      </c>
      <c r="G133" s="311">
        <v>1</v>
      </c>
      <c r="H133" s="354"/>
      <c r="I133" s="311">
        <v>1</v>
      </c>
      <c r="J133" s="311">
        <v>1</v>
      </c>
      <c r="K133" s="311">
        <v>1</v>
      </c>
      <c r="L133" s="311">
        <v>1</v>
      </c>
      <c r="M133" s="278">
        <v>1</v>
      </c>
      <c r="N133" s="312">
        <v>1</v>
      </c>
      <c r="O133" s="351"/>
      <c r="P133" s="312">
        <v>1</v>
      </c>
      <c r="Q133" s="312">
        <v>1</v>
      </c>
      <c r="R133" s="312">
        <v>1</v>
      </c>
      <c r="S133" s="310">
        <v>1</v>
      </c>
      <c r="T133" s="310">
        <v>1</v>
      </c>
      <c r="U133" s="310">
        <v>1</v>
      </c>
      <c r="V133" s="298">
        <v>1</v>
      </c>
      <c r="W133" s="298">
        <v>1</v>
      </c>
      <c r="X133" s="298">
        <v>1</v>
      </c>
      <c r="Y133" s="369"/>
      <c r="Z133" s="299">
        <v>1</v>
      </c>
      <c r="AA133" s="299">
        <v>1</v>
      </c>
      <c r="AB133" s="299">
        <v>1</v>
      </c>
      <c r="AC133" s="299">
        <v>1</v>
      </c>
      <c r="AD133" s="300">
        <v>1</v>
      </c>
      <c r="AE133" s="313">
        <v>1</v>
      </c>
      <c r="AF133" s="300">
        <v>1</v>
      </c>
      <c r="AG133" s="300">
        <v>1</v>
      </c>
      <c r="AH133" s="300">
        <v>1</v>
      </c>
      <c r="AI133" s="300">
        <v>1</v>
      </c>
      <c r="AJ133" s="313">
        <v>1</v>
      </c>
      <c r="AK133" s="313">
        <v>1</v>
      </c>
    </row>
    <row r="134" spans="1:41" ht="23.4" customHeight="1">
      <c r="A134" s="296">
        <v>131</v>
      </c>
      <c r="B134" s="296">
        <v>16</v>
      </c>
      <c r="C134" s="296" t="s">
        <v>672</v>
      </c>
      <c r="D134" s="296" t="s">
        <v>552</v>
      </c>
      <c r="E134" s="296">
        <v>1615</v>
      </c>
      <c r="F134" s="296" t="s">
        <v>659</v>
      </c>
      <c r="G134" s="311">
        <v>1</v>
      </c>
      <c r="H134" s="354"/>
      <c r="I134" s="311">
        <v>1</v>
      </c>
      <c r="J134" s="311">
        <v>1</v>
      </c>
      <c r="K134" s="311">
        <v>1</v>
      </c>
      <c r="L134" s="311">
        <v>1</v>
      </c>
      <c r="M134" s="278">
        <v>1</v>
      </c>
      <c r="N134" s="312">
        <v>1</v>
      </c>
      <c r="O134" s="351"/>
      <c r="P134" s="312">
        <v>1</v>
      </c>
      <c r="Q134" s="312">
        <v>1</v>
      </c>
      <c r="R134" s="312">
        <v>1</v>
      </c>
      <c r="S134" s="310">
        <v>1</v>
      </c>
      <c r="T134" s="310">
        <v>1</v>
      </c>
      <c r="U134" s="310">
        <v>1</v>
      </c>
      <c r="V134" s="298">
        <v>1</v>
      </c>
      <c r="W134" s="298">
        <v>1</v>
      </c>
      <c r="X134" s="298">
        <v>1</v>
      </c>
      <c r="Y134" s="369"/>
      <c r="Z134" s="299">
        <v>1</v>
      </c>
      <c r="AA134" s="299">
        <v>1</v>
      </c>
      <c r="AB134" s="299">
        <v>1</v>
      </c>
      <c r="AC134" s="299">
        <v>1</v>
      </c>
      <c r="AD134" s="313">
        <v>1</v>
      </c>
      <c r="AE134" s="313">
        <v>1</v>
      </c>
      <c r="AF134" s="300">
        <v>1</v>
      </c>
      <c r="AG134" s="300">
        <v>1</v>
      </c>
      <c r="AH134" s="300">
        <v>1</v>
      </c>
      <c r="AI134" s="300">
        <v>1</v>
      </c>
      <c r="AJ134" s="313">
        <v>1</v>
      </c>
      <c r="AK134" s="313">
        <v>1</v>
      </c>
    </row>
    <row r="135" spans="1:41" ht="23.4" customHeight="1" thickBot="1">
      <c r="A135" s="314">
        <v>132</v>
      </c>
      <c r="B135" s="314">
        <v>16</v>
      </c>
      <c r="C135" s="314" t="s">
        <v>674</v>
      </c>
      <c r="D135" s="314" t="s">
        <v>563</v>
      </c>
      <c r="E135" s="314">
        <v>1616</v>
      </c>
      <c r="F135" s="314" t="s">
        <v>563</v>
      </c>
      <c r="G135" s="315">
        <v>1</v>
      </c>
      <c r="H135" s="355"/>
      <c r="I135" s="315">
        <v>1</v>
      </c>
      <c r="J135" s="315">
        <v>1</v>
      </c>
      <c r="K135" s="315">
        <v>1</v>
      </c>
      <c r="L135" s="315">
        <v>1</v>
      </c>
      <c r="M135" s="280">
        <v>1</v>
      </c>
      <c r="N135" s="316">
        <v>1</v>
      </c>
      <c r="O135" s="352"/>
      <c r="P135" s="316">
        <v>1</v>
      </c>
      <c r="Q135" s="316">
        <v>1</v>
      </c>
      <c r="R135" s="316">
        <v>1</v>
      </c>
      <c r="S135" s="317">
        <v>1</v>
      </c>
      <c r="T135" s="317">
        <v>1</v>
      </c>
      <c r="U135" s="317">
        <v>1</v>
      </c>
      <c r="V135" s="318">
        <v>1</v>
      </c>
      <c r="W135" s="318">
        <v>1</v>
      </c>
      <c r="X135" s="318">
        <v>1</v>
      </c>
      <c r="Y135" s="370"/>
      <c r="Z135" s="319">
        <v>1</v>
      </c>
      <c r="AA135" s="319">
        <v>1</v>
      </c>
      <c r="AB135" s="319">
        <v>1</v>
      </c>
      <c r="AC135" s="319">
        <v>1</v>
      </c>
      <c r="AD135" s="320">
        <v>1</v>
      </c>
      <c r="AE135" s="320">
        <v>1</v>
      </c>
      <c r="AF135" s="320">
        <v>1</v>
      </c>
      <c r="AG135" s="320">
        <v>1</v>
      </c>
      <c r="AH135" s="320">
        <v>1</v>
      </c>
      <c r="AI135" s="320">
        <v>1</v>
      </c>
      <c r="AJ135" s="320">
        <v>1</v>
      </c>
      <c r="AK135" s="320">
        <v>1</v>
      </c>
      <c r="AM135" s="540">
        <f>AVERAGE(G120:L135,N120:AK135)</f>
        <v>0.99886621315192747</v>
      </c>
      <c r="AN135" s="542">
        <v>1</v>
      </c>
      <c r="AO135" s="282" t="b">
        <f>AM135=AN135</f>
        <v>0</v>
      </c>
    </row>
    <row r="136" spans="1:41" ht="23.4" customHeight="1">
      <c r="A136" s="289">
        <v>135</v>
      </c>
      <c r="B136" s="289">
        <v>19</v>
      </c>
      <c r="C136" s="289" t="s">
        <v>671</v>
      </c>
      <c r="D136" s="289" t="s">
        <v>574</v>
      </c>
      <c r="E136" s="289">
        <v>1901</v>
      </c>
      <c r="F136" s="289" t="s">
        <v>574</v>
      </c>
      <c r="G136" s="321">
        <v>1</v>
      </c>
      <c r="H136" s="321">
        <v>1</v>
      </c>
      <c r="I136" s="321">
        <v>1</v>
      </c>
      <c r="J136" s="321">
        <v>1</v>
      </c>
      <c r="K136" s="321">
        <v>1</v>
      </c>
      <c r="L136" s="321">
        <v>1</v>
      </c>
      <c r="M136" s="339">
        <v>1</v>
      </c>
      <c r="N136" s="322">
        <v>1</v>
      </c>
      <c r="O136" s="322">
        <v>1</v>
      </c>
      <c r="P136" s="322">
        <v>1</v>
      </c>
      <c r="Q136" s="322">
        <v>1</v>
      </c>
      <c r="R136" s="322">
        <v>1</v>
      </c>
      <c r="S136" s="323">
        <v>1</v>
      </c>
      <c r="T136" s="323">
        <v>1</v>
      </c>
      <c r="U136" s="323">
        <v>1</v>
      </c>
      <c r="V136" s="324">
        <v>1</v>
      </c>
      <c r="W136" s="324">
        <v>1</v>
      </c>
      <c r="X136" s="324">
        <v>1</v>
      </c>
      <c r="Y136" s="325">
        <v>1</v>
      </c>
      <c r="Z136" s="325">
        <v>1</v>
      </c>
      <c r="AA136" s="325">
        <v>1</v>
      </c>
      <c r="AB136" s="325">
        <v>1</v>
      </c>
      <c r="AC136" s="325">
        <v>1</v>
      </c>
      <c r="AD136" s="326">
        <v>1</v>
      </c>
      <c r="AE136" s="326">
        <v>1</v>
      </c>
      <c r="AF136" s="326">
        <v>1</v>
      </c>
      <c r="AG136" s="326">
        <v>1</v>
      </c>
      <c r="AH136" s="326">
        <v>1</v>
      </c>
      <c r="AI136" s="326">
        <v>1</v>
      </c>
      <c r="AJ136" s="326">
        <v>1</v>
      </c>
      <c r="AK136" s="326">
        <v>1</v>
      </c>
    </row>
    <row r="137" spans="1:41" ht="23.4" customHeight="1">
      <c r="A137" s="296">
        <v>136</v>
      </c>
      <c r="B137" s="296">
        <v>19</v>
      </c>
      <c r="C137" s="296" t="s">
        <v>673</v>
      </c>
      <c r="D137" s="296" t="s">
        <v>578</v>
      </c>
      <c r="E137" s="296">
        <v>1903</v>
      </c>
      <c r="F137" s="296" t="s">
        <v>578</v>
      </c>
      <c r="G137" s="327">
        <v>1</v>
      </c>
      <c r="H137" s="354"/>
      <c r="I137" s="327">
        <v>1</v>
      </c>
      <c r="J137" s="327">
        <v>1</v>
      </c>
      <c r="K137" s="327">
        <v>1</v>
      </c>
      <c r="L137" s="327">
        <v>1</v>
      </c>
      <c r="M137" s="278">
        <v>1</v>
      </c>
      <c r="N137" s="322">
        <v>1</v>
      </c>
      <c r="O137" s="351"/>
      <c r="P137" s="322">
        <v>1</v>
      </c>
      <c r="Q137" s="322">
        <v>1</v>
      </c>
      <c r="R137" s="322">
        <v>1</v>
      </c>
      <c r="S137" s="329">
        <v>1</v>
      </c>
      <c r="T137" s="329">
        <v>1</v>
      </c>
      <c r="U137" s="329">
        <v>1</v>
      </c>
      <c r="V137" s="330">
        <v>1</v>
      </c>
      <c r="W137" s="330">
        <v>1</v>
      </c>
      <c r="X137" s="330">
        <v>1</v>
      </c>
      <c r="Y137" s="369"/>
      <c r="Z137" s="331">
        <v>1</v>
      </c>
      <c r="AA137" s="331">
        <v>1</v>
      </c>
      <c r="AB137" s="331">
        <v>1</v>
      </c>
      <c r="AC137" s="331">
        <v>1</v>
      </c>
      <c r="AD137" s="329">
        <v>1</v>
      </c>
      <c r="AE137" s="329">
        <v>1</v>
      </c>
      <c r="AF137" s="329">
        <v>1</v>
      </c>
      <c r="AG137" s="329">
        <v>1</v>
      </c>
      <c r="AH137" s="329">
        <v>1</v>
      </c>
      <c r="AI137" s="332">
        <v>1</v>
      </c>
      <c r="AJ137" s="332">
        <v>1</v>
      </c>
      <c r="AK137" s="332">
        <v>1</v>
      </c>
    </row>
    <row r="138" spans="1:41" ht="23.4" customHeight="1">
      <c r="A138" s="296">
        <v>137</v>
      </c>
      <c r="B138" s="296">
        <v>19</v>
      </c>
      <c r="C138" s="296" t="s">
        <v>674</v>
      </c>
      <c r="D138" s="296" t="s">
        <v>564</v>
      </c>
      <c r="E138" s="296">
        <v>1904</v>
      </c>
      <c r="F138" s="296" t="s">
        <v>564</v>
      </c>
      <c r="G138" s="327">
        <v>1</v>
      </c>
      <c r="H138" s="354"/>
      <c r="I138" s="327">
        <v>1</v>
      </c>
      <c r="J138" s="327">
        <v>1</v>
      </c>
      <c r="K138" s="327">
        <v>1</v>
      </c>
      <c r="L138" s="327">
        <v>1</v>
      </c>
      <c r="M138" s="278">
        <v>1</v>
      </c>
      <c r="N138" s="322">
        <v>1</v>
      </c>
      <c r="O138" s="351"/>
      <c r="P138" s="322">
        <v>1</v>
      </c>
      <c r="Q138" s="322">
        <v>1</v>
      </c>
      <c r="R138" s="322">
        <v>1</v>
      </c>
      <c r="S138" s="329">
        <v>1</v>
      </c>
      <c r="T138" s="329">
        <v>1</v>
      </c>
      <c r="U138" s="329">
        <v>1</v>
      </c>
      <c r="V138" s="330">
        <v>1</v>
      </c>
      <c r="W138" s="330">
        <v>1</v>
      </c>
      <c r="X138" s="330">
        <v>1</v>
      </c>
      <c r="Y138" s="331">
        <v>1</v>
      </c>
      <c r="Z138" s="331">
        <v>1</v>
      </c>
      <c r="AA138" s="331">
        <v>1</v>
      </c>
      <c r="AB138" s="331">
        <v>1</v>
      </c>
      <c r="AC138" s="331">
        <v>1</v>
      </c>
      <c r="AD138" s="329">
        <v>1</v>
      </c>
      <c r="AE138" s="329">
        <v>1</v>
      </c>
      <c r="AF138" s="329">
        <v>1</v>
      </c>
      <c r="AG138" s="329">
        <v>1</v>
      </c>
      <c r="AH138" s="329">
        <v>1</v>
      </c>
      <c r="AI138" s="332">
        <v>1</v>
      </c>
      <c r="AJ138" s="332">
        <v>1</v>
      </c>
      <c r="AK138" s="332">
        <v>1</v>
      </c>
    </row>
    <row r="139" spans="1:41" ht="23.4" customHeight="1" thickBot="1">
      <c r="A139" s="314">
        <v>138</v>
      </c>
      <c r="B139" s="314">
        <v>19</v>
      </c>
      <c r="C139" s="626" t="s">
        <v>677</v>
      </c>
      <c r="D139" s="314" t="s">
        <v>581</v>
      </c>
      <c r="E139" s="314"/>
      <c r="F139" s="314" t="s">
        <v>664</v>
      </c>
      <c r="G139" s="357">
        <v>0</v>
      </c>
      <c r="H139" s="357">
        <v>0</v>
      </c>
      <c r="I139" s="357">
        <v>0</v>
      </c>
      <c r="J139" s="357">
        <v>0</v>
      </c>
      <c r="K139" s="357">
        <v>0</v>
      </c>
      <c r="L139" s="357">
        <v>0</v>
      </c>
      <c r="M139" s="280">
        <v>1</v>
      </c>
      <c r="N139" s="358">
        <v>0</v>
      </c>
      <c r="O139" s="352"/>
      <c r="P139" s="358">
        <v>0</v>
      </c>
      <c r="Q139" s="358">
        <v>0</v>
      </c>
      <c r="R139" s="358">
        <v>0</v>
      </c>
      <c r="S139" s="359">
        <v>0</v>
      </c>
      <c r="T139" s="359">
        <v>0</v>
      </c>
      <c r="U139" s="359">
        <v>0</v>
      </c>
      <c r="V139" s="360">
        <v>0</v>
      </c>
      <c r="W139" s="360">
        <v>0</v>
      </c>
      <c r="X139" s="360">
        <v>0</v>
      </c>
      <c r="Y139" s="370"/>
      <c r="Z139" s="361">
        <v>0</v>
      </c>
      <c r="AA139" s="361">
        <v>0</v>
      </c>
      <c r="AB139" s="361">
        <v>0</v>
      </c>
      <c r="AC139" s="361">
        <v>0</v>
      </c>
      <c r="AD139" s="320">
        <v>0</v>
      </c>
      <c r="AE139" s="362">
        <v>0</v>
      </c>
      <c r="AF139" s="362">
        <v>0</v>
      </c>
      <c r="AG139" s="362">
        <v>0</v>
      </c>
      <c r="AH139" s="362">
        <v>0</v>
      </c>
      <c r="AI139" s="362">
        <v>0</v>
      </c>
      <c r="AJ139" s="362">
        <v>0</v>
      </c>
      <c r="AK139" s="362">
        <v>0</v>
      </c>
    </row>
    <row r="140" spans="1:41" ht="23.4" customHeight="1">
      <c r="A140" s="289">
        <v>139</v>
      </c>
      <c r="B140" s="289">
        <v>20</v>
      </c>
      <c r="C140" s="289" t="s">
        <v>671</v>
      </c>
      <c r="D140" s="289" t="s">
        <v>574</v>
      </c>
      <c r="E140" s="289">
        <v>2001</v>
      </c>
      <c r="F140" s="289" t="s">
        <v>574</v>
      </c>
      <c r="G140" s="321">
        <v>1</v>
      </c>
      <c r="H140" s="321">
        <v>1</v>
      </c>
      <c r="I140" s="321">
        <v>1</v>
      </c>
      <c r="J140" s="321">
        <v>1</v>
      </c>
      <c r="K140" s="321">
        <v>1</v>
      </c>
      <c r="L140" s="321">
        <v>1</v>
      </c>
      <c r="M140" s="339">
        <v>1</v>
      </c>
      <c r="N140" s="322">
        <v>1</v>
      </c>
      <c r="O140" s="322">
        <v>1</v>
      </c>
      <c r="P140" s="322">
        <v>1</v>
      </c>
      <c r="Q140" s="322">
        <v>1</v>
      </c>
      <c r="R140" s="322">
        <v>1</v>
      </c>
      <c r="S140" s="323">
        <v>1</v>
      </c>
      <c r="T140" s="323">
        <v>1</v>
      </c>
      <c r="U140" s="323">
        <v>1</v>
      </c>
      <c r="V140" s="324">
        <v>1</v>
      </c>
      <c r="W140" s="324">
        <v>1</v>
      </c>
      <c r="X140" s="324">
        <v>1</v>
      </c>
      <c r="Y140" s="325">
        <v>1</v>
      </c>
      <c r="Z140" s="325">
        <v>1</v>
      </c>
      <c r="AA140" s="325">
        <v>1</v>
      </c>
      <c r="AB140" s="325">
        <v>1</v>
      </c>
      <c r="AC140" s="325">
        <v>1</v>
      </c>
      <c r="AD140" s="326">
        <v>1</v>
      </c>
      <c r="AE140" s="326">
        <v>0</v>
      </c>
      <c r="AF140" s="326">
        <v>1</v>
      </c>
      <c r="AG140" s="326">
        <v>1</v>
      </c>
      <c r="AH140" s="326">
        <v>1</v>
      </c>
      <c r="AI140" s="326">
        <v>1</v>
      </c>
      <c r="AJ140" s="326">
        <v>1</v>
      </c>
      <c r="AK140" s="326">
        <v>1</v>
      </c>
    </row>
    <row r="141" spans="1:41" ht="23.4" customHeight="1">
      <c r="A141" s="296">
        <v>140</v>
      </c>
      <c r="B141" s="296">
        <v>20</v>
      </c>
      <c r="C141" s="296" t="s">
        <v>672</v>
      </c>
      <c r="D141" s="296" t="s">
        <v>551</v>
      </c>
      <c r="E141" s="296">
        <v>2002</v>
      </c>
      <c r="F141" s="296" t="s">
        <v>658</v>
      </c>
      <c r="G141" s="327">
        <v>1</v>
      </c>
      <c r="H141" s="354"/>
      <c r="I141" s="327">
        <v>1</v>
      </c>
      <c r="J141" s="327">
        <v>1</v>
      </c>
      <c r="K141" s="327">
        <v>1</v>
      </c>
      <c r="L141" s="327">
        <v>1</v>
      </c>
      <c r="M141" s="278">
        <v>1</v>
      </c>
      <c r="N141" s="328">
        <v>1</v>
      </c>
      <c r="O141" s="363"/>
      <c r="P141" s="328">
        <v>1</v>
      </c>
      <c r="Q141" s="328">
        <v>1</v>
      </c>
      <c r="R141" s="328">
        <v>1</v>
      </c>
      <c r="S141" s="329">
        <v>1</v>
      </c>
      <c r="T141" s="329">
        <v>1</v>
      </c>
      <c r="U141" s="329">
        <v>1</v>
      </c>
      <c r="V141" s="330">
        <v>1</v>
      </c>
      <c r="W141" s="330">
        <v>1</v>
      </c>
      <c r="X141" s="330">
        <v>1</v>
      </c>
      <c r="Y141" s="349"/>
      <c r="Z141" s="331">
        <v>1</v>
      </c>
      <c r="AA141" s="331">
        <v>1</v>
      </c>
      <c r="AB141" s="331">
        <v>1</v>
      </c>
      <c r="AC141" s="331">
        <v>1</v>
      </c>
      <c r="AD141" s="332">
        <v>1</v>
      </c>
      <c r="AE141" s="332">
        <v>0</v>
      </c>
      <c r="AF141" s="332">
        <v>1</v>
      </c>
      <c r="AG141" s="332">
        <v>1</v>
      </c>
      <c r="AH141" s="332">
        <v>1</v>
      </c>
      <c r="AI141" s="332">
        <v>1</v>
      </c>
      <c r="AJ141" s="332">
        <v>1</v>
      </c>
      <c r="AK141" s="332">
        <v>1</v>
      </c>
    </row>
    <row r="142" spans="1:41" ht="23.4" customHeight="1">
      <c r="A142" s="296">
        <v>141</v>
      </c>
      <c r="B142" s="296">
        <v>20</v>
      </c>
      <c r="C142" s="296" t="s">
        <v>672</v>
      </c>
      <c r="D142" s="296" t="s">
        <v>556</v>
      </c>
      <c r="E142" s="296">
        <v>2003</v>
      </c>
      <c r="F142" s="296" t="s">
        <v>660</v>
      </c>
      <c r="G142" s="327">
        <v>1</v>
      </c>
      <c r="H142" s="354"/>
      <c r="I142" s="327">
        <v>1</v>
      </c>
      <c r="J142" s="327">
        <v>1</v>
      </c>
      <c r="K142" s="327">
        <v>1</v>
      </c>
      <c r="L142" s="327">
        <v>1</v>
      </c>
      <c r="M142" s="278">
        <v>1</v>
      </c>
      <c r="N142" s="328">
        <v>1</v>
      </c>
      <c r="O142" s="363"/>
      <c r="P142" s="328">
        <v>1</v>
      </c>
      <c r="Q142" s="328">
        <v>1</v>
      </c>
      <c r="R142" s="328">
        <v>1</v>
      </c>
      <c r="S142" s="329">
        <v>1</v>
      </c>
      <c r="T142" s="329">
        <v>1</v>
      </c>
      <c r="U142" s="329">
        <v>1</v>
      </c>
      <c r="V142" s="330">
        <v>1</v>
      </c>
      <c r="W142" s="330">
        <v>1</v>
      </c>
      <c r="X142" s="330">
        <v>1</v>
      </c>
      <c r="Y142" s="368"/>
      <c r="Z142" s="331">
        <v>1</v>
      </c>
      <c r="AA142" s="331">
        <v>1</v>
      </c>
      <c r="AB142" s="331">
        <v>1</v>
      </c>
      <c r="AC142" s="331">
        <v>1</v>
      </c>
      <c r="AD142" s="332">
        <v>1</v>
      </c>
      <c r="AE142" s="332">
        <v>1</v>
      </c>
      <c r="AF142" s="332">
        <v>1</v>
      </c>
      <c r="AG142" s="332">
        <v>1</v>
      </c>
      <c r="AH142" s="332">
        <v>1</v>
      </c>
      <c r="AI142" s="332">
        <v>1</v>
      </c>
      <c r="AJ142" s="332">
        <v>1</v>
      </c>
      <c r="AK142" s="332">
        <v>1</v>
      </c>
    </row>
    <row r="143" spans="1:41" ht="23.4" customHeight="1">
      <c r="A143" s="296">
        <v>142</v>
      </c>
      <c r="B143" s="296">
        <v>20</v>
      </c>
      <c r="C143" s="296" t="s">
        <v>675</v>
      </c>
      <c r="D143" s="296" t="s">
        <v>571</v>
      </c>
      <c r="E143" s="296">
        <v>2004</v>
      </c>
      <c r="F143" s="296" t="s">
        <v>663</v>
      </c>
      <c r="G143" s="327">
        <v>1</v>
      </c>
      <c r="H143" s="327">
        <v>1</v>
      </c>
      <c r="I143" s="327">
        <v>1</v>
      </c>
      <c r="J143" s="327">
        <v>1</v>
      </c>
      <c r="K143" s="327">
        <v>1</v>
      </c>
      <c r="L143" s="327">
        <v>1</v>
      </c>
      <c r="M143" s="278">
        <v>1</v>
      </c>
      <c r="N143" s="328">
        <v>1</v>
      </c>
      <c r="O143" s="328">
        <v>1</v>
      </c>
      <c r="P143" s="328">
        <v>1</v>
      </c>
      <c r="Q143" s="328">
        <v>1</v>
      </c>
      <c r="R143" s="328">
        <v>1</v>
      </c>
      <c r="S143" s="329">
        <v>1</v>
      </c>
      <c r="T143" s="329">
        <v>1</v>
      </c>
      <c r="U143" s="329">
        <v>1</v>
      </c>
      <c r="V143" s="330">
        <v>1</v>
      </c>
      <c r="W143" s="330">
        <v>1</v>
      </c>
      <c r="X143" s="330">
        <v>1</v>
      </c>
      <c r="Y143" s="331">
        <v>1</v>
      </c>
      <c r="Z143" s="331">
        <v>1</v>
      </c>
      <c r="AA143" s="331">
        <v>1</v>
      </c>
      <c r="AB143" s="331">
        <v>1</v>
      </c>
      <c r="AC143" s="331">
        <v>1</v>
      </c>
      <c r="AD143" s="332">
        <v>1</v>
      </c>
      <c r="AE143" s="332">
        <v>1</v>
      </c>
      <c r="AF143" s="332">
        <v>1</v>
      </c>
      <c r="AG143" s="332">
        <v>1</v>
      </c>
      <c r="AH143" s="332">
        <v>1</v>
      </c>
      <c r="AI143" s="332">
        <v>1</v>
      </c>
      <c r="AJ143" s="332">
        <v>1</v>
      </c>
      <c r="AK143" s="332">
        <v>1</v>
      </c>
    </row>
    <row r="144" spans="1:41" ht="23.4" customHeight="1">
      <c r="A144" s="296">
        <v>143</v>
      </c>
      <c r="B144" s="296">
        <v>20</v>
      </c>
      <c r="C144" s="296" t="s">
        <v>673</v>
      </c>
      <c r="D144" s="296" t="s">
        <v>578</v>
      </c>
      <c r="E144" s="296">
        <v>2006</v>
      </c>
      <c r="F144" s="296" t="s">
        <v>578</v>
      </c>
      <c r="G144" s="327">
        <v>1</v>
      </c>
      <c r="H144" s="354"/>
      <c r="I144" s="327">
        <v>1</v>
      </c>
      <c r="J144" s="327">
        <v>1</v>
      </c>
      <c r="K144" s="327">
        <v>1</v>
      </c>
      <c r="L144" s="327">
        <v>1</v>
      </c>
      <c r="M144" s="278">
        <v>1</v>
      </c>
      <c r="N144" s="328">
        <v>1</v>
      </c>
      <c r="O144" s="363"/>
      <c r="P144" s="328">
        <v>1</v>
      </c>
      <c r="Q144" s="328">
        <v>1</v>
      </c>
      <c r="R144" s="328">
        <v>1</v>
      </c>
      <c r="S144" s="329">
        <v>1</v>
      </c>
      <c r="T144" s="329">
        <v>1</v>
      </c>
      <c r="U144" s="329">
        <v>1</v>
      </c>
      <c r="V144" s="330">
        <v>1</v>
      </c>
      <c r="W144" s="330">
        <v>1</v>
      </c>
      <c r="X144" s="330">
        <v>1</v>
      </c>
      <c r="Y144" s="369"/>
      <c r="Z144" s="331">
        <v>1</v>
      </c>
      <c r="AA144" s="331">
        <v>1</v>
      </c>
      <c r="AB144" s="331">
        <v>1</v>
      </c>
      <c r="AC144" s="331">
        <v>1</v>
      </c>
      <c r="AD144" s="332">
        <v>1</v>
      </c>
      <c r="AE144" s="332">
        <v>1</v>
      </c>
      <c r="AF144" s="332">
        <v>1</v>
      </c>
      <c r="AG144" s="332">
        <v>1</v>
      </c>
      <c r="AH144" s="332">
        <v>1</v>
      </c>
      <c r="AI144" s="332">
        <v>1</v>
      </c>
      <c r="AJ144" s="332">
        <v>1</v>
      </c>
      <c r="AK144" s="332">
        <v>1</v>
      </c>
    </row>
    <row r="145" spans="1:38" ht="23.4" customHeight="1">
      <c r="A145" s="296">
        <v>144</v>
      </c>
      <c r="B145" s="296">
        <v>20</v>
      </c>
      <c r="C145" s="296" t="s">
        <v>674</v>
      </c>
      <c r="D145" s="296" t="s">
        <v>564</v>
      </c>
      <c r="E145" s="296">
        <v>2007</v>
      </c>
      <c r="F145" s="296" t="s">
        <v>564</v>
      </c>
      <c r="G145" s="327">
        <v>1</v>
      </c>
      <c r="H145" s="354"/>
      <c r="I145" s="327">
        <v>1</v>
      </c>
      <c r="J145" s="327">
        <v>1</v>
      </c>
      <c r="K145" s="327">
        <v>1</v>
      </c>
      <c r="L145" s="327">
        <v>1</v>
      </c>
      <c r="M145" s="278">
        <v>1</v>
      </c>
      <c r="N145" s="328">
        <v>1</v>
      </c>
      <c r="O145" s="363"/>
      <c r="P145" s="328">
        <v>1</v>
      </c>
      <c r="Q145" s="328">
        <v>1</v>
      </c>
      <c r="R145" s="328">
        <v>1</v>
      </c>
      <c r="S145" s="329">
        <v>1</v>
      </c>
      <c r="T145" s="329">
        <v>1</v>
      </c>
      <c r="U145" s="329">
        <v>1</v>
      </c>
      <c r="V145" s="330">
        <v>1</v>
      </c>
      <c r="W145" s="330">
        <v>1</v>
      </c>
      <c r="X145" s="330">
        <v>1</v>
      </c>
      <c r="Y145" s="369"/>
      <c r="Z145" s="331">
        <v>1</v>
      </c>
      <c r="AA145" s="331">
        <v>1</v>
      </c>
      <c r="AB145" s="331">
        <v>1</v>
      </c>
      <c r="AC145" s="331">
        <v>1</v>
      </c>
      <c r="AD145" s="332">
        <v>1</v>
      </c>
      <c r="AE145" s="332">
        <v>1</v>
      </c>
      <c r="AF145" s="332">
        <v>1</v>
      </c>
      <c r="AG145" s="332">
        <v>1</v>
      </c>
      <c r="AH145" s="332">
        <v>1</v>
      </c>
      <c r="AI145" s="332">
        <v>1</v>
      </c>
      <c r="AJ145" s="332">
        <v>1</v>
      </c>
      <c r="AK145" s="332">
        <v>1</v>
      </c>
    </row>
    <row r="146" spans="1:38" ht="23.4" customHeight="1" thickBot="1">
      <c r="A146" s="314">
        <v>145</v>
      </c>
      <c r="B146" s="314">
        <v>20</v>
      </c>
      <c r="C146" s="314" t="s">
        <v>675</v>
      </c>
      <c r="D146" s="314" t="s">
        <v>579</v>
      </c>
      <c r="E146" s="314"/>
      <c r="F146" s="314" t="s">
        <v>664</v>
      </c>
      <c r="G146" s="357">
        <v>0</v>
      </c>
      <c r="H146" s="355"/>
      <c r="I146" s="357">
        <v>0</v>
      </c>
      <c r="J146" s="357">
        <v>0</v>
      </c>
      <c r="K146" s="357">
        <v>0</v>
      </c>
      <c r="L146" s="357">
        <v>0</v>
      </c>
      <c r="M146" s="280">
        <v>1</v>
      </c>
      <c r="N146" s="358">
        <v>0</v>
      </c>
      <c r="O146" s="364"/>
      <c r="P146" s="358">
        <v>0</v>
      </c>
      <c r="Q146" s="358">
        <v>0</v>
      </c>
      <c r="R146" s="358">
        <v>0</v>
      </c>
      <c r="S146" s="359">
        <v>0</v>
      </c>
      <c r="T146" s="359">
        <v>0</v>
      </c>
      <c r="U146" s="359">
        <v>0</v>
      </c>
      <c r="V146" s="360">
        <v>0</v>
      </c>
      <c r="W146" s="360">
        <v>0</v>
      </c>
      <c r="X146" s="360">
        <v>0</v>
      </c>
      <c r="Y146" s="370"/>
      <c r="Z146" s="361">
        <v>0</v>
      </c>
      <c r="AA146" s="361">
        <v>0</v>
      </c>
      <c r="AB146" s="361">
        <v>0</v>
      </c>
      <c r="AC146" s="361">
        <v>0</v>
      </c>
      <c r="AD146" s="362">
        <v>0</v>
      </c>
      <c r="AE146" s="362">
        <v>0</v>
      </c>
      <c r="AF146" s="362">
        <v>0</v>
      </c>
      <c r="AG146" s="362">
        <v>0</v>
      </c>
      <c r="AH146" s="362">
        <v>0</v>
      </c>
      <c r="AI146" s="362">
        <v>0</v>
      </c>
      <c r="AJ146" s="362">
        <v>0</v>
      </c>
      <c r="AK146" s="362">
        <v>0</v>
      </c>
    </row>
    <row r="147" spans="1:38" ht="23.4" customHeight="1">
      <c r="A147" s="289">
        <v>146</v>
      </c>
      <c r="B147" s="289">
        <v>21</v>
      </c>
      <c r="C147" s="289" t="s">
        <v>671</v>
      </c>
      <c r="D147" s="289" t="s">
        <v>574</v>
      </c>
      <c r="E147" s="289">
        <v>2101</v>
      </c>
      <c r="F147" s="289" t="s">
        <v>574</v>
      </c>
      <c r="G147" s="321">
        <v>1</v>
      </c>
      <c r="H147" s="321">
        <v>1</v>
      </c>
      <c r="I147" s="321">
        <v>1</v>
      </c>
      <c r="J147" s="321">
        <v>1</v>
      </c>
      <c r="K147" s="321">
        <v>1</v>
      </c>
      <c r="L147" s="321">
        <v>1</v>
      </c>
      <c r="M147" s="339">
        <v>1</v>
      </c>
      <c r="N147" s="322">
        <v>1</v>
      </c>
      <c r="O147" s="322">
        <v>1</v>
      </c>
      <c r="P147" s="322">
        <v>1</v>
      </c>
      <c r="Q147" s="322">
        <v>1</v>
      </c>
      <c r="R147" s="322">
        <v>1</v>
      </c>
      <c r="S147" s="323">
        <v>1</v>
      </c>
      <c r="T147" s="323">
        <v>1</v>
      </c>
      <c r="U147" s="323">
        <v>1</v>
      </c>
      <c r="V147" s="324">
        <v>1</v>
      </c>
      <c r="W147" s="324">
        <v>1</v>
      </c>
      <c r="X147" s="324">
        <v>1</v>
      </c>
      <c r="Y147" s="325">
        <v>1</v>
      </c>
      <c r="Z147" s="325">
        <v>1</v>
      </c>
      <c r="AA147" s="325">
        <v>1</v>
      </c>
      <c r="AB147" s="325">
        <v>1</v>
      </c>
      <c r="AC147" s="325">
        <v>1</v>
      </c>
      <c r="AD147" s="326">
        <v>1</v>
      </c>
      <c r="AE147" s="326">
        <v>0</v>
      </c>
      <c r="AF147" s="326">
        <v>1</v>
      </c>
      <c r="AG147" s="326">
        <v>1</v>
      </c>
      <c r="AH147" s="326">
        <v>1</v>
      </c>
      <c r="AI147" s="326">
        <v>1</v>
      </c>
      <c r="AJ147" s="326">
        <v>1</v>
      </c>
      <c r="AK147" s="326">
        <v>1</v>
      </c>
    </row>
    <row r="148" spans="1:38" ht="23.4" customHeight="1">
      <c r="A148" s="296">
        <v>147</v>
      </c>
      <c r="B148" s="296">
        <v>21</v>
      </c>
      <c r="C148" s="296" t="s">
        <v>672</v>
      </c>
      <c r="D148" s="296" t="s">
        <v>551</v>
      </c>
      <c r="E148" s="296">
        <v>2102</v>
      </c>
      <c r="F148" s="296" t="s">
        <v>658</v>
      </c>
      <c r="G148" s="327">
        <v>1</v>
      </c>
      <c r="H148" s="354"/>
      <c r="I148" s="327">
        <v>1</v>
      </c>
      <c r="J148" s="327">
        <v>1</v>
      </c>
      <c r="K148" s="327">
        <v>1</v>
      </c>
      <c r="L148" s="327">
        <v>1</v>
      </c>
      <c r="M148" s="278">
        <v>1</v>
      </c>
      <c r="N148" s="328">
        <v>1</v>
      </c>
      <c r="O148" s="363"/>
      <c r="P148" s="322">
        <v>1</v>
      </c>
      <c r="Q148" s="322">
        <v>1</v>
      </c>
      <c r="R148" s="322">
        <v>1</v>
      </c>
      <c r="S148" s="323">
        <v>1</v>
      </c>
      <c r="T148" s="329">
        <v>1</v>
      </c>
      <c r="U148" s="329">
        <v>1</v>
      </c>
      <c r="V148" s="330">
        <v>1</v>
      </c>
      <c r="W148" s="330">
        <v>1</v>
      </c>
      <c r="X148" s="330">
        <v>1</v>
      </c>
      <c r="Y148" s="369"/>
      <c r="Z148" s="331">
        <v>1</v>
      </c>
      <c r="AA148" s="331">
        <v>1</v>
      </c>
      <c r="AB148" s="331">
        <v>1</v>
      </c>
      <c r="AC148" s="331">
        <v>1</v>
      </c>
      <c r="AD148" s="332">
        <v>1</v>
      </c>
      <c r="AE148" s="332">
        <v>1</v>
      </c>
      <c r="AF148" s="332">
        <v>1</v>
      </c>
      <c r="AG148" s="332">
        <v>1</v>
      </c>
      <c r="AH148" s="332">
        <v>1</v>
      </c>
      <c r="AI148" s="332">
        <v>1</v>
      </c>
      <c r="AJ148" s="332">
        <v>1</v>
      </c>
      <c r="AK148" s="332">
        <v>1</v>
      </c>
    </row>
    <row r="149" spans="1:38" ht="23.4" customHeight="1">
      <c r="A149" s="296">
        <v>148</v>
      </c>
      <c r="B149" s="296">
        <v>21</v>
      </c>
      <c r="C149" s="296" t="s">
        <v>672</v>
      </c>
      <c r="D149" s="296" t="s">
        <v>556</v>
      </c>
      <c r="E149" s="296">
        <v>2103</v>
      </c>
      <c r="F149" s="296" t="s">
        <v>660</v>
      </c>
      <c r="G149" s="327">
        <v>1</v>
      </c>
      <c r="H149" s="354"/>
      <c r="I149" s="327">
        <v>1</v>
      </c>
      <c r="J149" s="327">
        <v>1</v>
      </c>
      <c r="K149" s="327">
        <v>1</v>
      </c>
      <c r="L149" s="327">
        <v>1</v>
      </c>
      <c r="M149" s="278">
        <v>1</v>
      </c>
      <c r="N149" s="328">
        <v>1</v>
      </c>
      <c r="O149" s="363"/>
      <c r="P149" s="322">
        <v>1</v>
      </c>
      <c r="Q149" s="322">
        <v>1</v>
      </c>
      <c r="R149" s="322">
        <v>1</v>
      </c>
      <c r="S149" s="323">
        <v>1</v>
      </c>
      <c r="T149" s="329">
        <v>1</v>
      </c>
      <c r="U149" s="329">
        <v>1</v>
      </c>
      <c r="V149" s="330">
        <v>1</v>
      </c>
      <c r="W149" s="330">
        <v>1</v>
      </c>
      <c r="X149" s="330">
        <v>1</v>
      </c>
      <c r="Y149" s="369"/>
      <c r="Z149" s="331">
        <v>1</v>
      </c>
      <c r="AA149" s="331">
        <v>1</v>
      </c>
      <c r="AB149" s="331">
        <v>1</v>
      </c>
      <c r="AC149" s="331">
        <v>1</v>
      </c>
      <c r="AD149" s="332">
        <v>1</v>
      </c>
      <c r="AE149" s="332">
        <v>1</v>
      </c>
      <c r="AF149" s="332">
        <v>1</v>
      </c>
      <c r="AG149" s="332">
        <v>1</v>
      </c>
      <c r="AH149" s="332">
        <v>1</v>
      </c>
      <c r="AI149" s="332">
        <v>1</v>
      </c>
      <c r="AJ149" s="332">
        <v>1</v>
      </c>
      <c r="AK149" s="332">
        <v>1</v>
      </c>
    </row>
    <row r="150" spans="1:38" ht="23.4" customHeight="1">
      <c r="A150" s="296">
        <v>149</v>
      </c>
      <c r="B150" s="296">
        <v>21</v>
      </c>
      <c r="C150" s="296" t="s">
        <v>675</v>
      </c>
      <c r="D150" s="296" t="s">
        <v>571</v>
      </c>
      <c r="E150" s="296">
        <v>2104</v>
      </c>
      <c r="F150" s="296" t="s">
        <v>663</v>
      </c>
      <c r="G150" s="327">
        <v>0.8</v>
      </c>
      <c r="H150" s="327">
        <v>0.8</v>
      </c>
      <c r="I150" s="327">
        <v>0.8</v>
      </c>
      <c r="J150" s="327">
        <v>0.8</v>
      </c>
      <c r="K150" s="327">
        <v>1</v>
      </c>
      <c r="L150" s="327">
        <v>1</v>
      </c>
      <c r="M150" s="278">
        <v>1</v>
      </c>
      <c r="N150" s="328">
        <v>1</v>
      </c>
      <c r="O150" s="328">
        <v>0</v>
      </c>
      <c r="P150" s="322">
        <v>0</v>
      </c>
      <c r="Q150" s="322">
        <v>0</v>
      </c>
      <c r="R150" s="322">
        <v>0</v>
      </c>
      <c r="S150" s="323">
        <v>1</v>
      </c>
      <c r="T150" s="329">
        <v>1</v>
      </c>
      <c r="U150" s="329">
        <v>1</v>
      </c>
      <c r="V150" s="330">
        <v>1</v>
      </c>
      <c r="W150" s="330">
        <v>1</v>
      </c>
      <c r="X150" s="330">
        <v>1</v>
      </c>
      <c r="Y150" s="331">
        <v>0</v>
      </c>
      <c r="Z150" s="331">
        <v>0</v>
      </c>
      <c r="AA150" s="331">
        <v>1</v>
      </c>
      <c r="AB150" s="331">
        <v>1</v>
      </c>
      <c r="AC150" s="331">
        <v>1</v>
      </c>
      <c r="AD150" s="332">
        <v>1</v>
      </c>
      <c r="AE150" s="332">
        <v>0</v>
      </c>
      <c r="AF150" s="332">
        <v>1</v>
      </c>
      <c r="AG150" s="332">
        <v>1</v>
      </c>
      <c r="AH150" s="332">
        <v>1</v>
      </c>
      <c r="AI150" s="332">
        <v>1</v>
      </c>
      <c r="AJ150" s="332">
        <v>1</v>
      </c>
      <c r="AK150" s="332">
        <v>1</v>
      </c>
    </row>
    <row r="151" spans="1:38" ht="23.4" customHeight="1" thickBot="1">
      <c r="A151" s="314">
        <v>150</v>
      </c>
      <c r="B151" s="314">
        <v>21</v>
      </c>
      <c r="C151" s="314" t="s">
        <v>674</v>
      </c>
      <c r="D151" s="314" t="s">
        <v>564</v>
      </c>
      <c r="E151" s="314">
        <v>2105</v>
      </c>
      <c r="F151" s="314" t="s">
        <v>564</v>
      </c>
      <c r="G151" s="357">
        <v>1</v>
      </c>
      <c r="H151" s="357">
        <v>1</v>
      </c>
      <c r="I151" s="357">
        <v>1</v>
      </c>
      <c r="J151" s="357">
        <v>1</v>
      </c>
      <c r="K151" s="357">
        <v>1</v>
      </c>
      <c r="L151" s="357">
        <v>1</v>
      </c>
      <c r="M151" s="280">
        <v>1</v>
      </c>
      <c r="N151" s="358">
        <v>1</v>
      </c>
      <c r="O151" s="358">
        <v>1</v>
      </c>
      <c r="P151" s="358">
        <v>1</v>
      </c>
      <c r="Q151" s="358">
        <v>1</v>
      </c>
      <c r="R151" s="358">
        <v>1</v>
      </c>
      <c r="S151" s="359">
        <v>1</v>
      </c>
      <c r="T151" s="359">
        <v>1</v>
      </c>
      <c r="U151" s="359">
        <v>1</v>
      </c>
      <c r="V151" s="360">
        <v>1</v>
      </c>
      <c r="W151" s="360">
        <v>1</v>
      </c>
      <c r="X151" s="360">
        <v>1</v>
      </c>
      <c r="Y151" s="361">
        <v>1</v>
      </c>
      <c r="Z151" s="361">
        <v>1</v>
      </c>
      <c r="AA151" s="361">
        <v>1</v>
      </c>
      <c r="AB151" s="361">
        <v>1</v>
      </c>
      <c r="AC151" s="361">
        <v>1</v>
      </c>
      <c r="AD151" s="362">
        <v>1</v>
      </c>
      <c r="AE151" s="362">
        <v>0</v>
      </c>
      <c r="AF151" s="362">
        <v>1</v>
      </c>
      <c r="AG151" s="362">
        <v>1</v>
      </c>
      <c r="AH151" s="362">
        <v>1</v>
      </c>
      <c r="AI151" s="362">
        <v>0</v>
      </c>
      <c r="AJ151" s="362">
        <v>1</v>
      </c>
      <c r="AK151" s="362">
        <v>1</v>
      </c>
    </row>
    <row r="152" spans="1:38" ht="23.4" customHeight="1">
      <c r="A152" s="289">
        <v>151</v>
      </c>
      <c r="B152" s="289">
        <v>22</v>
      </c>
      <c r="C152" s="289" t="s">
        <v>671</v>
      </c>
      <c r="D152" s="289" t="s">
        <v>574</v>
      </c>
      <c r="E152" s="289">
        <v>2201</v>
      </c>
      <c r="F152" s="289" t="s">
        <v>574</v>
      </c>
      <c r="G152" s="321">
        <v>1</v>
      </c>
      <c r="H152" s="321">
        <v>1</v>
      </c>
      <c r="I152" s="321">
        <v>1</v>
      </c>
      <c r="J152" s="321">
        <v>1</v>
      </c>
      <c r="K152" s="321">
        <v>1</v>
      </c>
      <c r="L152" s="321">
        <v>1</v>
      </c>
      <c r="M152" s="321">
        <v>1</v>
      </c>
      <c r="N152" s="322">
        <v>1</v>
      </c>
      <c r="O152" s="322">
        <v>1</v>
      </c>
      <c r="P152" s="322">
        <v>1</v>
      </c>
      <c r="Q152" s="322">
        <v>1</v>
      </c>
      <c r="R152" s="322">
        <v>1</v>
      </c>
      <c r="S152" s="323">
        <v>1</v>
      </c>
      <c r="T152" s="323">
        <v>1</v>
      </c>
      <c r="U152" s="323">
        <v>1</v>
      </c>
      <c r="V152" s="324">
        <v>1</v>
      </c>
      <c r="W152" s="324">
        <v>1</v>
      </c>
      <c r="X152" s="324">
        <v>1</v>
      </c>
      <c r="Y152" s="325">
        <v>1</v>
      </c>
      <c r="Z152" s="325">
        <v>1</v>
      </c>
      <c r="AA152" s="325">
        <v>1</v>
      </c>
      <c r="AB152" s="325">
        <v>1</v>
      </c>
      <c r="AC152" s="325">
        <v>1</v>
      </c>
      <c r="AD152" s="326">
        <v>1</v>
      </c>
      <c r="AE152" s="326">
        <v>1</v>
      </c>
      <c r="AF152" s="326">
        <v>0</v>
      </c>
      <c r="AG152" s="326">
        <v>1</v>
      </c>
      <c r="AH152" s="326">
        <v>1</v>
      </c>
      <c r="AI152" s="326">
        <v>1</v>
      </c>
      <c r="AJ152" s="326">
        <v>1</v>
      </c>
      <c r="AK152" s="326">
        <v>1</v>
      </c>
    </row>
    <row r="153" spans="1:38" ht="23.4" customHeight="1">
      <c r="A153" s="296">
        <v>152</v>
      </c>
      <c r="B153" s="296">
        <v>22</v>
      </c>
      <c r="C153" s="296" t="s">
        <v>675</v>
      </c>
      <c r="D153" s="296" t="s">
        <v>570</v>
      </c>
      <c r="E153" s="296">
        <v>2202</v>
      </c>
      <c r="F153" s="296" t="s">
        <v>663</v>
      </c>
      <c r="G153" s="327">
        <v>1</v>
      </c>
      <c r="H153" s="327">
        <v>1</v>
      </c>
      <c r="I153" s="327">
        <v>0.5</v>
      </c>
      <c r="J153" s="327">
        <v>1</v>
      </c>
      <c r="K153" s="327">
        <v>1</v>
      </c>
      <c r="L153" s="327">
        <v>1</v>
      </c>
      <c r="M153" s="327">
        <v>1</v>
      </c>
      <c r="N153" s="328">
        <v>1</v>
      </c>
      <c r="O153" s="328">
        <v>1</v>
      </c>
      <c r="P153" s="328">
        <v>1</v>
      </c>
      <c r="Q153" s="328">
        <v>1</v>
      </c>
      <c r="R153" s="328">
        <v>1</v>
      </c>
      <c r="S153" s="329">
        <v>1</v>
      </c>
      <c r="T153" s="329">
        <v>1</v>
      </c>
      <c r="U153" s="329">
        <v>1</v>
      </c>
      <c r="V153" s="330">
        <v>1</v>
      </c>
      <c r="W153" s="330">
        <v>1</v>
      </c>
      <c r="X153" s="330">
        <v>1</v>
      </c>
      <c r="Y153" s="331">
        <v>0</v>
      </c>
      <c r="Z153" s="331">
        <v>0</v>
      </c>
      <c r="AA153" s="331">
        <v>0</v>
      </c>
      <c r="AB153" s="331">
        <v>1</v>
      </c>
      <c r="AC153" s="331">
        <v>1</v>
      </c>
      <c r="AD153" s="332">
        <v>0.5</v>
      </c>
      <c r="AE153" s="332">
        <v>0.5</v>
      </c>
      <c r="AF153" s="332">
        <v>1</v>
      </c>
      <c r="AG153" s="332">
        <v>1</v>
      </c>
      <c r="AH153" s="332">
        <v>1</v>
      </c>
      <c r="AI153" s="332">
        <v>1</v>
      </c>
      <c r="AJ153" s="332">
        <v>1</v>
      </c>
      <c r="AK153" s="332">
        <v>1</v>
      </c>
    </row>
    <row r="154" spans="1:38" ht="23.4" customHeight="1">
      <c r="A154" s="296">
        <v>153</v>
      </c>
      <c r="B154" s="296">
        <v>22</v>
      </c>
      <c r="C154" s="296" t="s">
        <v>672</v>
      </c>
      <c r="D154" s="296" t="s">
        <v>558</v>
      </c>
      <c r="E154" s="296">
        <v>2203</v>
      </c>
      <c r="F154" s="296" t="s">
        <v>660</v>
      </c>
      <c r="G154" s="327">
        <v>1</v>
      </c>
      <c r="H154" s="354"/>
      <c r="I154" s="327">
        <v>1</v>
      </c>
      <c r="J154" s="327">
        <v>1</v>
      </c>
      <c r="K154" s="327">
        <v>1</v>
      </c>
      <c r="L154" s="327">
        <v>1</v>
      </c>
      <c r="M154" s="327">
        <v>1</v>
      </c>
      <c r="N154" s="328">
        <v>1</v>
      </c>
      <c r="O154" s="363"/>
      <c r="P154" s="328">
        <v>1</v>
      </c>
      <c r="Q154" s="328">
        <v>1</v>
      </c>
      <c r="R154" s="328">
        <v>1</v>
      </c>
      <c r="S154" s="329">
        <v>1</v>
      </c>
      <c r="T154" s="329">
        <v>1</v>
      </c>
      <c r="U154" s="329">
        <v>1</v>
      </c>
      <c r="V154" s="330">
        <v>1</v>
      </c>
      <c r="W154" s="330">
        <v>1</v>
      </c>
      <c r="X154" s="330">
        <v>1</v>
      </c>
      <c r="Y154" s="369"/>
      <c r="Z154" s="331">
        <v>1</v>
      </c>
      <c r="AA154" s="331">
        <v>1</v>
      </c>
      <c r="AB154" s="331">
        <v>1</v>
      </c>
      <c r="AC154" s="331">
        <v>1</v>
      </c>
      <c r="AD154" s="332">
        <v>1</v>
      </c>
      <c r="AE154" s="332">
        <v>1</v>
      </c>
      <c r="AF154" s="332">
        <v>1</v>
      </c>
      <c r="AG154" s="332">
        <v>1</v>
      </c>
      <c r="AH154" s="332">
        <v>1</v>
      </c>
      <c r="AI154" s="332">
        <v>1</v>
      </c>
      <c r="AJ154" s="332">
        <v>1</v>
      </c>
      <c r="AK154" s="332">
        <v>1</v>
      </c>
    </row>
    <row r="155" spans="1:38" ht="23.4" customHeight="1">
      <c r="A155" s="296">
        <v>154</v>
      </c>
      <c r="B155" s="296">
        <v>22</v>
      </c>
      <c r="C155" s="296" t="s">
        <v>672</v>
      </c>
      <c r="D155" s="296" t="s">
        <v>548</v>
      </c>
      <c r="E155" s="296">
        <v>2204</v>
      </c>
      <c r="F155" s="296" t="s">
        <v>658</v>
      </c>
      <c r="G155" s="327">
        <v>1</v>
      </c>
      <c r="H155" s="354"/>
      <c r="I155" s="327">
        <v>1</v>
      </c>
      <c r="J155" s="327">
        <v>1</v>
      </c>
      <c r="K155" s="327">
        <v>1</v>
      </c>
      <c r="L155" s="327">
        <v>1</v>
      </c>
      <c r="M155" s="327">
        <v>1</v>
      </c>
      <c r="N155" s="328">
        <v>1</v>
      </c>
      <c r="O155" s="363"/>
      <c r="P155" s="328">
        <v>1</v>
      </c>
      <c r="Q155" s="328">
        <v>1</v>
      </c>
      <c r="R155" s="328">
        <v>1</v>
      </c>
      <c r="S155" s="329">
        <v>1</v>
      </c>
      <c r="T155" s="329">
        <v>1</v>
      </c>
      <c r="U155" s="329">
        <v>1</v>
      </c>
      <c r="V155" s="330">
        <v>1</v>
      </c>
      <c r="W155" s="330">
        <v>1</v>
      </c>
      <c r="X155" s="330">
        <v>1</v>
      </c>
      <c r="Y155" s="369"/>
      <c r="Z155" s="331">
        <v>1</v>
      </c>
      <c r="AA155" s="331">
        <v>1</v>
      </c>
      <c r="AB155" s="331">
        <v>1</v>
      </c>
      <c r="AC155" s="331">
        <v>1</v>
      </c>
      <c r="AD155" s="332">
        <v>1</v>
      </c>
      <c r="AE155" s="332">
        <v>0</v>
      </c>
      <c r="AF155" s="332">
        <v>1</v>
      </c>
      <c r="AG155" s="332">
        <v>1</v>
      </c>
      <c r="AH155" s="332">
        <v>1</v>
      </c>
      <c r="AI155" s="332">
        <v>1</v>
      </c>
      <c r="AJ155" s="332">
        <v>1</v>
      </c>
      <c r="AK155" s="332">
        <v>1</v>
      </c>
    </row>
    <row r="156" spans="1:38" ht="23.4" customHeight="1">
      <c r="A156" s="296">
        <v>155</v>
      </c>
      <c r="B156" s="296">
        <v>22</v>
      </c>
      <c r="C156" s="296" t="s">
        <v>674</v>
      </c>
      <c r="D156" s="296" t="s">
        <v>564</v>
      </c>
      <c r="E156" s="296">
        <v>2206</v>
      </c>
      <c r="F156" s="296" t="s">
        <v>564</v>
      </c>
      <c r="G156" s="327">
        <v>1</v>
      </c>
      <c r="H156" s="354"/>
      <c r="I156" s="327">
        <v>1</v>
      </c>
      <c r="J156" s="327">
        <v>1</v>
      </c>
      <c r="K156" s="327">
        <v>1</v>
      </c>
      <c r="L156" s="327">
        <v>1</v>
      </c>
      <c r="M156" s="327">
        <v>1</v>
      </c>
      <c r="N156" s="328">
        <v>1</v>
      </c>
      <c r="O156" s="363"/>
      <c r="P156" s="328">
        <v>1</v>
      </c>
      <c r="Q156" s="328">
        <v>1</v>
      </c>
      <c r="R156" s="328">
        <v>1</v>
      </c>
      <c r="S156" s="329">
        <v>1</v>
      </c>
      <c r="T156" s="329">
        <v>1</v>
      </c>
      <c r="U156" s="329">
        <v>1</v>
      </c>
      <c r="V156" s="330">
        <v>1</v>
      </c>
      <c r="W156" s="330">
        <v>1</v>
      </c>
      <c r="X156" s="330">
        <v>1</v>
      </c>
      <c r="Y156" s="369"/>
      <c r="Z156" s="331">
        <v>1</v>
      </c>
      <c r="AA156" s="331">
        <v>0</v>
      </c>
      <c r="AB156" s="331">
        <v>1</v>
      </c>
      <c r="AC156" s="331">
        <v>1</v>
      </c>
      <c r="AD156" s="332">
        <v>1</v>
      </c>
      <c r="AE156" s="332">
        <v>0</v>
      </c>
      <c r="AF156" s="332">
        <v>1</v>
      </c>
      <c r="AG156" s="332">
        <v>1</v>
      </c>
      <c r="AH156" s="332">
        <v>1</v>
      </c>
      <c r="AI156" s="332">
        <v>1</v>
      </c>
      <c r="AJ156" s="332">
        <v>1</v>
      </c>
      <c r="AK156" s="332">
        <v>1</v>
      </c>
    </row>
    <row r="157" spans="1:38" ht="23.4" customHeight="1" thickBot="1">
      <c r="A157" s="314">
        <v>156</v>
      </c>
      <c r="B157" s="314">
        <v>22</v>
      </c>
      <c r="C157" s="314" t="s">
        <v>676</v>
      </c>
      <c r="D157" s="314" t="s">
        <v>580</v>
      </c>
      <c r="E157" s="314"/>
      <c r="F157" s="314" t="s">
        <v>664</v>
      </c>
      <c r="G157" s="357">
        <v>0</v>
      </c>
      <c r="H157" s="357">
        <v>0</v>
      </c>
      <c r="I157" s="357">
        <v>0</v>
      </c>
      <c r="J157" s="357">
        <v>0</v>
      </c>
      <c r="K157" s="357">
        <v>0</v>
      </c>
      <c r="L157" s="357">
        <v>0</v>
      </c>
      <c r="M157" s="357">
        <v>1</v>
      </c>
      <c r="N157" s="358">
        <v>0</v>
      </c>
      <c r="O157" s="358">
        <v>0</v>
      </c>
      <c r="P157" s="358">
        <v>0</v>
      </c>
      <c r="Q157" s="358">
        <v>0</v>
      </c>
      <c r="R157" s="358">
        <v>0</v>
      </c>
      <c r="S157" s="359">
        <v>1</v>
      </c>
      <c r="T157" s="359">
        <v>1</v>
      </c>
      <c r="U157" s="359">
        <v>1</v>
      </c>
      <c r="V157" s="360">
        <v>1</v>
      </c>
      <c r="W157" s="360">
        <v>1</v>
      </c>
      <c r="X157" s="360">
        <v>1</v>
      </c>
      <c r="Y157" s="369"/>
      <c r="Z157" s="361">
        <v>0</v>
      </c>
      <c r="AA157" s="361">
        <v>0</v>
      </c>
      <c r="AB157" s="361">
        <v>0</v>
      </c>
      <c r="AC157" s="361">
        <v>0</v>
      </c>
      <c r="AD157" s="362">
        <v>0</v>
      </c>
      <c r="AE157" s="362">
        <v>0</v>
      </c>
      <c r="AF157" s="362">
        <v>0</v>
      </c>
      <c r="AG157" s="362">
        <v>0</v>
      </c>
      <c r="AH157" s="362">
        <v>0</v>
      </c>
      <c r="AI157" s="362">
        <v>0.5</v>
      </c>
      <c r="AJ157" s="362">
        <v>0</v>
      </c>
      <c r="AK157" s="362">
        <v>0</v>
      </c>
    </row>
    <row r="158" spans="1:38" ht="23.4" customHeight="1">
      <c r="A158" s="289">
        <v>157</v>
      </c>
      <c r="B158" s="289">
        <v>23</v>
      </c>
      <c r="C158" s="289" t="s">
        <v>671</v>
      </c>
      <c r="D158" s="289" t="s">
        <v>574</v>
      </c>
      <c r="E158" s="289">
        <v>2301</v>
      </c>
      <c r="F158" s="289" t="s">
        <v>574</v>
      </c>
      <c r="G158" s="321">
        <v>1</v>
      </c>
      <c r="H158" s="321">
        <v>1</v>
      </c>
      <c r="I158" s="321">
        <v>1</v>
      </c>
      <c r="J158" s="321">
        <v>1</v>
      </c>
      <c r="K158" s="321">
        <v>1</v>
      </c>
      <c r="L158" s="321">
        <v>1</v>
      </c>
      <c r="M158" s="321">
        <v>1</v>
      </c>
      <c r="N158" s="322">
        <v>1</v>
      </c>
      <c r="O158" s="322">
        <v>1</v>
      </c>
      <c r="P158" s="322">
        <v>1</v>
      </c>
      <c r="Q158" s="322">
        <v>1</v>
      </c>
      <c r="R158" s="322">
        <v>1</v>
      </c>
      <c r="S158" s="323">
        <v>1</v>
      </c>
      <c r="T158" s="323">
        <v>1</v>
      </c>
      <c r="U158" s="323">
        <v>1</v>
      </c>
      <c r="V158" s="324">
        <v>1</v>
      </c>
      <c r="W158" s="324">
        <v>1</v>
      </c>
      <c r="X158" s="324">
        <v>1</v>
      </c>
      <c r="Y158" s="325">
        <v>1</v>
      </c>
      <c r="Z158" s="325">
        <v>1</v>
      </c>
      <c r="AA158" s="325">
        <v>1</v>
      </c>
      <c r="AB158" s="325">
        <v>1</v>
      </c>
      <c r="AC158" s="325">
        <v>1</v>
      </c>
      <c r="AD158" s="326">
        <v>1</v>
      </c>
      <c r="AE158" s="326">
        <v>1</v>
      </c>
      <c r="AF158" s="326">
        <v>1</v>
      </c>
      <c r="AG158" s="326">
        <v>1</v>
      </c>
      <c r="AH158" s="326">
        <v>1</v>
      </c>
      <c r="AI158" s="326">
        <v>1</v>
      </c>
      <c r="AJ158" s="326">
        <v>1</v>
      </c>
      <c r="AK158" s="326">
        <v>1</v>
      </c>
      <c r="AL158" s="309"/>
    </row>
    <row r="159" spans="1:38" ht="23.4" customHeight="1">
      <c r="A159" s="296">
        <v>158</v>
      </c>
      <c r="B159" s="296">
        <v>23</v>
      </c>
      <c r="C159" s="296" t="s">
        <v>672</v>
      </c>
      <c r="D159" s="296" t="s">
        <v>551</v>
      </c>
      <c r="E159" s="296">
        <v>2302</v>
      </c>
      <c r="F159" s="296" t="s">
        <v>658</v>
      </c>
      <c r="G159" s="327">
        <v>1</v>
      </c>
      <c r="H159" s="354"/>
      <c r="I159" s="327">
        <v>1</v>
      </c>
      <c r="J159" s="327">
        <v>1</v>
      </c>
      <c r="K159" s="327">
        <v>1</v>
      </c>
      <c r="L159" s="327">
        <v>1</v>
      </c>
      <c r="M159" s="327">
        <v>1</v>
      </c>
      <c r="N159" s="328">
        <v>1</v>
      </c>
      <c r="O159" s="363"/>
      <c r="P159" s="328">
        <v>1</v>
      </c>
      <c r="Q159" s="328">
        <v>1</v>
      </c>
      <c r="R159" s="328">
        <v>1</v>
      </c>
      <c r="S159" s="329">
        <v>1</v>
      </c>
      <c r="T159" s="329">
        <v>1</v>
      </c>
      <c r="U159" s="329">
        <v>1</v>
      </c>
      <c r="V159" s="330">
        <v>1</v>
      </c>
      <c r="W159" s="330">
        <v>1</v>
      </c>
      <c r="X159" s="330">
        <v>1</v>
      </c>
      <c r="Y159" s="369"/>
      <c r="Z159" s="331">
        <v>1</v>
      </c>
      <c r="AA159" s="331">
        <v>1</v>
      </c>
      <c r="AB159" s="331">
        <v>1</v>
      </c>
      <c r="AC159" s="331">
        <v>1</v>
      </c>
      <c r="AD159" s="332">
        <v>1</v>
      </c>
      <c r="AE159" s="332">
        <v>1</v>
      </c>
      <c r="AF159" s="332">
        <v>1</v>
      </c>
      <c r="AG159" s="332">
        <v>1</v>
      </c>
      <c r="AH159" s="332">
        <v>1</v>
      </c>
      <c r="AI159" s="332">
        <v>1</v>
      </c>
      <c r="AJ159" s="332">
        <v>1</v>
      </c>
      <c r="AK159" s="332">
        <v>1</v>
      </c>
    </row>
    <row r="160" spans="1:38" ht="23.4" customHeight="1">
      <c r="A160" s="296">
        <v>159</v>
      </c>
      <c r="B160" s="296">
        <v>23</v>
      </c>
      <c r="C160" s="296" t="s">
        <v>672</v>
      </c>
      <c r="D160" s="296" t="s">
        <v>556</v>
      </c>
      <c r="E160" s="296">
        <v>2303</v>
      </c>
      <c r="F160" s="296" t="s">
        <v>660</v>
      </c>
      <c r="G160" s="327">
        <v>1</v>
      </c>
      <c r="H160" s="354"/>
      <c r="I160" s="327">
        <v>1</v>
      </c>
      <c r="J160" s="327">
        <v>1</v>
      </c>
      <c r="K160" s="327">
        <v>1</v>
      </c>
      <c r="L160" s="327">
        <v>1</v>
      </c>
      <c r="M160" s="327">
        <v>1</v>
      </c>
      <c r="N160" s="328">
        <v>1</v>
      </c>
      <c r="O160" s="363"/>
      <c r="P160" s="328">
        <v>1</v>
      </c>
      <c r="Q160" s="328">
        <v>1</v>
      </c>
      <c r="R160" s="328">
        <v>1</v>
      </c>
      <c r="S160" s="329">
        <v>1</v>
      </c>
      <c r="T160" s="329">
        <v>1</v>
      </c>
      <c r="U160" s="329">
        <v>1</v>
      </c>
      <c r="V160" s="330">
        <v>1</v>
      </c>
      <c r="W160" s="330">
        <v>1</v>
      </c>
      <c r="X160" s="330">
        <v>1</v>
      </c>
      <c r="Y160" s="369"/>
      <c r="Z160" s="331">
        <v>1</v>
      </c>
      <c r="AA160" s="331">
        <v>1</v>
      </c>
      <c r="AB160" s="331">
        <v>1</v>
      </c>
      <c r="AC160" s="331">
        <v>1</v>
      </c>
      <c r="AD160" s="332">
        <v>1</v>
      </c>
      <c r="AE160" s="332">
        <v>1</v>
      </c>
      <c r="AF160" s="332">
        <v>1</v>
      </c>
      <c r="AG160" s="332">
        <v>1</v>
      </c>
      <c r="AH160" s="332">
        <v>1</v>
      </c>
      <c r="AI160" s="332">
        <v>1</v>
      </c>
      <c r="AJ160" s="332">
        <v>1</v>
      </c>
      <c r="AK160" s="332">
        <v>1</v>
      </c>
    </row>
    <row r="161" spans="1:37" ht="23.4" customHeight="1">
      <c r="A161" s="296">
        <v>160</v>
      </c>
      <c r="B161" s="296">
        <v>23</v>
      </c>
      <c r="C161" s="296" t="s">
        <v>675</v>
      </c>
      <c r="D161" s="296" t="s">
        <v>571</v>
      </c>
      <c r="E161" s="296">
        <v>2304</v>
      </c>
      <c r="F161" s="296" t="s">
        <v>663</v>
      </c>
      <c r="G161" s="327">
        <v>1</v>
      </c>
      <c r="H161" s="327">
        <v>1</v>
      </c>
      <c r="I161" s="633">
        <v>1</v>
      </c>
      <c r="J161" s="327">
        <v>1</v>
      </c>
      <c r="K161" s="327">
        <v>1</v>
      </c>
      <c r="L161" s="327">
        <v>1</v>
      </c>
      <c r="M161" s="327">
        <v>1</v>
      </c>
      <c r="N161" s="328">
        <v>1</v>
      </c>
      <c r="O161" s="328">
        <v>1</v>
      </c>
      <c r="P161" s="328">
        <v>1</v>
      </c>
      <c r="Q161" s="328">
        <v>1</v>
      </c>
      <c r="R161" s="328">
        <v>1</v>
      </c>
      <c r="S161" s="329">
        <v>1</v>
      </c>
      <c r="T161" s="329">
        <v>1</v>
      </c>
      <c r="U161" s="329">
        <v>1</v>
      </c>
      <c r="V161" s="330">
        <v>1</v>
      </c>
      <c r="W161" s="330">
        <v>1</v>
      </c>
      <c r="X161" s="330">
        <v>1</v>
      </c>
      <c r="Y161" s="331">
        <v>1</v>
      </c>
      <c r="Z161" s="331">
        <v>1</v>
      </c>
      <c r="AA161" s="331">
        <v>1</v>
      </c>
      <c r="AB161" s="331">
        <v>1</v>
      </c>
      <c r="AC161" s="331">
        <v>1</v>
      </c>
      <c r="AD161" s="332">
        <v>1</v>
      </c>
      <c r="AE161" s="332">
        <v>1</v>
      </c>
      <c r="AF161" s="332">
        <v>1</v>
      </c>
      <c r="AG161" s="332">
        <v>1</v>
      </c>
      <c r="AH161" s="332">
        <v>1</v>
      </c>
      <c r="AI161" s="332">
        <v>1</v>
      </c>
      <c r="AJ161" s="332">
        <v>1</v>
      </c>
      <c r="AK161" s="332">
        <v>1</v>
      </c>
    </row>
    <row r="162" spans="1:37" ht="23.4" customHeight="1">
      <c r="A162" s="296">
        <v>161</v>
      </c>
      <c r="B162" s="296">
        <v>23</v>
      </c>
      <c r="C162" s="296" t="s">
        <v>673</v>
      </c>
      <c r="D162" s="296" t="s">
        <v>577</v>
      </c>
      <c r="E162" s="296">
        <v>2305</v>
      </c>
      <c r="F162" s="296" t="s">
        <v>577</v>
      </c>
      <c r="G162" s="327">
        <v>1</v>
      </c>
      <c r="H162" s="327">
        <v>1</v>
      </c>
      <c r="I162" s="327">
        <v>1</v>
      </c>
      <c r="J162" s="327">
        <v>1</v>
      </c>
      <c r="K162" s="327">
        <v>1</v>
      </c>
      <c r="L162" s="327">
        <v>1</v>
      </c>
      <c r="M162" s="327">
        <v>1</v>
      </c>
      <c r="N162" s="328">
        <v>1</v>
      </c>
      <c r="O162" s="328">
        <v>1</v>
      </c>
      <c r="P162" s="328">
        <v>1</v>
      </c>
      <c r="Q162" s="328">
        <v>1</v>
      </c>
      <c r="R162" s="328">
        <v>1</v>
      </c>
      <c r="S162" s="329">
        <v>1</v>
      </c>
      <c r="T162" s="329">
        <v>1</v>
      </c>
      <c r="U162" s="329">
        <v>1</v>
      </c>
      <c r="V162" s="330">
        <v>1</v>
      </c>
      <c r="W162" s="330">
        <v>1</v>
      </c>
      <c r="X162" s="330">
        <v>1</v>
      </c>
      <c r="Y162" s="331">
        <v>1</v>
      </c>
      <c r="Z162" s="331">
        <v>1</v>
      </c>
      <c r="AA162" s="331">
        <v>1</v>
      </c>
      <c r="AB162" s="331">
        <v>1</v>
      </c>
      <c r="AC162" s="331">
        <v>1</v>
      </c>
      <c r="AD162" s="332">
        <v>1</v>
      </c>
      <c r="AE162" s="332">
        <v>1</v>
      </c>
      <c r="AF162" s="332">
        <v>1</v>
      </c>
      <c r="AG162" s="332">
        <v>1</v>
      </c>
      <c r="AH162" s="332">
        <v>1</v>
      </c>
      <c r="AI162" s="332">
        <v>1</v>
      </c>
      <c r="AJ162" s="332">
        <v>1</v>
      </c>
      <c r="AK162" s="332">
        <v>1</v>
      </c>
    </row>
    <row r="163" spans="1:37" ht="23.4" customHeight="1" thickBot="1">
      <c r="A163" s="314">
        <v>162</v>
      </c>
      <c r="B163" s="314">
        <v>23</v>
      </c>
      <c r="C163" s="314" t="s">
        <v>674</v>
      </c>
      <c r="D163" s="314" t="s">
        <v>564</v>
      </c>
      <c r="E163" s="314">
        <v>2306</v>
      </c>
      <c r="F163" s="314" t="s">
        <v>564</v>
      </c>
      <c r="G163" s="634">
        <v>1</v>
      </c>
      <c r="H163" s="357">
        <v>0</v>
      </c>
      <c r="I163" s="357">
        <v>1</v>
      </c>
      <c r="J163" s="357">
        <v>1</v>
      </c>
      <c r="K163" s="357">
        <v>1</v>
      </c>
      <c r="L163" s="357">
        <v>1</v>
      </c>
      <c r="M163" s="357">
        <v>1</v>
      </c>
      <c r="N163" s="358">
        <v>1</v>
      </c>
      <c r="O163" s="358">
        <v>0</v>
      </c>
      <c r="P163" s="358">
        <v>1</v>
      </c>
      <c r="Q163" s="358">
        <v>1</v>
      </c>
      <c r="R163" s="358">
        <v>1</v>
      </c>
      <c r="S163" s="359">
        <v>1</v>
      </c>
      <c r="T163" s="359">
        <v>1</v>
      </c>
      <c r="U163" s="359">
        <v>1</v>
      </c>
      <c r="V163" s="360">
        <v>1</v>
      </c>
      <c r="W163" s="360">
        <v>1</v>
      </c>
      <c r="X163" s="360">
        <v>1</v>
      </c>
      <c r="Y163" s="361">
        <v>1</v>
      </c>
      <c r="Z163" s="361">
        <v>1</v>
      </c>
      <c r="AA163" s="361">
        <v>1</v>
      </c>
      <c r="AB163" s="361">
        <v>1</v>
      </c>
      <c r="AC163" s="361">
        <v>1</v>
      </c>
      <c r="AD163" s="362">
        <v>1</v>
      </c>
      <c r="AE163" s="362">
        <v>1</v>
      </c>
      <c r="AF163" s="362">
        <v>1</v>
      </c>
      <c r="AG163" s="362">
        <v>1</v>
      </c>
      <c r="AH163" s="362">
        <v>1</v>
      </c>
      <c r="AI163" s="362">
        <v>1</v>
      </c>
      <c r="AJ163" s="362">
        <v>1</v>
      </c>
      <c r="AK163" s="362">
        <v>1</v>
      </c>
    </row>
    <row r="164" spans="1:37" ht="23.4" customHeight="1">
      <c r="A164" s="289">
        <v>163</v>
      </c>
      <c r="B164" s="289">
        <v>24</v>
      </c>
      <c r="C164" s="289" t="s">
        <v>671</v>
      </c>
      <c r="D164" s="289" t="s">
        <v>575</v>
      </c>
      <c r="E164" s="289">
        <v>2401</v>
      </c>
      <c r="F164" s="289" t="s">
        <v>575</v>
      </c>
      <c r="G164" s="321">
        <v>1</v>
      </c>
      <c r="H164" s="321">
        <v>1</v>
      </c>
      <c r="I164" s="321">
        <v>1</v>
      </c>
      <c r="J164" s="321">
        <v>1</v>
      </c>
      <c r="K164" s="321">
        <v>1</v>
      </c>
      <c r="L164" s="321">
        <v>1</v>
      </c>
      <c r="M164" s="321">
        <v>1</v>
      </c>
      <c r="N164" s="322">
        <v>1</v>
      </c>
      <c r="O164" s="322">
        <v>1</v>
      </c>
      <c r="P164" s="322">
        <v>1</v>
      </c>
      <c r="Q164" s="322">
        <v>1</v>
      </c>
      <c r="R164" s="322">
        <v>1</v>
      </c>
      <c r="S164" s="323">
        <v>1</v>
      </c>
      <c r="T164" s="323">
        <v>1</v>
      </c>
      <c r="U164" s="323">
        <v>1</v>
      </c>
      <c r="V164" s="324">
        <v>1</v>
      </c>
      <c r="W164" s="324">
        <v>1</v>
      </c>
      <c r="X164" s="324">
        <v>1</v>
      </c>
      <c r="Y164" s="325">
        <v>1</v>
      </c>
      <c r="Z164" s="325">
        <v>1</v>
      </c>
      <c r="AA164" s="325">
        <v>1</v>
      </c>
      <c r="AB164" s="325">
        <v>1</v>
      </c>
      <c r="AC164" s="325">
        <v>1</v>
      </c>
      <c r="AD164" s="326">
        <v>0</v>
      </c>
      <c r="AE164" s="326">
        <v>0</v>
      </c>
      <c r="AF164" s="326">
        <v>1</v>
      </c>
      <c r="AG164" s="326">
        <v>1</v>
      </c>
      <c r="AH164" s="326">
        <v>1</v>
      </c>
      <c r="AI164" s="326">
        <v>1</v>
      </c>
      <c r="AJ164" s="326">
        <v>1</v>
      </c>
      <c r="AK164" s="326">
        <v>1</v>
      </c>
    </row>
    <row r="165" spans="1:37" ht="23.4" customHeight="1">
      <c r="A165" s="296">
        <v>164</v>
      </c>
      <c r="B165" s="296">
        <v>24</v>
      </c>
      <c r="C165" s="296" t="s">
        <v>671</v>
      </c>
      <c r="D165" s="296" t="s">
        <v>576</v>
      </c>
      <c r="E165" s="296">
        <v>2402</v>
      </c>
      <c r="F165" s="296" t="s">
        <v>576</v>
      </c>
      <c r="G165" s="327">
        <v>1</v>
      </c>
      <c r="H165" s="327">
        <v>1</v>
      </c>
      <c r="I165" s="321">
        <v>1</v>
      </c>
      <c r="J165" s="321">
        <v>1</v>
      </c>
      <c r="K165" s="321">
        <v>1</v>
      </c>
      <c r="L165" s="321">
        <v>1</v>
      </c>
      <c r="M165" s="321">
        <v>1</v>
      </c>
      <c r="N165" s="328">
        <v>1</v>
      </c>
      <c r="O165" s="322">
        <v>1</v>
      </c>
      <c r="P165" s="328">
        <v>1</v>
      </c>
      <c r="Q165" s="328">
        <v>1</v>
      </c>
      <c r="R165" s="328">
        <v>1</v>
      </c>
      <c r="S165" s="329">
        <v>1</v>
      </c>
      <c r="T165" s="329">
        <v>1</v>
      </c>
      <c r="U165" s="329">
        <v>1</v>
      </c>
      <c r="V165" s="330">
        <v>1</v>
      </c>
      <c r="W165" s="330">
        <v>1</v>
      </c>
      <c r="X165" s="330">
        <v>1</v>
      </c>
      <c r="Y165" s="325">
        <v>1</v>
      </c>
      <c r="Z165" s="325">
        <v>1</v>
      </c>
      <c r="AA165" s="325">
        <v>0</v>
      </c>
      <c r="AB165" s="331">
        <v>1</v>
      </c>
      <c r="AC165" s="331">
        <v>1</v>
      </c>
      <c r="AD165" s="332">
        <v>1</v>
      </c>
      <c r="AE165" s="332">
        <v>0</v>
      </c>
      <c r="AF165" s="332">
        <v>1</v>
      </c>
      <c r="AG165" s="332">
        <v>1</v>
      </c>
      <c r="AH165" s="332">
        <v>1</v>
      </c>
      <c r="AI165" s="332">
        <v>0.5</v>
      </c>
      <c r="AJ165" s="332">
        <v>1</v>
      </c>
      <c r="AK165" s="332">
        <v>1</v>
      </c>
    </row>
    <row r="166" spans="1:37" ht="24" customHeight="1">
      <c r="A166" s="296">
        <v>165</v>
      </c>
      <c r="B166" s="296">
        <v>24</v>
      </c>
      <c r="C166" s="296" t="s">
        <v>672</v>
      </c>
      <c r="D166" s="296" t="s">
        <v>551</v>
      </c>
      <c r="E166" s="296">
        <v>2403</v>
      </c>
      <c r="F166" s="296" t="s">
        <v>658</v>
      </c>
      <c r="G166" s="327">
        <v>1</v>
      </c>
      <c r="H166" s="354"/>
      <c r="I166" s="321">
        <v>1</v>
      </c>
      <c r="J166" s="321">
        <v>1</v>
      </c>
      <c r="K166" s="321">
        <v>1</v>
      </c>
      <c r="L166" s="321">
        <v>1</v>
      </c>
      <c r="M166" s="321">
        <v>1</v>
      </c>
      <c r="N166" s="328">
        <v>1</v>
      </c>
      <c r="O166" s="363"/>
      <c r="P166" s="328">
        <v>1</v>
      </c>
      <c r="Q166" s="328">
        <v>1</v>
      </c>
      <c r="R166" s="328">
        <v>1</v>
      </c>
      <c r="S166" s="329">
        <v>1</v>
      </c>
      <c r="T166" s="329">
        <v>1</v>
      </c>
      <c r="U166" s="329">
        <v>1</v>
      </c>
      <c r="V166" s="330">
        <v>1</v>
      </c>
      <c r="W166" s="330">
        <v>1</v>
      </c>
      <c r="X166" s="330">
        <v>1</v>
      </c>
      <c r="Y166" s="369"/>
      <c r="Z166" s="331">
        <v>1</v>
      </c>
      <c r="AA166" s="331">
        <v>1</v>
      </c>
      <c r="AB166" s="331">
        <v>1</v>
      </c>
      <c r="AC166" s="331">
        <v>1</v>
      </c>
      <c r="AD166" s="332">
        <v>1</v>
      </c>
      <c r="AE166" s="332">
        <v>1</v>
      </c>
      <c r="AF166" s="332">
        <v>1</v>
      </c>
      <c r="AG166" s="332">
        <v>1</v>
      </c>
      <c r="AH166" s="332">
        <v>1</v>
      </c>
      <c r="AI166" s="332">
        <v>1</v>
      </c>
      <c r="AJ166" s="332">
        <v>1</v>
      </c>
      <c r="AK166" s="332">
        <v>1</v>
      </c>
    </row>
    <row r="167" spans="1:37" ht="23.4" customHeight="1">
      <c r="A167" s="296">
        <v>166</v>
      </c>
      <c r="B167" s="296">
        <v>24</v>
      </c>
      <c r="C167" s="296" t="s">
        <v>672</v>
      </c>
      <c r="D167" s="296" t="s">
        <v>556</v>
      </c>
      <c r="E167" s="296">
        <v>2404</v>
      </c>
      <c r="F167" s="296" t="s">
        <v>660</v>
      </c>
      <c r="G167" s="327">
        <v>1</v>
      </c>
      <c r="H167" s="354"/>
      <c r="I167" s="321">
        <v>1</v>
      </c>
      <c r="J167" s="321">
        <v>1</v>
      </c>
      <c r="K167" s="321">
        <v>1</v>
      </c>
      <c r="L167" s="321">
        <v>1</v>
      </c>
      <c r="M167" s="321">
        <v>1</v>
      </c>
      <c r="N167" s="328">
        <v>1</v>
      </c>
      <c r="O167" s="363"/>
      <c r="P167" s="328">
        <v>1</v>
      </c>
      <c r="Q167" s="328">
        <v>1</v>
      </c>
      <c r="R167" s="328">
        <v>1</v>
      </c>
      <c r="S167" s="329">
        <v>1</v>
      </c>
      <c r="T167" s="329">
        <v>1</v>
      </c>
      <c r="U167" s="329">
        <v>1</v>
      </c>
      <c r="V167" s="330">
        <v>1</v>
      </c>
      <c r="W167" s="330">
        <v>1</v>
      </c>
      <c r="X167" s="330">
        <v>1</v>
      </c>
      <c r="Y167" s="369"/>
      <c r="Z167" s="325">
        <v>1</v>
      </c>
      <c r="AA167" s="325">
        <v>1</v>
      </c>
      <c r="AB167" s="331">
        <v>1</v>
      </c>
      <c r="AC167" s="331">
        <v>1</v>
      </c>
      <c r="AD167" s="332">
        <v>1</v>
      </c>
      <c r="AE167" s="332">
        <v>1</v>
      </c>
      <c r="AF167" s="332">
        <v>1</v>
      </c>
      <c r="AG167" s="332">
        <v>1</v>
      </c>
      <c r="AH167" s="332">
        <v>1</v>
      </c>
      <c r="AI167" s="332">
        <v>1</v>
      </c>
      <c r="AJ167" s="332">
        <v>1</v>
      </c>
      <c r="AK167" s="332">
        <v>1</v>
      </c>
    </row>
    <row r="168" spans="1:37" ht="23.4" customHeight="1">
      <c r="A168" s="296">
        <v>167</v>
      </c>
      <c r="B168" s="296">
        <v>24</v>
      </c>
      <c r="C168" s="296" t="s">
        <v>672</v>
      </c>
      <c r="D168" s="296" t="s">
        <v>558</v>
      </c>
      <c r="E168" s="296">
        <v>2405</v>
      </c>
      <c r="F168" s="296" t="s">
        <v>660</v>
      </c>
      <c r="G168" s="327">
        <v>1</v>
      </c>
      <c r="H168" s="354"/>
      <c r="I168" s="321">
        <v>1</v>
      </c>
      <c r="J168" s="321">
        <v>1</v>
      </c>
      <c r="K168" s="321">
        <v>1</v>
      </c>
      <c r="L168" s="321">
        <v>1</v>
      </c>
      <c r="M168" s="321">
        <v>1</v>
      </c>
      <c r="N168" s="328">
        <v>1</v>
      </c>
      <c r="O168" s="363"/>
      <c r="P168" s="328">
        <v>1</v>
      </c>
      <c r="Q168" s="328">
        <v>1</v>
      </c>
      <c r="R168" s="328">
        <v>1</v>
      </c>
      <c r="S168" s="329">
        <v>1</v>
      </c>
      <c r="T168" s="329">
        <v>1</v>
      </c>
      <c r="U168" s="329">
        <v>1</v>
      </c>
      <c r="V168" s="330">
        <v>1</v>
      </c>
      <c r="W168" s="330">
        <v>1</v>
      </c>
      <c r="X168" s="330">
        <v>1</v>
      </c>
      <c r="Y168" s="369"/>
      <c r="Z168" s="325">
        <v>1</v>
      </c>
      <c r="AA168" s="325">
        <v>1</v>
      </c>
      <c r="AB168" s="331">
        <v>1</v>
      </c>
      <c r="AC168" s="331">
        <v>1</v>
      </c>
      <c r="AD168" s="332">
        <v>1</v>
      </c>
      <c r="AE168" s="332">
        <v>1</v>
      </c>
      <c r="AF168" s="332">
        <v>1</v>
      </c>
      <c r="AG168" s="332">
        <v>1</v>
      </c>
      <c r="AH168" s="332">
        <v>1</v>
      </c>
      <c r="AI168" s="332">
        <v>1</v>
      </c>
      <c r="AJ168" s="332">
        <v>1</v>
      </c>
      <c r="AK168" s="332">
        <v>1</v>
      </c>
    </row>
    <row r="169" spans="1:37" ht="23.4" customHeight="1">
      <c r="A169" s="296">
        <v>168</v>
      </c>
      <c r="B169" s="296">
        <v>24</v>
      </c>
      <c r="C169" s="296" t="s">
        <v>672</v>
      </c>
      <c r="D169" s="296" t="s">
        <v>549</v>
      </c>
      <c r="E169" s="296">
        <v>2406</v>
      </c>
      <c r="F169" s="296" t="s">
        <v>658</v>
      </c>
      <c r="G169" s="327">
        <v>1</v>
      </c>
      <c r="H169" s="354"/>
      <c r="I169" s="321">
        <v>1</v>
      </c>
      <c r="J169" s="321">
        <v>1</v>
      </c>
      <c r="K169" s="321">
        <v>1</v>
      </c>
      <c r="L169" s="321">
        <v>1</v>
      </c>
      <c r="M169" s="321">
        <v>1</v>
      </c>
      <c r="N169" s="328">
        <v>1</v>
      </c>
      <c r="O169" s="363"/>
      <c r="P169" s="328">
        <v>1</v>
      </c>
      <c r="Q169" s="328">
        <v>1</v>
      </c>
      <c r="R169" s="328">
        <v>1</v>
      </c>
      <c r="S169" s="329">
        <v>1</v>
      </c>
      <c r="T169" s="329">
        <v>1</v>
      </c>
      <c r="U169" s="329">
        <v>1</v>
      </c>
      <c r="V169" s="330">
        <v>1</v>
      </c>
      <c r="W169" s="330">
        <v>1</v>
      </c>
      <c r="X169" s="330">
        <v>1</v>
      </c>
      <c r="Y169" s="369"/>
      <c r="Z169" s="325">
        <v>1</v>
      </c>
      <c r="AA169" s="325">
        <v>1</v>
      </c>
      <c r="AB169" s="331">
        <v>1</v>
      </c>
      <c r="AC169" s="331">
        <v>1</v>
      </c>
      <c r="AD169" s="332">
        <v>1</v>
      </c>
      <c r="AE169" s="332">
        <v>1</v>
      </c>
      <c r="AF169" s="332">
        <v>1</v>
      </c>
      <c r="AG169" s="332">
        <v>1</v>
      </c>
      <c r="AH169" s="332">
        <v>1</v>
      </c>
      <c r="AI169" s="332">
        <v>1</v>
      </c>
      <c r="AJ169" s="332">
        <v>1</v>
      </c>
      <c r="AK169" s="332">
        <v>1</v>
      </c>
    </row>
    <row r="170" spans="1:37" ht="23.4" customHeight="1">
      <c r="A170" s="296">
        <v>169</v>
      </c>
      <c r="B170" s="296">
        <v>24</v>
      </c>
      <c r="C170" s="296" t="s">
        <v>675</v>
      </c>
      <c r="D170" s="296" t="s">
        <v>572</v>
      </c>
      <c r="E170" s="296">
        <v>2407</v>
      </c>
      <c r="F170" s="296" t="s">
        <v>663</v>
      </c>
      <c r="G170" s="327">
        <v>1</v>
      </c>
      <c r="H170" s="327">
        <v>1</v>
      </c>
      <c r="I170" s="321">
        <v>1</v>
      </c>
      <c r="J170" s="321">
        <v>1</v>
      </c>
      <c r="K170" s="321">
        <v>1</v>
      </c>
      <c r="L170" s="321">
        <v>1</v>
      </c>
      <c r="M170" s="321">
        <v>1</v>
      </c>
      <c r="N170" s="328">
        <v>1</v>
      </c>
      <c r="O170" s="328">
        <v>1</v>
      </c>
      <c r="P170" s="328">
        <v>1</v>
      </c>
      <c r="Q170" s="328">
        <v>1</v>
      </c>
      <c r="R170" s="328">
        <v>1</v>
      </c>
      <c r="S170" s="329">
        <v>1</v>
      </c>
      <c r="T170" s="329">
        <v>1</v>
      </c>
      <c r="U170" s="329">
        <v>1</v>
      </c>
      <c r="V170" s="330">
        <v>1</v>
      </c>
      <c r="W170" s="330">
        <v>1</v>
      </c>
      <c r="X170" s="330">
        <v>1</v>
      </c>
      <c r="Y170" s="331">
        <v>0</v>
      </c>
      <c r="Z170" s="325">
        <v>1</v>
      </c>
      <c r="AA170" s="325">
        <v>1</v>
      </c>
      <c r="AB170" s="331">
        <v>1</v>
      </c>
      <c r="AC170" s="331">
        <v>1</v>
      </c>
      <c r="AD170" s="332">
        <v>1</v>
      </c>
      <c r="AE170" s="332">
        <v>1</v>
      </c>
      <c r="AF170" s="332">
        <v>1</v>
      </c>
      <c r="AG170" s="332">
        <v>1</v>
      </c>
      <c r="AH170" s="332">
        <v>1</v>
      </c>
      <c r="AI170" s="332">
        <v>1</v>
      </c>
      <c r="AJ170" s="332">
        <v>1</v>
      </c>
      <c r="AK170" s="332">
        <v>1</v>
      </c>
    </row>
    <row r="171" spans="1:37" ht="23.4" customHeight="1">
      <c r="A171" s="296">
        <v>170</v>
      </c>
      <c r="B171" s="296">
        <v>24</v>
      </c>
      <c r="C171" s="296" t="s">
        <v>672</v>
      </c>
      <c r="D171" s="296" t="s">
        <v>558</v>
      </c>
      <c r="E171" s="296">
        <v>2408</v>
      </c>
      <c r="F171" s="296" t="s">
        <v>660</v>
      </c>
      <c r="G171" s="327">
        <v>1</v>
      </c>
      <c r="H171" s="354"/>
      <c r="I171" s="321">
        <v>1</v>
      </c>
      <c r="J171" s="321">
        <v>1</v>
      </c>
      <c r="K171" s="321">
        <v>1</v>
      </c>
      <c r="L171" s="321">
        <v>1</v>
      </c>
      <c r="M171" s="321">
        <v>1</v>
      </c>
      <c r="N171" s="328">
        <v>1</v>
      </c>
      <c r="O171" s="363"/>
      <c r="P171" s="328">
        <v>1</v>
      </c>
      <c r="Q171" s="328">
        <v>1</v>
      </c>
      <c r="R171" s="328">
        <v>1</v>
      </c>
      <c r="S171" s="329">
        <v>1</v>
      </c>
      <c r="T171" s="329">
        <v>1</v>
      </c>
      <c r="U171" s="329">
        <v>1</v>
      </c>
      <c r="V171" s="330">
        <v>1</v>
      </c>
      <c r="W171" s="330">
        <v>1</v>
      </c>
      <c r="X171" s="330">
        <v>1</v>
      </c>
      <c r="Y171" s="369"/>
      <c r="Z171" s="325">
        <v>1</v>
      </c>
      <c r="AA171" s="325">
        <v>1</v>
      </c>
      <c r="AB171" s="331">
        <v>1</v>
      </c>
      <c r="AC171" s="331">
        <v>1</v>
      </c>
      <c r="AD171" s="332">
        <v>1</v>
      </c>
      <c r="AE171" s="332">
        <v>1</v>
      </c>
      <c r="AF171" s="332">
        <v>1</v>
      </c>
      <c r="AG171" s="332">
        <v>1</v>
      </c>
      <c r="AH171" s="332">
        <v>1</v>
      </c>
      <c r="AI171" s="332">
        <v>0.5</v>
      </c>
      <c r="AJ171" s="332">
        <v>1</v>
      </c>
      <c r="AK171" s="332">
        <v>1</v>
      </c>
    </row>
    <row r="172" spans="1:37" ht="23.4" customHeight="1">
      <c r="A172" s="296">
        <v>171</v>
      </c>
      <c r="B172" s="296">
        <v>24</v>
      </c>
      <c r="C172" s="296" t="s">
        <v>672</v>
      </c>
      <c r="D172" s="296" t="s">
        <v>549</v>
      </c>
      <c r="E172" s="296">
        <v>2409</v>
      </c>
      <c r="F172" s="296" t="s">
        <v>658</v>
      </c>
      <c r="G172" s="327">
        <v>1</v>
      </c>
      <c r="H172" s="354"/>
      <c r="I172" s="321">
        <v>1</v>
      </c>
      <c r="J172" s="321">
        <v>1</v>
      </c>
      <c r="K172" s="321">
        <v>1</v>
      </c>
      <c r="L172" s="321">
        <v>1</v>
      </c>
      <c r="M172" s="321">
        <v>1</v>
      </c>
      <c r="N172" s="328">
        <v>1</v>
      </c>
      <c r="O172" s="363"/>
      <c r="P172" s="328">
        <v>1</v>
      </c>
      <c r="Q172" s="328">
        <v>1</v>
      </c>
      <c r="R172" s="328">
        <v>1</v>
      </c>
      <c r="S172" s="329">
        <v>1</v>
      </c>
      <c r="T172" s="329">
        <v>1</v>
      </c>
      <c r="U172" s="329">
        <v>1</v>
      </c>
      <c r="V172" s="330">
        <v>1</v>
      </c>
      <c r="W172" s="330">
        <v>1</v>
      </c>
      <c r="X172" s="330">
        <v>1</v>
      </c>
      <c r="Y172" s="369"/>
      <c r="Z172" s="325">
        <v>0</v>
      </c>
      <c r="AA172" s="325">
        <v>0</v>
      </c>
      <c r="AB172" s="331">
        <v>1</v>
      </c>
      <c r="AC172" s="331">
        <v>1</v>
      </c>
      <c r="AD172" s="332">
        <v>1</v>
      </c>
      <c r="AE172" s="332">
        <v>1</v>
      </c>
      <c r="AF172" s="332">
        <v>1</v>
      </c>
      <c r="AG172" s="332">
        <v>1</v>
      </c>
      <c r="AH172" s="332">
        <v>1</v>
      </c>
      <c r="AI172" s="332">
        <v>1</v>
      </c>
      <c r="AJ172" s="332">
        <v>1</v>
      </c>
      <c r="AK172" s="332">
        <v>1</v>
      </c>
    </row>
    <row r="173" spans="1:37" ht="23.4" customHeight="1">
      <c r="A173" s="296">
        <v>172</v>
      </c>
      <c r="B173" s="296">
        <v>24</v>
      </c>
      <c r="C173" s="296" t="s">
        <v>673</v>
      </c>
      <c r="D173" s="296" t="s">
        <v>578</v>
      </c>
      <c r="E173" s="296">
        <v>2411</v>
      </c>
      <c r="F173" s="296" t="s">
        <v>578</v>
      </c>
      <c r="G173" s="327">
        <v>1</v>
      </c>
      <c r="H173" s="354"/>
      <c r="I173" s="321">
        <v>1</v>
      </c>
      <c r="J173" s="321">
        <v>1</v>
      </c>
      <c r="K173" s="321">
        <v>1</v>
      </c>
      <c r="L173" s="321">
        <v>1</v>
      </c>
      <c r="M173" s="321">
        <v>1</v>
      </c>
      <c r="N173" s="328">
        <v>1</v>
      </c>
      <c r="O173" s="363"/>
      <c r="P173" s="328">
        <v>1</v>
      </c>
      <c r="Q173" s="328">
        <v>1</v>
      </c>
      <c r="R173" s="328">
        <v>1</v>
      </c>
      <c r="S173" s="329">
        <v>1</v>
      </c>
      <c r="T173" s="329">
        <v>1</v>
      </c>
      <c r="U173" s="329">
        <v>1</v>
      </c>
      <c r="V173" s="330">
        <v>1</v>
      </c>
      <c r="W173" s="330">
        <v>1</v>
      </c>
      <c r="X173" s="330">
        <v>1</v>
      </c>
      <c r="Y173" s="369"/>
      <c r="Z173" s="325">
        <v>1</v>
      </c>
      <c r="AA173" s="325">
        <v>1</v>
      </c>
      <c r="AB173" s="331">
        <v>1</v>
      </c>
      <c r="AC173" s="331">
        <v>1</v>
      </c>
      <c r="AD173" s="332">
        <v>1</v>
      </c>
      <c r="AE173" s="332">
        <v>1</v>
      </c>
      <c r="AF173" s="332">
        <v>1</v>
      </c>
      <c r="AG173" s="332">
        <v>1</v>
      </c>
      <c r="AH173" s="332">
        <v>1</v>
      </c>
      <c r="AI173" s="332">
        <v>1</v>
      </c>
      <c r="AJ173" s="332">
        <v>1</v>
      </c>
      <c r="AK173" s="332">
        <v>1</v>
      </c>
    </row>
    <row r="174" spans="1:37" ht="23.4" customHeight="1">
      <c r="A174" s="296">
        <v>173</v>
      </c>
      <c r="B174" s="296">
        <v>24</v>
      </c>
      <c r="C174" s="296" t="s">
        <v>672</v>
      </c>
      <c r="D174" s="296" t="s">
        <v>545</v>
      </c>
      <c r="E174" s="296">
        <v>2412</v>
      </c>
      <c r="F174" s="296" t="s">
        <v>545</v>
      </c>
      <c r="G174" s="327">
        <v>1</v>
      </c>
      <c r="H174" s="354"/>
      <c r="I174" s="321">
        <v>1</v>
      </c>
      <c r="J174" s="321">
        <v>1</v>
      </c>
      <c r="K174" s="321">
        <v>1</v>
      </c>
      <c r="L174" s="321">
        <v>1</v>
      </c>
      <c r="M174" s="321">
        <v>1</v>
      </c>
      <c r="N174" s="328">
        <v>1</v>
      </c>
      <c r="O174" s="363"/>
      <c r="P174" s="328">
        <v>1</v>
      </c>
      <c r="Q174" s="328">
        <v>1</v>
      </c>
      <c r="R174" s="328">
        <v>1</v>
      </c>
      <c r="S174" s="329">
        <v>1</v>
      </c>
      <c r="T174" s="329">
        <v>1</v>
      </c>
      <c r="U174" s="329">
        <v>1</v>
      </c>
      <c r="V174" s="330">
        <v>1</v>
      </c>
      <c r="W174" s="330">
        <v>1</v>
      </c>
      <c r="X174" s="330">
        <v>1</v>
      </c>
      <c r="Y174" s="369"/>
      <c r="Z174" s="325">
        <v>1</v>
      </c>
      <c r="AA174" s="325">
        <v>1</v>
      </c>
      <c r="AB174" s="331">
        <v>1</v>
      </c>
      <c r="AC174" s="331">
        <v>1</v>
      </c>
      <c r="AD174" s="332">
        <v>1</v>
      </c>
      <c r="AE174" s="332">
        <v>1</v>
      </c>
      <c r="AF174" s="332">
        <v>1</v>
      </c>
      <c r="AG174" s="332">
        <v>1</v>
      </c>
      <c r="AH174" s="332">
        <v>1</v>
      </c>
      <c r="AI174" s="332">
        <v>0</v>
      </c>
      <c r="AJ174" s="332">
        <v>1</v>
      </c>
      <c r="AK174" s="332">
        <v>1</v>
      </c>
    </row>
    <row r="175" spans="1:37" ht="23.4" customHeight="1">
      <c r="A175" s="296">
        <v>174</v>
      </c>
      <c r="B175" s="296">
        <v>24</v>
      </c>
      <c r="C175" s="296" t="s">
        <v>672</v>
      </c>
      <c r="D175" s="296" t="s">
        <v>553</v>
      </c>
      <c r="E175" s="296">
        <v>2413</v>
      </c>
      <c r="F175" s="296" t="s">
        <v>659</v>
      </c>
      <c r="G175" s="327">
        <v>1</v>
      </c>
      <c r="H175" s="354"/>
      <c r="I175" s="321">
        <v>1</v>
      </c>
      <c r="J175" s="321">
        <v>1</v>
      </c>
      <c r="K175" s="321">
        <v>1</v>
      </c>
      <c r="L175" s="321">
        <v>1</v>
      </c>
      <c r="M175" s="321">
        <v>1</v>
      </c>
      <c r="N175" s="328">
        <v>1</v>
      </c>
      <c r="O175" s="363"/>
      <c r="P175" s="328">
        <v>1</v>
      </c>
      <c r="Q175" s="328">
        <v>1</v>
      </c>
      <c r="R175" s="328">
        <v>1</v>
      </c>
      <c r="S175" s="329">
        <v>1</v>
      </c>
      <c r="T175" s="329">
        <v>1</v>
      </c>
      <c r="U175" s="329">
        <v>1</v>
      </c>
      <c r="V175" s="330">
        <v>1</v>
      </c>
      <c r="W175" s="330">
        <v>1</v>
      </c>
      <c r="X175" s="330">
        <v>1</v>
      </c>
      <c r="Y175" s="369"/>
      <c r="Z175" s="325">
        <v>1</v>
      </c>
      <c r="AA175" s="325">
        <v>1</v>
      </c>
      <c r="AB175" s="331">
        <v>1</v>
      </c>
      <c r="AC175" s="331">
        <v>1</v>
      </c>
      <c r="AD175" s="332">
        <v>1</v>
      </c>
      <c r="AE175" s="332">
        <v>1</v>
      </c>
      <c r="AF175" s="332">
        <v>1</v>
      </c>
      <c r="AG175" s="332">
        <v>1</v>
      </c>
      <c r="AH175" s="332">
        <v>1</v>
      </c>
      <c r="AI175" s="332">
        <v>1</v>
      </c>
      <c r="AJ175" s="332">
        <v>1</v>
      </c>
      <c r="AK175" s="332">
        <v>1</v>
      </c>
    </row>
    <row r="176" spans="1:37" ht="23.4" customHeight="1">
      <c r="A176" s="296">
        <v>175</v>
      </c>
      <c r="B176" s="296">
        <v>24</v>
      </c>
      <c r="C176" s="296" t="s">
        <v>672</v>
      </c>
      <c r="D176" s="296" t="s">
        <v>557</v>
      </c>
      <c r="E176" s="296">
        <v>2414</v>
      </c>
      <c r="F176" s="296" t="s">
        <v>661</v>
      </c>
      <c r="G176" s="327">
        <v>1</v>
      </c>
      <c r="H176" s="354"/>
      <c r="I176" s="321">
        <v>1</v>
      </c>
      <c r="J176" s="321">
        <v>1</v>
      </c>
      <c r="K176" s="321">
        <v>1</v>
      </c>
      <c r="L176" s="321">
        <v>1</v>
      </c>
      <c r="M176" s="321">
        <v>1</v>
      </c>
      <c r="N176" s="328">
        <v>1</v>
      </c>
      <c r="O176" s="363"/>
      <c r="P176" s="328">
        <v>1</v>
      </c>
      <c r="Q176" s="328">
        <v>1</v>
      </c>
      <c r="R176" s="328">
        <v>1</v>
      </c>
      <c r="S176" s="329">
        <v>1</v>
      </c>
      <c r="T176" s="329">
        <v>1</v>
      </c>
      <c r="U176" s="329">
        <v>1</v>
      </c>
      <c r="V176" s="330">
        <v>1</v>
      </c>
      <c r="W176" s="330">
        <v>1</v>
      </c>
      <c r="X176" s="330">
        <v>1</v>
      </c>
      <c r="Y176" s="369"/>
      <c r="Z176" s="325">
        <v>1</v>
      </c>
      <c r="AA176" s="325">
        <v>1</v>
      </c>
      <c r="AB176" s="331">
        <v>1</v>
      </c>
      <c r="AC176" s="331">
        <v>1</v>
      </c>
      <c r="AD176" s="332">
        <v>1</v>
      </c>
      <c r="AE176" s="332">
        <v>1</v>
      </c>
      <c r="AF176" s="332">
        <v>1</v>
      </c>
      <c r="AG176" s="332">
        <v>1</v>
      </c>
      <c r="AH176" s="332">
        <v>1</v>
      </c>
      <c r="AI176" s="332">
        <v>1</v>
      </c>
      <c r="AJ176" s="332">
        <v>1</v>
      </c>
      <c r="AK176" s="332">
        <v>1</v>
      </c>
    </row>
    <row r="177" spans="1:41" ht="23.4" customHeight="1">
      <c r="A177" s="296">
        <v>176</v>
      </c>
      <c r="B177" s="296">
        <v>24</v>
      </c>
      <c r="C177" s="296" t="s">
        <v>672</v>
      </c>
      <c r="D177" s="296" t="s">
        <v>559</v>
      </c>
      <c r="E177" s="296">
        <v>2415</v>
      </c>
      <c r="F177" s="296" t="s">
        <v>661</v>
      </c>
      <c r="G177" s="327">
        <v>1</v>
      </c>
      <c r="H177" s="354"/>
      <c r="I177" s="321">
        <v>1</v>
      </c>
      <c r="J177" s="321">
        <v>1</v>
      </c>
      <c r="K177" s="321">
        <v>1</v>
      </c>
      <c r="L177" s="321">
        <v>1</v>
      </c>
      <c r="M177" s="321">
        <v>1</v>
      </c>
      <c r="N177" s="328">
        <v>1</v>
      </c>
      <c r="O177" s="363"/>
      <c r="P177" s="328">
        <v>1</v>
      </c>
      <c r="Q177" s="328">
        <v>1</v>
      </c>
      <c r="R177" s="328">
        <v>1</v>
      </c>
      <c r="S177" s="329">
        <v>1</v>
      </c>
      <c r="T177" s="329">
        <v>1</v>
      </c>
      <c r="U177" s="329">
        <v>1</v>
      </c>
      <c r="V177" s="330">
        <v>1</v>
      </c>
      <c r="W177" s="330">
        <v>1</v>
      </c>
      <c r="X177" s="330">
        <v>1</v>
      </c>
      <c r="Y177" s="369"/>
      <c r="Z177" s="325">
        <v>1</v>
      </c>
      <c r="AA177" s="325">
        <v>1</v>
      </c>
      <c r="AB177" s="331">
        <v>1</v>
      </c>
      <c r="AC177" s="331">
        <v>1</v>
      </c>
      <c r="AD177" s="332">
        <v>1</v>
      </c>
      <c r="AE177" s="332">
        <v>1</v>
      </c>
      <c r="AF177" s="332">
        <v>1</v>
      </c>
      <c r="AG177" s="332">
        <v>1</v>
      </c>
      <c r="AH177" s="332">
        <v>1</v>
      </c>
      <c r="AI177" s="332">
        <v>1</v>
      </c>
      <c r="AJ177" s="332">
        <v>1</v>
      </c>
      <c r="AK177" s="332">
        <v>1</v>
      </c>
    </row>
    <row r="178" spans="1:41" ht="23.4" customHeight="1">
      <c r="A178" s="296">
        <v>177</v>
      </c>
      <c r="B178" s="296">
        <v>24</v>
      </c>
      <c r="C178" s="296" t="s">
        <v>672</v>
      </c>
      <c r="D178" s="296" t="s">
        <v>554</v>
      </c>
      <c r="E178" s="296">
        <v>2416</v>
      </c>
      <c r="F178" s="296" t="s">
        <v>659</v>
      </c>
      <c r="G178" s="327">
        <v>1</v>
      </c>
      <c r="H178" s="354"/>
      <c r="I178" s="321">
        <v>1</v>
      </c>
      <c r="J178" s="321">
        <v>1</v>
      </c>
      <c r="K178" s="321">
        <v>1</v>
      </c>
      <c r="L178" s="321">
        <v>1</v>
      </c>
      <c r="M178" s="321">
        <v>1</v>
      </c>
      <c r="N178" s="328">
        <v>1</v>
      </c>
      <c r="O178" s="363"/>
      <c r="P178" s="328">
        <v>1</v>
      </c>
      <c r="Q178" s="328">
        <v>1</v>
      </c>
      <c r="R178" s="328">
        <v>1</v>
      </c>
      <c r="S178" s="329">
        <v>1</v>
      </c>
      <c r="T178" s="329">
        <v>1</v>
      </c>
      <c r="U178" s="329">
        <v>1</v>
      </c>
      <c r="V178" s="330">
        <v>1</v>
      </c>
      <c r="W178" s="330">
        <v>1</v>
      </c>
      <c r="X178" s="330">
        <v>1</v>
      </c>
      <c r="Y178" s="369"/>
      <c r="Z178" s="325">
        <v>1</v>
      </c>
      <c r="AA178" s="325">
        <v>1</v>
      </c>
      <c r="AB178" s="331">
        <v>0</v>
      </c>
      <c r="AC178" s="331">
        <v>0</v>
      </c>
      <c r="AD178" s="332">
        <v>1</v>
      </c>
      <c r="AE178" s="332">
        <v>1</v>
      </c>
      <c r="AF178" s="332">
        <v>1</v>
      </c>
      <c r="AG178" s="332">
        <v>1</v>
      </c>
      <c r="AH178" s="332">
        <v>1</v>
      </c>
      <c r="AI178" s="332">
        <v>1</v>
      </c>
      <c r="AJ178" s="332">
        <v>1</v>
      </c>
      <c r="AK178" s="332">
        <v>1</v>
      </c>
    </row>
    <row r="179" spans="1:41" ht="23.4" customHeight="1">
      <c r="A179" s="296">
        <v>178</v>
      </c>
      <c r="B179" s="296">
        <v>24</v>
      </c>
      <c r="C179" s="296" t="s">
        <v>672</v>
      </c>
      <c r="D179" s="296" t="s">
        <v>552</v>
      </c>
      <c r="E179" s="296">
        <v>2417</v>
      </c>
      <c r="F179" s="296" t="s">
        <v>659</v>
      </c>
      <c r="G179" s="327">
        <v>1</v>
      </c>
      <c r="H179" s="354"/>
      <c r="I179" s="321">
        <v>1</v>
      </c>
      <c r="J179" s="321">
        <v>1</v>
      </c>
      <c r="K179" s="321">
        <v>1</v>
      </c>
      <c r="L179" s="321">
        <v>1</v>
      </c>
      <c r="M179" s="321">
        <v>1</v>
      </c>
      <c r="N179" s="328">
        <v>1</v>
      </c>
      <c r="O179" s="363"/>
      <c r="P179" s="328">
        <v>1</v>
      </c>
      <c r="Q179" s="328">
        <v>1</v>
      </c>
      <c r="R179" s="328">
        <v>1</v>
      </c>
      <c r="S179" s="329">
        <v>1</v>
      </c>
      <c r="T179" s="329">
        <v>1</v>
      </c>
      <c r="U179" s="329">
        <v>1</v>
      </c>
      <c r="V179" s="330">
        <v>1</v>
      </c>
      <c r="W179" s="330">
        <v>1</v>
      </c>
      <c r="X179" s="330">
        <v>1</v>
      </c>
      <c r="Y179" s="369"/>
      <c r="Z179" s="325">
        <v>1</v>
      </c>
      <c r="AA179" s="325">
        <v>1</v>
      </c>
      <c r="AB179" s="331">
        <v>1</v>
      </c>
      <c r="AC179" s="331">
        <v>1</v>
      </c>
      <c r="AD179" s="332">
        <v>1</v>
      </c>
      <c r="AE179" s="332">
        <v>1</v>
      </c>
      <c r="AF179" s="332">
        <v>1</v>
      </c>
      <c r="AG179" s="332">
        <v>1</v>
      </c>
      <c r="AH179" s="332">
        <v>1</v>
      </c>
      <c r="AI179" s="332">
        <v>1</v>
      </c>
      <c r="AJ179" s="332">
        <v>1</v>
      </c>
      <c r="AK179" s="332">
        <v>1</v>
      </c>
    </row>
    <row r="180" spans="1:41" ht="23.4" customHeight="1">
      <c r="A180" s="296">
        <v>179</v>
      </c>
      <c r="B180" s="296">
        <v>24</v>
      </c>
      <c r="C180" s="296" t="s">
        <v>674</v>
      </c>
      <c r="D180" s="296" t="s">
        <v>563</v>
      </c>
      <c r="E180" s="296">
        <v>2418</v>
      </c>
      <c r="F180" s="296" t="s">
        <v>563</v>
      </c>
      <c r="G180" s="327">
        <v>1</v>
      </c>
      <c r="H180" s="354"/>
      <c r="I180" s="321">
        <v>1</v>
      </c>
      <c r="J180" s="321">
        <v>1</v>
      </c>
      <c r="K180" s="321">
        <v>1</v>
      </c>
      <c r="L180" s="321">
        <v>1</v>
      </c>
      <c r="M180" s="321">
        <v>1</v>
      </c>
      <c r="N180" s="328">
        <v>1</v>
      </c>
      <c r="O180" s="363"/>
      <c r="P180" s="328">
        <v>1</v>
      </c>
      <c r="Q180" s="328">
        <v>1</v>
      </c>
      <c r="R180" s="328">
        <v>1</v>
      </c>
      <c r="S180" s="329">
        <v>1</v>
      </c>
      <c r="T180" s="329">
        <v>1</v>
      </c>
      <c r="U180" s="329">
        <v>1</v>
      </c>
      <c r="V180" s="330">
        <v>1</v>
      </c>
      <c r="W180" s="330">
        <v>1</v>
      </c>
      <c r="X180" s="330">
        <v>1</v>
      </c>
      <c r="Y180" s="369"/>
      <c r="Z180" s="331">
        <v>1</v>
      </c>
      <c r="AA180" s="331">
        <v>1</v>
      </c>
      <c r="AB180" s="331">
        <v>1</v>
      </c>
      <c r="AC180" s="331">
        <v>1</v>
      </c>
      <c r="AD180" s="332">
        <v>1</v>
      </c>
      <c r="AE180" s="332">
        <v>1</v>
      </c>
      <c r="AF180" s="332">
        <v>1</v>
      </c>
      <c r="AG180" s="332">
        <v>1</v>
      </c>
      <c r="AH180" s="332">
        <v>1</v>
      </c>
      <c r="AI180" s="332">
        <v>1</v>
      </c>
      <c r="AJ180" s="332">
        <v>1</v>
      </c>
      <c r="AK180" s="332">
        <v>1</v>
      </c>
    </row>
    <row r="181" spans="1:41" ht="23.4" customHeight="1" thickBot="1">
      <c r="A181" s="314">
        <v>180</v>
      </c>
      <c r="B181" s="314">
        <v>24</v>
      </c>
      <c r="C181" s="314" t="s">
        <v>675</v>
      </c>
      <c r="D181" s="314" t="s">
        <v>579</v>
      </c>
      <c r="E181" s="314"/>
      <c r="F181" s="314" t="s">
        <v>664</v>
      </c>
      <c r="G181" s="357">
        <v>0</v>
      </c>
      <c r="H181" s="355"/>
      <c r="I181" s="357">
        <v>0</v>
      </c>
      <c r="J181" s="357">
        <v>1</v>
      </c>
      <c r="K181" s="357">
        <v>1</v>
      </c>
      <c r="L181" s="357">
        <v>1</v>
      </c>
      <c r="M181" s="357">
        <v>1</v>
      </c>
      <c r="N181" s="358">
        <v>0</v>
      </c>
      <c r="O181" s="352"/>
      <c r="P181" s="358">
        <v>0</v>
      </c>
      <c r="Q181" s="358">
        <v>0</v>
      </c>
      <c r="R181" s="358">
        <v>0</v>
      </c>
      <c r="S181" s="359">
        <v>1</v>
      </c>
      <c r="T181" s="359">
        <v>1</v>
      </c>
      <c r="U181" s="359">
        <v>1</v>
      </c>
      <c r="V181" s="360">
        <v>1</v>
      </c>
      <c r="W181" s="360">
        <v>1</v>
      </c>
      <c r="X181" s="360">
        <v>1</v>
      </c>
      <c r="Y181" s="370"/>
      <c r="Z181" s="361">
        <v>0</v>
      </c>
      <c r="AA181" s="361">
        <v>0</v>
      </c>
      <c r="AB181" s="361">
        <v>0</v>
      </c>
      <c r="AC181" s="361">
        <v>0</v>
      </c>
      <c r="AD181" s="362">
        <v>0</v>
      </c>
      <c r="AE181" s="362">
        <v>0</v>
      </c>
      <c r="AF181" s="362">
        <v>0</v>
      </c>
      <c r="AG181" s="362">
        <v>0</v>
      </c>
      <c r="AH181" s="362">
        <v>0</v>
      </c>
      <c r="AI181" s="362">
        <v>0</v>
      </c>
      <c r="AJ181" s="362">
        <v>0</v>
      </c>
      <c r="AK181" s="362">
        <v>1</v>
      </c>
    </row>
    <row r="182" spans="1:41" ht="23.4" customHeight="1">
      <c r="A182" s="289">
        <v>181</v>
      </c>
      <c r="B182" s="289">
        <v>25</v>
      </c>
      <c r="C182" s="289" t="s">
        <v>671</v>
      </c>
      <c r="D182" s="289" t="s">
        <v>569</v>
      </c>
      <c r="E182" s="289">
        <v>2501</v>
      </c>
      <c r="F182" s="289" t="s">
        <v>569</v>
      </c>
      <c r="G182" s="321">
        <v>1</v>
      </c>
      <c r="H182" s="321">
        <v>1</v>
      </c>
      <c r="I182" s="321">
        <v>1</v>
      </c>
      <c r="J182" s="321">
        <v>1</v>
      </c>
      <c r="K182" s="321">
        <v>1</v>
      </c>
      <c r="L182" s="321">
        <v>1</v>
      </c>
      <c r="M182" s="321">
        <v>1</v>
      </c>
      <c r="N182" s="322">
        <v>1</v>
      </c>
      <c r="O182" s="322">
        <v>1</v>
      </c>
      <c r="P182" s="322">
        <v>1</v>
      </c>
      <c r="Q182" s="322">
        <v>1</v>
      </c>
      <c r="R182" s="322">
        <v>1</v>
      </c>
      <c r="S182" s="323">
        <v>1</v>
      </c>
      <c r="T182" s="323">
        <v>1</v>
      </c>
      <c r="U182" s="323">
        <v>1</v>
      </c>
      <c r="V182" s="324">
        <v>1</v>
      </c>
      <c r="W182" s="324">
        <v>1</v>
      </c>
      <c r="X182" s="324">
        <v>1</v>
      </c>
      <c r="Y182" s="325">
        <v>1</v>
      </c>
      <c r="Z182" s="325">
        <v>1</v>
      </c>
      <c r="AA182" s="325">
        <v>1</v>
      </c>
      <c r="AB182" s="325">
        <v>1</v>
      </c>
      <c r="AC182" s="325">
        <v>1</v>
      </c>
      <c r="AD182" s="326">
        <v>0</v>
      </c>
      <c r="AE182" s="326">
        <v>0</v>
      </c>
      <c r="AF182" s="326">
        <v>1</v>
      </c>
      <c r="AG182" s="326">
        <v>1</v>
      </c>
      <c r="AH182" s="326">
        <v>1</v>
      </c>
      <c r="AI182" s="326">
        <v>1</v>
      </c>
      <c r="AJ182" s="326">
        <v>1</v>
      </c>
      <c r="AK182" s="326">
        <v>1</v>
      </c>
    </row>
    <row r="183" spans="1:41" ht="23.4" customHeight="1">
      <c r="A183" s="296">
        <v>182</v>
      </c>
      <c r="B183" s="296">
        <v>25</v>
      </c>
      <c r="C183" s="296" t="s">
        <v>671</v>
      </c>
      <c r="D183" s="296" t="s">
        <v>576</v>
      </c>
      <c r="E183" s="296">
        <v>2502</v>
      </c>
      <c r="F183" s="296" t="s">
        <v>576</v>
      </c>
      <c r="G183" s="327">
        <v>1</v>
      </c>
      <c r="H183" s="327">
        <v>1</v>
      </c>
      <c r="I183" s="327">
        <v>1</v>
      </c>
      <c r="J183" s="327">
        <v>1</v>
      </c>
      <c r="K183" s="327">
        <v>1</v>
      </c>
      <c r="L183" s="327">
        <v>1</v>
      </c>
      <c r="M183" s="327">
        <v>1</v>
      </c>
      <c r="N183" s="322">
        <v>1</v>
      </c>
      <c r="O183" s="322">
        <v>1</v>
      </c>
      <c r="P183" s="322">
        <v>1</v>
      </c>
      <c r="Q183" s="322">
        <v>1</v>
      </c>
      <c r="R183" s="322">
        <v>1</v>
      </c>
      <c r="S183" s="329">
        <v>1</v>
      </c>
      <c r="T183" s="329">
        <v>1</v>
      </c>
      <c r="U183" s="329">
        <v>1</v>
      </c>
      <c r="V183" s="330">
        <v>1</v>
      </c>
      <c r="W183" s="330">
        <v>1</v>
      </c>
      <c r="X183" s="330">
        <v>1</v>
      </c>
      <c r="Y183" s="331">
        <v>1</v>
      </c>
      <c r="Z183" s="331">
        <v>1</v>
      </c>
      <c r="AA183" s="331">
        <v>1</v>
      </c>
      <c r="AB183" s="325">
        <v>1</v>
      </c>
      <c r="AC183" s="325">
        <v>1</v>
      </c>
      <c r="AD183" s="332">
        <v>0</v>
      </c>
      <c r="AE183" s="332">
        <v>0</v>
      </c>
      <c r="AF183" s="332">
        <v>1</v>
      </c>
      <c r="AG183" s="332">
        <v>1</v>
      </c>
      <c r="AH183" s="332">
        <v>1</v>
      </c>
      <c r="AI183" s="332">
        <v>1</v>
      </c>
      <c r="AJ183" s="332">
        <v>1</v>
      </c>
      <c r="AK183" s="332">
        <v>1</v>
      </c>
    </row>
    <row r="184" spans="1:41" ht="23.4" customHeight="1">
      <c r="A184" s="296">
        <v>183</v>
      </c>
      <c r="B184" s="296">
        <v>25</v>
      </c>
      <c r="C184" s="296" t="s">
        <v>672</v>
      </c>
      <c r="D184" s="296" t="s">
        <v>551</v>
      </c>
      <c r="E184" s="296">
        <v>2503</v>
      </c>
      <c r="F184" s="296" t="s">
        <v>658</v>
      </c>
      <c r="G184" s="327">
        <v>1</v>
      </c>
      <c r="H184" s="354"/>
      <c r="I184" s="327">
        <v>1</v>
      </c>
      <c r="J184" s="327">
        <v>1</v>
      </c>
      <c r="K184" s="327">
        <v>1</v>
      </c>
      <c r="L184" s="327">
        <v>1</v>
      </c>
      <c r="M184" s="327">
        <v>1</v>
      </c>
      <c r="N184" s="322">
        <v>1</v>
      </c>
      <c r="O184" s="363"/>
      <c r="P184" s="322">
        <v>1</v>
      </c>
      <c r="Q184" s="322">
        <v>1</v>
      </c>
      <c r="R184" s="322">
        <v>1</v>
      </c>
      <c r="S184" s="329">
        <v>1</v>
      </c>
      <c r="T184" s="329">
        <v>1</v>
      </c>
      <c r="U184" s="329">
        <v>1</v>
      </c>
      <c r="V184" s="330">
        <v>1</v>
      </c>
      <c r="W184" s="330">
        <v>1</v>
      </c>
      <c r="X184" s="330">
        <v>1</v>
      </c>
      <c r="Y184" s="369"/>
      <c r="Z184" s="331">
        <v>1</v>
      </c>
      <c r="AA184" s="331">
        <v>1</v>
      </c>
      <c r="AB184" s="331">
        <v>1</v>
      </c>
      <c r="AC184" s="331">
        <v>1</v>
      </c>
      <c r="AD184" s="332">
        <v>1</v>
      </c>
      <c r="AE184" s="332">
        <v>0</v>
      </c>
      <c r="AF184" s="332">
        <v>1</v>
      </c>
      <c r="AG184" s="332">
        <v>1</v>
      </c>
      <c r="AH184" s="332">
        <v>1</v>
      </c>
      <c r="AI184" s="332">
        <v>1</v>
      </c>
      <c r="AJ184" s="332">
        <v>1</v>
      </c>
      <c r="AK184" s="332">
        <v>1</v>
      </c>
      <c r="AO184" s="667">
        <f>4000000</f>
        <v>4000000</v>
      </c>
    </row>
    <row r="185" spans="1:41" ht="23.4" customHeight="1">
      <c r="A185" s="296">
        <v>184</v>
      </c>
      <c r="B185" s="296">
        <v>25</v>
      </c>
      <c r="C185" s="296" t="s">
        <v>672</v>
      </c>
      <c r="D185" s="296" t="s">
        <v>556</v>
      </c>
      <c r="E185" s="296">
        <v>2504</v>
      </c>
      <c r="F185" s="296" t="s">
        <v>660</v>
      </c>
      <c r="G185" s="327">
        <v>1</v>
      </c>
      <c r="H185" s="354"/>
      <c r="I185" s="327">
        <v>1</v>
      </c>
      <c r="J185" s="327">
        <v>1</v>
      </c>
      <c r="K185" s="327">
        <v>1</v>
      </c>
      <c r="L185" s="327">
        <v>1</v>
      </c>
      <c r="M185" s="327">
        <v>1</v>
      </c>
      <c r="N185" s="322">
        <v>1</v>
      </c>
      <c r="O185" s="363"/>
      <c r="P185" s="322">
        <v>1</v>
      </c>
      <c r="Q185" s="322">
        <v>1</v>
      </c>
      <c r="R185" s="322">
        <v>1</v>
      </c>
      <c r="S185" s="329">
        <v>1</v>
      </c>
      <c r="T185" s="329">
        <v>1</v>
      </c>
      <c r="U185" s="329">
        <v>1</v>
      </c>
      <c r="V185" s="330">
        <v>1</v>
      </c>
      <c r="W185" s="330">
        <v>1</v>
      </c>
      <c r="X185" s="330">
        <v>1</v>
      </c>
      <c r="Y185" s="369"/>
      <c r="Z185" s="331">
        <v>1</v>
      </c>
      <c r="AA185" s="331">
        <v>1</v>
      </c>
      <c r="AB185" s="331">
        <v>1</v>
      </c>
      <c r="AC185" s="331">
        <v>1</v>
      </c>
      <c r="AD185" s="332">
        <v>1</v>
      </c>
      <c r="AE185" s="332">
        <v>1</v>
      </c>
      <c r="AF185" s="332">
        <v>1</v>
      </c>
      <c r="AG185" s="332">
        <v>1</v>
      </c>
      <c r="AH185" s="332">
        <v>1</v>
      </c>
      <c r="AI185" s="332">
        <v>1</v>
      </c>
      <c r="AJ185" s="332">
        <v>1</v>
      </c>
      <c r="AK185" s="332">
        <v>1</v>
      </c>
    </row>
    <row r="186" spans="1:41" ht="23.4" customHeight="1">
      <c r="A186" s="296">
        <v>185</v>
      </c>
      <c r="B186" s="296">
        <v>25</v>
      </c>
      <c r="C186" s="296" t="s">
        <v>672</v>
      </c>
      <c r="D186" s="296" t="s">
        <v>558</v>
      </c>
      <c r="E186" s="296">
        <v>2505</v>
      </c>
      <c r="F186" s="296" t="s">
        <v>660</v>
      </c>
      <c r="G186" s="327">
        <v>1</v>
      </c>
      <c r="H186" s="354"/>
      <c r="I186" s="327">
        <v>1</v>
      </c>
      <c r="J186" s="327">
        <v>1</v>
      </c>
      <c r="K186" s="327">
        <v>1</v>
      </c>
      <c r="L186" s="327">
        <v>1</v>
      </c>
      <c r="M186" s="327">
        <v>1</v>
      </c>
      <c r="N186" s="322">
        <v>1</v>
      </c>
      <c r="O186" s="363"/>
      <c r="P186" s="322">
        <v>1</v>
      </c>
      <c r="Q186" s="322">
        <v>1</v>
      </c>
      <c r="R186" s="322">
        <v>1</v>
      </c>
      <c r="S186" s="329">
        <v>1</v>
      </c>
      <c r="T186" s="329">
        <v>1</v>
      </c>
      <c r="U186" s="329">
        <v>1</v>
      </c>
      <c r="V186" s="330">
        <v>1</v>
      </c>
      <c r="W186" s="330">
        <v>1</v>
      </c>
      <c r="X186" s="330">
        <v>1</v>
      </c>
      <c r="Y186" s="369"/>
      <c r="Z186" s="331">
        <v>1</v>
      </c>
      <c r="AA186" s="331">
        <v>1</v>
      </c>
      <c r="AB186" s="331">
        <v>1</v>
      </c>
      <c r="AC186" s="331">
        <v>1</v>
      </c>
      <c r="AD186" s="332">
        <v>1</v>
      </c>
      <c r="AE186" s="332">
        <v>1</v>
      </c>
      <c r="AF186" s="332">
        <v>1</v>
      </c>
      <c r="AG186" s="332">
        <v>1</v>
      </c>
      <c r="AH186" s="332">
        <v>1</v>
      </c>
      <c r="AI186" s="332">
        <v>1</v>
      </c>
      <c r="AJ186" s="332">
        <v>1</v>
      </c>
      <c r="AK186" s="332">
        <v>1</v>
      </c>
      <c r="AO186" s="667">
        <v>300000</v>
      </c>
    </row>
    <row r="187" spans="1:41" ht="23.4" customHeight="1">
      <c r="A187" s="296">
        <v>186</v>
      </c>
      <c r="B187" s="296">
        <v>25</v>
      </c>
      <c r="C187" s="296" t="s">
        <v>672</v>
      </c>
      <c r="D187" s="296" t="s">
        <v>549</v>
      </c>
      <c r="E187" s="296">
        <v>2506</v>
      </c>
      <c r="F187" s="296" t="s">
        <v>658</v>
      </c>
      <c r="G187" s="327">
        <v>1</v>
      </c>
      <c r="H187" s="354"/>
      <c r="I187" s="327">
        <v>1</v>
      </c>
      <c r="J187" s="327">
        <v>1</v>
      </c>
      <c r="K187" s="327">
        <v>1</v>
      </c>
      <c r="L187" s="327">
        <v>1</v>
      </c>
      <c r="M187" s="327">
        <v>1</v>
      </c>
      <c r="N187" s="322">
        <v>1</v>
      </c>
      <c r="O187" s="363"/>
      <c r="P187" s="322">
        <v>1</v>
      </c>
      <c r="Q187" s="322">
        <v>1</v>
      </c>
      <c r="R187" s="322">
        <v>1</v>
      </c>
      <c r="S187" s="329">
        <v>1</v>
      </c>
      <c r="T187" s="329">
        <v>1</v>
      </c>
      <c r="U187" s="329">
        <v>1</v>
      </c>
      <c r="V187" s="330">
        <v>1</v>
      </c>
      <c r="W187" s="330">
        <v>1</v>
      </c>
      <c r="X187" s="330">
        <v>1</v>
      </c>
      <c r="Y187" s="369"/>
      <c r="Z187" s="331">
        <v>1</v>
      </c>
      <c r="AA187" s="331">
        <v>1</v>
      </c>
      <c r="AB187" s="325">
        <v>1</v>
      </c>
      <c r="AC187" s="325">
        <v>1</v>
      </c>
      <c r="AD187" s="332">
        <v>1</v>
      </c>
      <c r="AE187" s="332">
        <v>1</v>
      </c>
      <c r="AF187" s="332">
        <v>1</v>
      </c>
      <c r="AG187" s="332">
        <v>1</v>
      </c>
      <c r="AH187" s="332">
        <v>1</v>
      </c>
      <c r="AI187" s="332">
        <v>1</v>
      </c>
      <c r="AJ187" s="332">
        <v>1</v>
      </c>
      <c r="AK187" s="332">
        <v>1</v>
      </c>
      <c r="AO187" s="668">
        <f>AO184/10</f>
        <v>400000</v>
      </c>
    </row>
    <row r="188" spans="1:41" ht="23.4" customHeight="1">
      <c r="A188" s="296">
        <v>187</v>
      </c>
      <c r="B188" s="296">
        <v>25</v>
      </c>
      <c r="C188" s="296" t="s">
        <v>675</v>
      </c>
      <c r="D188" s="296" t="s">
        <v>572</v>
      </c>
      <c r="E188" s="296">
        <v>2507</v>
      </c>
      <c r="F188" s="296" t="s">
        <v>663</v>
      </c>
      <c r="G188" s="327">
        <v>1</v>
      </c>
      <c r="H188" s="327">
        <v>1</v>
      </c>
      <c r="I188" s="327">
        <v>1</v>
      </c>
      <c r="J188" s="327">
        <v>1</v>
      </c>
      <c r="K188" s="327">
        <v>1</v>
      </c>
      <c r="L188" s="327">
        <v>1</v>
      </c>
      <c r="M188" s="327">
        <v>1</v>
      </c>
      <c r="N188" s="322">
        <v>1</v>
      </c>
      <c r="O188" s="328">
        <v>1</v>
      </c>
      <c r="P188" s="322">
        <v>1</v>
      </c>
      <c r="Q188" s="322">
        <v>1</v>
      </c>
      <c r="R188" s="322">
        <v>1</v>
      </c>
      <c r="S188" s="329">
        <v>1</v>
      </c>
      <c r="T188" s="329">
        <v>1</v>
      </c>
      <c r="U188" s="329">
        <v>1</v>
      </c>
      <c r="V188" s="330">
        <v>1</v>
      </c>
      <c r="W188" s="330">
        <v>1</v>
      </c>
      <c r="X188" s="330">
        <v>1</v>
      </c>
      <c r="Y188" s="331">
        <v>1</v>
      </c>
      <c r="Z188" s="331">
        <v>0</v>
      </c>
      <c r="AA188" s="331">
        <v>0</v>
      </c>
      <c r="AB188" s="325">
        <v>0</v>
      </c>
      <c r="AC188" s="325">
        <v>0</v>
      </c>
      <c r="AD188" s="332">
        <v>1</v>
      </c>
      <c r="AE188" s="332">
        <v>1</v>
      </c>
      <c r="AF188" s="332">
        <v>1</v>
      </c>
      <c r="AG188" s="332">
        <v>1</v>
      </c>
      <c r="AH188" s="332">
        <v>1</v>
      </c>
      <c r="AI188" s="332">
        <v>1</v>
      </c>
      <c r="AJ188" s="332">
        <v>1</v>
      </c>
      <c r="AK188" s="332">
        <v>1</v>
      </c>
    </row>
    <row r="189" spans="1:41" ht="23.4" customHeight="1">
      <c r="A189" s="296">
        <v>188</v>
      </c>
      <c r="B189" s="296">
        <v>25</v>
      </c>
      <c r="C189" s="296" t="s">
        <v>672</v>
      </c>
      <c r="D189" s="296" t="s">
        <v>558</v>
      </c>
      <c r="E189" s="296">
        <v>2508</v>
      </c>
      <c r="F189" s="296" t="s">
        <v>660</v>
      </c>
      <c r="G189" s="327">
        <v>1</v>
      </c>
      <c r="H189" s="354"/>
      <c r="I189" s="327">
        <v>1</v>
      </c>
      <c r="J189" s="327">
        <v>1</v>
      </c>
      <c r="K189" s="327">
        <v>1</v>
      </c>
      <c r="L189" s="327">
        <v>1</v>
      </c>
      <c r="M189" s="327">
        <v>1</v>
      </c>
      <c r="N189" s="322">
        <v>1</v>
      </c>
      <c r="O189" s="363"/>
      <c r="P189" s="322">
        <v>1</v>
      </c>
      <c r="Q189" s="322">
        <v>1</v>
      </c>
      <c r="R189" s="322">
        <v>1</v>
      </c>
      <c r="S189" s="329">
        <v>1</v>
      </c>
      <c r="T189" s="329">
        <v>1</v>
      </c>
      <c r="U189" s="329">
        <v>1</v>
      </c>
      <c r="V189" s="330">
        <v>1</v>
      </c>
      <c r="W189" s="330">
        <v>1</v>
      </c>
      <c r="X189" s="330">
        <v>1</v>
      </c>
      <c r="Y189" s="369"/>
      <c r="Z189" s="331">
        <v>1</v>
      </c>
      <c r="AA189" s="331">
        <v>1</v>
      </c>
      <c r="AB189" s="331">
        <v>1</v>
      </c>
      <c r="AC189" s="331">
        <v>1</v>
      </c>
      <c r="AD189" s="332">
        <v>1</v>
      </c>
      <c r="AE189" s="332">
        <v>1</v>
      </c>
      <c r="AF189" s="332">
        <v>1</v>
      </c>
      <c r="AG189" s="332">
        <v>1</v>
      </c>
      <c r="AH189" s="332">
        <v>1</v>
      </c>
      <c r="AI189" s="332">
        <v>1</v>
      </c>
      <c r="AJ189" s="332">
        <v>1</v>
      </c>
      <c r="AK189" s="332">
        <v>1</v>
      </c>
    </row>
    <row r="190" spans="1:41" ht="23.4" customHeight="1">
      <c r="A190" s="296">
        <v>189</v>
      </c>
      <c r="B190" s="296">
        <v>25</v>
      </c>
      <c r="C190" s="296" t="s">
        <v>672</v>
      </c>
      <c r="D190" s="296" t="s">
        <v>549</v>
      </c>
      <c r="E190" s="296">
        <v>2509</v>
      </c>
      <c r="F190" s="296" t="s">
        <v>658</v>
      </c>
      <c r="G190" s="327">
        <v>1</v>
      </c>
      <c r="H190" s="354"/>
      <c r="I190" s="327">
        <v>1</v>
      </c>
      <c r="J190" s="327">
        <v>1</v>
      </c>
      <c r="K190" s="327">
        <v>1</v>
      </c>
      <c r="L190" s="327">
        <v>1</v>
      </c>
      <c r="M190" s="327">
        <v>1</v>
      </c>
      <c r="N190" s="322">
        <v>1</v>
      </c>
      <c r="O190" s="363"/>
      <c r="P190" s="322">
        <v>1</v>
      </c>
      <c r="Q190" s="322">
        <v>1</v>
      </c>
      <c r="R190" s="322">
        <v>1</v>
      </c>
      <c r="S190" s="329">
        <v>1</v>
      </c>
      <c r="T190" s="329">
        <v>1</v>
      </c>
      <c r="U190" s="329">
        <v>1</v>
      </c>
      <c r="V190" s="330">
        <v>1</v>
      </c>
      <c r="W190" s="330">
        <v>1</v>
      </c>
      <c r="X190" s="330">
        <v>1</v>
      </c>
      <c r="Y190" s="369"/>
      <c r="Z190" s="331">
        <v>0</v>
      </c>
      <c r="AA190" s="331">
        <v>0</v>
      </c>
      <c r="AB190" s="325">
        <v>1</v>
      </c>
      <c r="AC190" s="325">
        <v>1</v>
      </c>
      <c r="AD190" s="332">
        <v>1</v>
      </c>
      <c r="AE190" s="332">
        <v>1</v>
      </c>
      <c r="AF190" s="332">
        <v>1</v>
      </c>
      <c r="AG190" s="332">
        <v>1</v>
      </c>
      <c r="AH190" s="332">
        <v>1</v>
      </c>
      <c r="AI190" s="332">
        <v>1</v>
      </c>
      <c r="AJ190" s="332">
        <v>1</v>
      </c>
      <c r="AK190" s="332">
        <v>1</v>
      </c>
    </row>
    <row r="191" spans="1:41" ht="23.4" customHeight="1">
      <c r="A191" s="296">
        <v>190</v>
      </c>
      <c r="B191" s="296">
        <v>25</v>
      </c>
      <c r="C191" s="296" t="s">
        <v>672</v>
      </c>
      <c r="D191" s="296" t="s">
        <v>545</v>
      </c>
      <c r="E191" s="296">
        <v>2510</v>
      </c>
      <c r="F191" s="296" t="s">
        <v>545</v>
      </c>
      <c r="G191" s="327">
        <v>1</v>
      </c>
      <c r="H191" s="354"/>
      <c r="I191" s="327">
        <v>1</v>
      </c>
      <c r="J191" s="327">
        <v>1</v>
      </c>
      <c r="K191" s="327">
        <v>1</v>
      </c>
      <c r="L191" s="327">
        <v>1</v>
      </c>
      <c r="M191" s="327">
        <v>1</v>
      </c>
      <c r="N191" s="322">
        <v>1</v>
      </c>
      <c r="O191" s="363"/>
      <c r="P191" s="322">
        <v>1</v>
      </c>
      <c r="Q191" s="322">
        <v>1</v>
      </c>
      <c r="R191" s="322">
        <v>1</v>
      </c>
      <c r="S191" s="329">
        <v>1</v>
      </c>
      <c r="T191" s="329">
        <v>1</v>
      </c>
      <c r="U191" s="329">
        <v>1</v>
      </c>
      <c r="V191" s="330">
        <v>1</v>
      </c>
      <c r="W191" s="330">
        <v>1</v>
      </c>
      <c r="X191" s="330">
        <v>1</v>
      </c>
      <c r="Y191" s="369"/>
      <c r="Z191" s="331">
        <v>1</v>
      </c>
      <c r="AA191" s="331">
        <v>1</v>
      </c>
      <c r="AB191" s="325">
        <v>1</v>
      </c>
      <c r="AC191" s="325">
        <v>1</v>
      </c>
      <c r="AD191" s="332">
        <v>1</v>
      </c>
      <c r="AE191" s="332">
        <v>1</v>
      </c>
      <c r="AF191" s="332">
        <v>1</v>
      </c>
      <c r="AG191" s="332">
        <v>1</v>
      </c>
      <c r="AH191" s="332">
        <v>1</v>
      </c>
      <c r="AI191" s="332">
        <v>0</v>
      </c>
      <c r="AJ191" s="332">
        <v>1</v>
      </c>
      <c r="AK191" s="332">
        <v>1</v>
      </c>
    </row>
    <row r="192" spans="1:41" ht="23.4" customHeight="1">
      <c r="A192" s="296">
        <v>191</v>
      </c>
      <c r="B192" s="296">
        <v>25</v>
      </c>
      <c r="C192" s="296" t="s">
        <v>672</v>
      </c>
      <c r="D192" s="296" t="s">
        <v>553</v>
      </c>
      <c r="E192" s="296">
        <v>2511</v>
      </c>
      <c r="F192" s="296" t="s">
        <v>659</v>
      </c>
      <c r="G192" s="327">
        <v>1</v>
      </c>
      <c r="H192" s="354"/>
      <c r="I192" s="327">
        <v>1</v>
      </c>
      <c r="J192" s="327">
        <v>1</v>
      </c>
      <c r="K192" s="327">
        <v>1</v>
      </c>
      <c r="L192" s="327">
        <v>1</v>
      </c>
      <c r="M192" s="327">
        <v>1</v>
      </c>
      <c r="N192" s="322">
        <v>1</v>
      </c>
      <c r="O192" s="363"/>
      <c r="P192" s="322">
        <v>1</v>
      </c>
      <c r="Q192" s="322">
        <v>1</v>
      </c>
      <c r="R192" s="322">
        <v>1</v>
      </c>
      <c r="S192" s="329">
        <v>1</v>
      </c>
      <c r="T192" s="329">
        <v>1</v>
      </c>
      <c r="U192" s="329">
        <v>1</v>
      </c>
      <c r="V192" s="330">
        <v>1</v>
      </c>
      <c r="W192" s="330">
        <v>1</v>
      </c>
      <c r="X192" s="330">
        <v>1</v>
      </c>
      <c r="Y192" s="369"/>
      <c r="Z192" s="331">
        <v>1</v>
      </c>
      <c r="AA192" s="331">
        <v>1</v>
      </c>
      <c r="AB192" s="331">
        <v>1</v>
      </c>
      <c r="AC192" s="331">
        <v>1</v>
      </c>
      <c r="AD192" s="332">
        <v>1</v>
      </c>
      <c r="AE192" s="332">
        <v>0</v>
      </c>
      <c r="AF192" s="332">
        <v>1</v>
      </c>
      <c r="AG192" s="332">
        <v>1</v>
      </c>
      <c r="AH192" s="332">
        <v>1</v>
      </c>
      <c r="AI192" s="332">
        <v>1</v>
      </c>
      <c r="AJ192" s="332">
        <v>1</v>
      </c>
      <c r="AK192" s="332">
        <v>1</v>
      </c>
    </row>
    <row r="193" spans="1:38" ht="23.4" customHeight="1">
      <c r="A193" s="296">
        <v>192</v>
      </c>
      <c r="B193" s="296">
        <v>25</v>
      </c>
      <c r="C193" s="296" t="s">
        <v>672</v>
      </c>
      <c r="D193" s="296" t="s">
        <v>557</v>
      </c>
      <c r="E193" s="296">
        <v>2512</v>
      </c>
      <c r="F193" s="296" t="s">
        <v>661</v>
      </c>
      <c r="G193" s="327">
        <v>1</v>
      </c>
      <c r="H193" s="354"/>
      <c r="I193" s="327">
        <v>1</v>
      </c>
      <c r="J193" s="327">
        <v>1</v>
      </c>
      <c r="K193" s="327">
        <v>1</v>
      </c>
      <c r="L193" s="327">
        <v>1</v>
      </c>
      <c r="M193" s="327">
        <v>1</v>
      </c>
      <c r="N193" s="322">
        <v>1</v>
      </c>
      <c r="O193" s="363"/>
      <c r="P193" s="322">
        <v>1</v>
      </c>
      <c r="Q193" s="322">
        <v>1</v>
      </c>
      <c r="R193" s="322">
        <v>1</v>
      </c>
      <c r="S193" s="329">
        <v>1</v>
      </c>
      <c r="T193" s="329">
        <v>1</v>
      </c>
      <c r="U193" s="329">
        <v>1</v>
      </c>
      <c r="V193" s="330">
        <v>1</v>
      </c>
      <c r="W193" s="330">
        <v>1</v>
      </c>
      <c r="X193" s="330">
        <v>1</v>
      </c>
      <c r="Y193" s="369"/>
      <c r="Z193" s="331">
        <v>1</v>
      </c>
      <c r="AA193" s="331">
        <v>1</v>
      </c>
      <c r="AB193" s="331">
        <v>1</v>
      </c>
      <c r="AC193" s="331">
        <v>1</v>
      </c>
      <c r="AD193" s="332">
        <v>1</v>
      </c>
      <c r="AE193" s="332">
        <v>1</v>
      </c>
      <c r="AF193" s="332">
        <v>1</v>
      </c>
      <c r="AG193" s="332">
        <v>1</v>
      </c>
      <c r="AH193" s="332">
        <v>1</v>
      </c>
      <c r="AI193" s="332">
        <v>1</v>
      </c>
      <c r="AJ193" s="332">
        <v>0.5</v>
      </c>
      <c r="AK193" s="332">
        <v>1</v>
      </c>
    </row>
    <row r="194" spans="1:38" ht="23.4" customHeight="1">
      <c r="A194" s="296">
        <v>193</v>
      </c>
      <c r="B194" s="296">
        <v>25</v>
      </c>
      <c r="C194" s="296" t="s">
        <v>672</v>
      </c>
      <c r="D194" s="296" t="s">
        <v>559</v>
      </c>
      <c r="E194" s="296">
        <v>2513</v>
      </c>
      <c r="F194" s="296" t="s">
        <v>661</v>
      </c>
      <c r="G194" s="327">
        <v>1</v>
      </c>
      <c r="H194" s="354"/>
      <c r="I194" s="327">
        <v>1</v>
      </c>
      <c r="J194" s="327">
        <v>1</v>
      </c>
      <c r="K194" s="327">
        <v>1</v>
      </c>
      <c r="L194" s="327">
        <v>1</v>
      </c>
      <c r="M194" s="327">
        <v>1</v>
      </c>
      <c r="N194" s="322">
        <v>1</v>
      </c>
      <c r="O194" s="363"/>
      <c r="P194" s="322">
        <v>1</v>
      </c>
      <c r="Q194" s="322">
        <v>1</v>
      </c>
      <c r="R194" s="322">
        <v>1</v>
      </c>
      <c r="S194" s="329">
        <v>1</v>
      </c>
      <c r="T194" s="329">
        <v>1</v>
      </c>
      <c r="U194" s="329">
        <v>1</v>
      </c>
      <c r="V194" s="330">
        <v>1</v>
      </c>
      <c r="W194" s="330">
        <v>1</v>
      </c>
      <c r="X194" s="330">
        <v>1</v>
      </c>
      <c r="Y194" s="369"/>
      <c r="Z194" s="331">
        <v>1</v>
      </c>
      <c r="AA194" s="331">
        <v>1</v>
      </c>
      <c r="AB194" s="331">
        <v>1</v>
      </c>
      <c r="AC194" s="331">
        <v>1</v>
      </c>
      <c r="AD194" s="332">
        <v>1</v>
      </c>
      <c r="AE194" s="332">
        <v>1</v>
      </c>
      <c r="AF194" s="332">
        <v>1</v>
      </c>
      <c r="AG194" s="332">
        <v>1</v>
      </c>
      <c r="AH194" s="332">
        <v>1</v>
      </c>
      <c r="AI194" s="332">
        <v>1</v>
      </c>
      <c r="AJ194" s="332">
        <v>1</v>
      </c>
      <c r="AK194" s="332">
        <v>1</v>
      </c>
    </row>
    <row r="195" spans="1:38" ht="23.4" customHeight="1">
      <c r="A195" s="296">
        <v>194</v>
      </c>
      <c r="B195" s="296">
        <v>25</v>
      </c>
      <c r="C195" s="296" t="s">
        <v>672</v>
      </c>
      <c r="D195" s="296" t="s">
        <v>554</v>
      </c>
      <c r="E195" s="296">
        <v>2514</v>
      </c>
      <c r="F195" s="296" t="s">
        <v>659</v>
      </c>
      <c r="G195" s="327">
        <v>1</v>
      </c>
      <c r="H195" s="354"/>
      <c r="I195" s="327">
        <v>1</v>
      </c>
      <c r="J195" s="327">
        <v>1</v>
      </c>
      <c r="K195" s="327">
        <v>1</v>
      </c>
      <c r="L195" s="327">
        <v>1</v>
      </c>
      <c r="M195" s="327">
        <v>1</v>
      </c>
      <c r="N195" s="322">
        <v>1</v>
      </c>
      <c r="O195" s="363"/>
      <c r="P195" s="322">
        <v>1</v>
      </c>
      <c r="Q195" s="322">
        <v>1</v>
      </c>
      <c r="R195" s="322">
        <v>1</v>
      </c>
      <c r="S195" s="329">
        <v>1</v>
      </c>
      <c r="T195" s="329">
        <v>1</v>
      </c>
      <c r="U195" s="329">
        <v>1</v>
      </c>
      <c r="V195" s="330">
        <v>1</v>
      </c>
      <c r="W195" s="330">
        <v>1</v>
      </c>
      <c r="X195" s="330">
        <v>1</v>
      </c>
      <c r="Y195" s="369"/>
      <c r="Z195" s="331">
        <v>1</v>
      </c>
      <c r="AA195" s="331">
        <v>1</v>
      </c>
      <c r="AB195" s="331">
        <v>1</v>
      </c>
      <c r="AC195" s="331">
        <v>1</v>
      </c>
      <c r="AD195" s="332">
        <v>1</v>
      </c>
      <c r="AE195" s="332">
        <v>1</v>
      </c>
      <c r="AF195" s="332">
        <v>1</v>
      </c>
      <c r="AG195" s="332">
        <v>1</v>
      </c>
      <c r="AH195" s="332">
        <v>1</v>
      </c>
      <c r="AI195" s="332">
        <v>1</v>
      </c>
      <c r="AJ195" s="332">
        <v>1</v>
      </c>
      <c r="AK195" s="332">
        <v>1</v>
      </c>
    </row>
    <row r="196" spans="1:38" ht="23.4" customHeight="1">
      <c r="A196" s="296">
        <v>195</v>
      </c>
      <c r="B196" s="296">
        <v>25</v>
      </c>
      <c r="C196" s="296" t="s">
        <v>672</v>
      </c>
      <c r="D196" s="296" t="s">
        <v>552</v>
      </c>
      <c r="E196" s="296">
        <v>2515</v>
      </c>
      <c r="F196" s="296" t="s">
        <v>659</v>
      </c>
      <c r="G196" s="327">
        <v>1</v>
      </c>
      <c r="H196" s="354"/>
      <c r="I196" s="327">
        <v>1</v>
      </c>
      <c r="J196" s="327">
        <v>1</v>
      </c>
      <c r="K196" s="327">
        <v>1</v>
      </c>
      <c r="L196" s="327">
        <v>1</v>
      </c>
      <c r="M196" s="327">
        <v>1</v>
      </c>
      <c r="N196" s="322">
        <v>1</v>
      </c>
      <c r="O196" s="363"/>
      <c r="P196" s="322">
        <v>1</v>
      </c>
      <c r="Q196" s="322">
        <v>1</v>
      </c>
      <c r="R196" s="322">
        <v>1</v>
      </c>
      <c r="S196" s="329">
        <v>1</v>
      </c>
      <c r="T196" s="329">
        <v>1</v>
      </c>
      <c r="U196" s="329">
        <v>1</v>
      </c>
      <c r="V196" s="330">
        <v>1</v>
      </c>
      <c r="W196" s="330">
        <v>1</v>
      </c>
      <c r="X196" s="330">
        <v>1</v>
      </c>
      <c r="Y196" s="369"/>
      <c r="Z196" s="331">
        <v>1</v>
      </c>
      <c r="AA196" s="331">
        <v>1</v>
      </c>
      <c r="AB196" s="331">
        <v>1</v>
      </c>
      <c r="AC196" s="331">
        <v>1</v>
      </c>
      <c r="AD196" s="332">
        <v>1</v>
      </c>
      <c r="AE196" s="332">
        <v>0</v>
      </c>
      <c r="AF196" s="332">
        <v>1</v>
      </c>
      <c r="AG196" s="332">
        <v>1</v>
      </c>
      <c r="AH196" s="332">
        <v>1</v>
      </c>
      <c r="AI196" s="332">
        <v>1</v>
      </c>
      <c r="AJ196" s="332">
        <v>1</v>
      </c>
      <c r="AK196" s="332">
        <v>1</v>
      </c>
    </row>
    <row r="197" spans="1:38" ht="23.4" customHeight="1" thickBot="1">
      <c r="A197" s="314">
        <v>196</v>
      </c>
      <c r="B197" s="314">
        <v>25</v>
      </c>
      <c r="C197" s="314" t="s">
        <v>674</v>
      </c>
      <c r="D197" s="314" t="s">
        <v>563</v>
      </c>
      <c r="E197" s="314">
        <v>2516</v>
      </c>
      <c r="F197" s="314" t="s">
        <v>563</v>
      </c>
      <c r="G197" s="357">
        <v>1</v>
      </c>
      <c r="H197" s="355"/>
      <c r="I197" s="357">
        <v>1</v>
      </c>
      <c r="J197" s="357">
        <v>1</v>
      </c>
      <c r="K197" s="357">
        <v>1</v>
      </c>
      <c r="L197" s="357">
        <v>1</v>
      </c>
      <c r="M197" s="357">
        <v>1</v>
      </c>
      <c r="N197" s="358">
        <v>1</v>
      </c>
      <c r="O197" s="364"/>
      <c r="P197" s="358">
        <v>1</v>
      </c>
      <c r="Q197" s="358">
        <v>1</v>
      </c>
      <c r="R197" s="358">
        <v>1</v>
      </c>
      <c r="S197" s="359">
        <v>1</v>
      </c>
      <c r="T197" s="359">
        <v>1</v>
      </c>
      <c r="U197" s="359">
        <v>1</v>
      </c>
      <c r="V197" s="360">
        <v>1</v>
      </c>
      <c r="W197" s="360">
        <v>1</v>
      </c>
      <c r="X197" s="360">
        <v>1</v>
      </c>
      <c r="Y197" s="370"/>
      <c r="Z197" s="361">
        <v>1</v>
      </c>
      <c r="AA197" s="361">
        <v>1</v>
      </c>
      <c r="AB197" s="361">
        <v>1</v>
      </c>
      <c r="AC197" s="361">
        <v>1</v>
      </c>
      <c r="AD197" s="362">
        <v>1</v>
      </c>
      <c r="AE197" s="362">
        <v>0</v>
      </c>
      <c r="AF197" s="362">
        <v>1</v>
      </c>
      <c r="AG197" s="362">
        <v>1</v>
      </c>
      <c r="AH197" s="362">
        <v>1</v>
      </c>
      <c r="AI197" s="362">
        <v>1</v>
      </c>
      <c r="AJ197" s="362">
        <v>1</v>
      </c>
      <c r="AK197" s="362">
        <v>1</v>
      </c>
      <c r="AL197" s="309"/>
    </row>
    <row r="198" spans="1:38" ht="23.4" customHeight="1">
      <c r="A198" s="289">
        <v>197</v>
      </c>
      <c r="B198" s="289">
        <v>26</v>
      </c>
      <c r="C198" s="289" t="s">
        <v>671</v>
      </c>
      <c r="D198" s="289" t="s">
        <v>569</v>
      </c>
      <c r="E198" s="289">
        <v>2601</v>
      </c>
      <c r="F198" s="289" t="s">
        <v>569</v>
      </c>
      <c r="G198" s="321">
        <v>1</v>
      </c>
      <c r="H198" s="321">
        <v>1</v>
      </c>
      <c r="I198" s="321">
        <v>1</v>
      </c>
      <c r="J198" s="321">
        <v>1</v>
      </c>
      <c r="K198" s="321">
        <v>1</v>
      </c>
      <c r="L198" s="321">
        <v>1</v>
      </c>
      <c r="M198" s="321">
        <v>1</v>
      </c>
      <c r="N198" s="322">
        <v>1</v>
      </c>
      <c r="O198" s="322">
        <v>1</v>
      </c>
      <c r="P198" s="322">
        <v>1</v>
      </c>
      <c r="Q198" s="322">
        <v>1</v>
      </c>
      <c r="R198" s="322">
        <v>1</v>
      </c>
      <c r="S198" s="323">
        <v>1</v>
      </c>
      <c r="T198" s="323">
        <v>1</v>
      </c>
      <c r="U198" s="323">
        <v>1</v>
      </c>
      <c r="V198" s="324">
        <v>1</v>
      </c>
      <c r="W198" s="324">
        <v>1</v>
      </c>
      <c r="X198" s="324">
        <v>1</v>
      </c>
      <c r="Y198" s="325">
        <v>1</v>
      </c>
      <c r="Z198" s="325">
        <v>1</v>
      </c>
      <c r="AA198" s="325">
        <v>1</v>
      </c>
      <c r="AB198" s="325">
        <v>1</v>
      </c>
      <c r="AC198" s="325">
        <v>1</v>
      </c>
      <c r="AD198" s="326">
        <v>0</v>
      </c>
      <c r="AE198" s="326">
        <v>0</v>
      </c>
      <c r="AF198" s="326">
        <v>1</v>
      </c>
      <c r="AG198" s="326">
        <v>1</v>
      </c>
      <c r="AH198" s="326">
        <v>1</v>
      </c>
      <c r="AI198" s="326">
        <v>1</v>
      </c>
      <c r="AJ198" s="326">
        <v>1</v>
      </c>
      <c r="AK198" s="326">
        <v>1</v>
      </c>
    </row>
    <row r="199" spans="1:38" ht="23.4" customHeight="1">
      <c r="A199" s="296">
        <v>198</v>
      </c>
      <c r="B199" s="296">
        <v>26</v>
      </c>
      <c r="C199" s="296" t="s">
        <v>671</v>
      </c>
      <c r="D199" s="296" t="s">
        <v>576</v>
      </c>
      <c r="E199" s="296">
        <v>2602</v>
      </c>
      <c r="F199" s="296" t="s">
        <v>576</v>
      </c>
      <c r="G199" s="327">
        <v>1</v>
      </c>
      <c r="H199" s="327">
        <v>1</v>
      </c>
      <c r="I199" s="327">
        <v>1</v>
      </c>
      <c r="J199" s="327">
        <v>1</v>
      </c>
      <c r="K199" s="327">
        <v>1</v>
      </c>
      <c r="L199" s="327">
        <v>1</v>
      </c>
      <c r="M199" s="327">
        <v>1</v>
      </c>
      <c r="N199" s="322">
        <v>1</v>
      </c>
      <c r="O199" s="322">
        <v>1</v>
      </c>
      <c r="P199" s="322">
        <v>1</v>
      </c>
      <c r="Q199" s="322">
        <v>1</v>
      </c>
      <c r="R199" s="322">
        <v>1</v>
      </c>
      <c r="S199" s="329">
        <v>1</v>
      </c>
      <c r="T199" s="329">
        <v>1</v>
      </c>
      <c r="U199" s="329">
        <v>1</v>
      </c>
      <c r="V199" s="330">
        <v>1</v>
      </c>
      <c r="W199" s="330">
        <v>1</v>
      </c>
      <c r="X199" s="330">
        <v>1</v>
      </c>
      <c r="Y199" s="331">
        <v>1</v>
      </c>
      <c r="Z199" s="331">
        <v>1</v>
      </c>
      <c r="AA199" s="331">
        <v>0</v>
      </c>
      <c r="AB199" s="331">
        <v>1</v>
      </c>
      <c r="AC199" s="331">
        <v>1</v>
      </c>
      <c r="AD199" s="332">
        <v>0</v>
      </c>
      <c r="AE199" s="332">
        <v>0</v>
      </c>
      <c r="AF199" s="332">
        <v>1</v>
      </c>
      <c r="AG199" s="332">
        <v>1</v>
      </c>
      <c r="AH199" s="332">
        <v>1</v>
      </c>
      <c r="AI199" s="332">
        <v>1</v>
      </c>
      <c r="AJ199" s="332">
        <v>1</v>
      </c>
      <c r="AK199" s="332">
        <v>1</v>
      </c>
    </row>
    <row r="200" spans="1:38" ht="23.4" customHeight="1">
      <c r="A200" s="296">
        <v>199</v>
      </c>
      <c r="B200" s="296">
        <v>26</v>
      </c>
      <c r="C200" s="296" t="s">
        <v>672</v>
      </c>
      <c r="D200" s="296" t="s">
        <v>551</v>
      </c>
      <c r="E200" s="296">
        <v>2603</v>
      </c>
      <c r="F200" s="296" t="s">
        <v>658</v>
      </c>
      <c r="G200" s="327">
        <v>1</v>
      </c>
      <c r="H200" s="354"/>
      <c r="I200" s="327">
        <v>1</v>
      </c>
      <c r="J200" s="327">
        <v>1</v>
      </c>
      <c r="K200" s="327">
        <v>1</v>
      </c>
      <c r="L200" s="327">
        <v>1</v>
      </c>
      <c r="M200" s="327">
        <v>1</v>
      </c>
      <c r="N200" s="322">
        <v>1</v>
      </c>
      <c r="O200" s="363"/>
      <c r="P200" s="322">
        <v>1</v>
      </c>
      <c r="Q200" s="322">
        <v>1</v>
      </c>
      <c r="R200" s="322">
        <v>1</v>
      </c>
      <c r="S200" s="329">
        <v>1</v>
      </c>
      <c r="T200" s="329">
        <v>1</v>
      </c>
      <c r="U200" s="329">
        <v>1</v>
      </c>
      <c r="V200" s="330">
        <v>1</v>
      </c>
      <c r="W200" s="330">
        <v>1</v>
      </c>
      <c r="X200" s="330">
        <v>1</v>
      </c>
      <c r="Y200" s="369"/>
      <c r="Z200" s="331">
        <v>0</v>
      </c>
      <c r="AA200" s="331">
        <v>0</v>
      </c>
      <c r="AB200" s="331">
        <v>0</v>
      </c>
      <c r="AC200" s="331">
        <v>0</v>
      </c>
      <c r="AD200" s="332">
        <v>1</v>
      </c>
      <c r="AE200" s="332">
        <v>1</v>
      </c>
      <c r="AF200" s="332">
        <v>1</v>
      </c>
      <c r="AG200" s="332">
        <v>1</v>
      </c>
      <c r="AH200" s="332">
        <v>1</v>
      </c>
      <c r="AI200" s="332">
        <v>1</v>
      </c>
      <c r="AJ200" s="332">
        <v>1</v>
      </c>
      <c r="AK200" s="332">
        <v>1</v>
      </c>
    </row>
    <row r="201" spans="1:38" ht="23.4" customHeight="1">
      <c r="A201" s="296">
        <v>200</v>
      </c>
      <c r="B201" s="296">
        <v>26</v>
      </c>
      <c r="C201" s="296" t="s">
        <v>672</v>
      </c>
      <c r="D201" s="296" t="s">
        <v>556</v>
      </c>
      <c r="E201" s="296">
        <v>2604</v>
      </c>
      <c r="F201" s="296" t="s">
        <v>660</v>
      </c>
      <c r="G201" s="327">
        <v>1</v>
      </c>
      <c r="H201" s="354"/>
      <c r="I201" s="327">
        <v>1</v>
      </c>
      <c r="J201" s="327">
        <v>1</v>
      </c>
      <c r="K201" s="327">
        <v>1</v>
      </c>
      <c r="L201" s="327">
        <v>1</v>
      </c>
      <c r="M201" s="327">
        <v>1</v>
      </c>
      <c r="N201" s="322">
        <v>1</v>
      </c>
      <c r="O201" s="363"/>
      <c r="P201" s="322">
        <v>1</v>
      </c>
      <c r="Q201" s="322">
        <v>1</v>
      </c>
      <c r="R201" s="322">
        <v>1</v>
      </c>
      <c r="S201" s="329">
        <v>1</v>
      </c>
      <c r="T201" s="329">
        <v>1</v>
      </c>
      <c r="U201" s="329">
        <v>1</v>
      </c>
      <c r="V201" s="330">
        <v>1</v>
      </c>
      <c r="W201" s="330">
        <v>1</v>
      </c>
      <c r="X201" s="330">
        <v>1</v>
      </c>
      <c r="Y201" s="369"/>
      <c r="Z201" s="331">
        <v>1</v>
      </c>
      <c r="AA201" s="331">
        <v>1</v>
      </c>
      <c r="AB201" s="331">
        <v>1</v>
      </c>
      <c r="AC201" s="331">
        <v>1</v>
      </c>
      <c r="AD201" s="332">
        <v>1</v>
      </c>
      <c r="AE201" s="332">
        <v>1</v>
      </c>
      <c r="AF201" s="332">
        <v>1</v>
      </c>
      <c r="AG201" s="332">
        <v>1</v>
      </c>
      <c r="AH201" s="332">
        <v>1</v>
      </c>
      <c r="AI201" s="332">
        <v>1</v>
      </c>
      <c r="AJ201" s="332">
        <v>1</v>
      </c>
      <c r="AK201" s="332">
        <v>1</v>
      </c>
    </row>
    <row r="202" spans="1:38" ht="23.4" customHeight="1">
      <c r="A202" s="296">
        <v>201</v>
      </c>
      <c r="B202" s="296">
        <v>26</v>
      </c>
      <c r="C202" s="296" t="s">
        <v>675</v>
      </c>
      <c r="D202" s="296" t="s">
        <v>573</v>
      </c>
      <c r="E202" s="296">
        <v>2605</v>
      </c>
      <c r="F202" s="296" t="s">
        <v>663</v>
      </c>
      <c r="G202" s="327">
        <v>1</v>
      </c>
      <c r="H202" s="354"/>
      <c r="I202" s="327">
        <v>1</v>
      </c>
      <c r="J202" s="327">
        <v>1</v>
      </c>
      <c r="K202" s="327">
        <v>1</v>
      </c>
      <c r="L202" s="327">
        <v>1</v>
      </c>
      <c r="M202" s="327">
        <v>1</v>
      </c>
      <c r="N202" s="328">
        <v>0</v>
      </c>
      <c r="O202" s="363"/>
      <c r="P202" s="328">
        <v>0</v>
      </c>
      <c r="Q202" s="328">
        <v>1</v>
      </c>
      <c r="R202" s="328">
        <v>0</v>
      </c>
      <c r="S202" s="329">
        <v>1</v>
      </c>
      <c r="T202" s="329">
        <v>1</v>
      </c>
      <c r="U202" s="329">
        <v>1</v>
      </c>
      <c r="V202" s="330">
        <v>1</v>
      </c>
      <c r="W202" s="330">
        <v>1</v>
      </c>
      <c r="X202" s="330">
        <v>1</v>
      </c>
      <c r="Y202" s="369"/>
      <c r="Z202" s="331">
        <v>1</v>
      </c>
      <c r="AA202" s="331">
        <v>1</v>
      </c>
      <c r="AB202" s="331">
        <v>1</v>
      </c>
      <c r="AC202" s="331">
        <v>1</v>
      </c>
      <c r="AD202" s="332">
        <v>0</v>
      </c>
      <c r="AE202" s="332">
        <v>0</v>
      </c>
      <c r="AF202" s="332">
        <v>1</v>
      </c>
      <c r="AG202" s="332">
        <v>1</v>
      </c>
      <c r="AH202" s="332">
        <v>1</v>
      </c>
      <c r="AI202" s="332">
        <v>1</v>
      </c>
      <c r="AJ202" s="332">
        <v>1</v>
      </c>
      <c r="AK202" s="332">
        <v>1</v>
      </c>
    </row>
    <row r="203" spans="1:38" ht="23.4" customHeight="1">
      <c r="A203" s="296">
        <v>202</v>
      </c>
      <c r="B203" s="296">
        <v>26</v>
      </c>
      <c r="C203" s="296" t="s">
        <v>672</v>
      </c>
      <c r="D203" s="296" t="s">
        <v>550</v>
      </c>
      <c r="E203" s="296">
        <v>2606</v>
      </c>
      <c r="F203" s="296" t="s">
        <v>658</v>
      </c>
      <c r="G203" s="327">
        <v>1</v>
      </c>
      <c r="H203" s="354"/>
      <c r="I203" s="327">
        <v>1</v>
      </c>
      <c r="J203" s="327">
        <v>1</v>
      </c>
      <c r="K203" s="327">
        <v>1</v>
      </c>
      <c r="L203" s="327">
        <v>1</v>
      </c>
      <c r="M203" s="327">
        <v>1</v>
      </c>
      <c r="N203" s="328">
        <v>1</v>
      </c>
      <c r="O203" s="363"/>
      <c r="P203" s="328">
        <v>1</v>
      </c>
      <c r="Q203" s="328">
        <v>1</v>
      </c>
      <c r="R203" s="328">
        <v>1</v>
      </c>
      <c r="S203" s="329">
        <v>1</v>
      </c>
      <c r="T203" s="329">
        <v>1</v>
      </c>
      <c r="U203" s="329">
        <v>1</v>
      </c>
      <c r="V203" s="330">
        <v>1</v>
      </c>
      <c r="W203" s="330">
        <v>1</v>
      </c>
      <c r="X203" s="330">
        <v>1</v>
      </c>
      <c r="Y203" s="369"/>
      <c r="Z203" s="331">
        <v>1</v>
      </c>
      <c r="AA203" s="331">
        <v>1</v>
      </c>
      <c r="AB203" s="331">
        <v>1</v>
      </c>
      <c r="AC203" s="331">
        <v>1</v>
      </c>
      <c r="AD203" s="332">
        <v>1</v>
      </c>
      <c r="AE203" s="332">
        <v>1</v>
      </c>
      <c r="AF203" s="332">
        <v>1</v>
      </c>
      <c r="AG203" s="332">
        <v>1</v>
      </c>
      <c r="AH203" s="332">
        <v>1</v>
      </c>
      <c r="AI203" s="332">
        <v>1</v>
      </c>
      <c r="AJ203" s="332">
        <v>1</v>
      </c>
      <c r="AK203" s="332">
        <v>1</v>
      </c>
    </row>
    <row r="204" spans="1:38" ht="23.4" customHeight="1">
      <c r="A204" s="296">
        <v>203</v>
      </c>
      <c r="B204" s="296">
        <v>26</v>
      </c>
      <c r="C204" s="296" t="s">
        <v>672</v>
      </c>
      <c r="D204" s="296" t="s">
        <v>556</v>
      </c>
      <c r="E204" s="296">
        <v>2607</v>
      </c>
      <c r="F204" s="296" t="s">
        <v>660</v>
      </c>
      <c r="G204" s="327">
        <v>1</v>
      </c>
      <c r="H204" s="354"/>
      <c r="I204" s="327">
        <v>1</v>
      </c>
      <c r="J204" s="327">
        <v>1</v>
      </c>
      <c r="K204" s="327">
        <v>1</v>
      </c>
      <c r="L204" s="327">
        <v>1</v>
      </c>
      <c r="M204" s="327">
        <v>1</v>
      </c>
      <c r="N204" s="328">
        <v>1</v>
      </c>
      <c r="O204" s="363"/>
      <c r="P204" s="328">
        <v>1</v>
      </c>
      <c r="Q204" s="328">
        <v>1</v>
      </c>
      <c r="R204" s="328">
        <v>1</v>
      </c>
      <c r="S204" s="329">
        <v>1</v>
      </c>
      <c r="T204" s="329">
        <v>1</v>
      </c>
      <c r="U204" s="329">
        <v>1</v>
      </c>
      <c r="V204" s="330">
        <v>1</v>
      </c>
      <c r="W204" s="330">
        <v>1</v>
      </c>
      <c r="X204" s="330">
        <v>1</v>
      </c>
      <c r="Y204" s="369"/>
      <c r="Z204" s="331">
        <v>1</v>
      </c>
      <c r="AA204" s="331">
        <v>0.99928700000000004</v>
      </c>
      <c r="AB204" s="331">
        <v>1</v>
      </c>
      <c r="AC204" s="331">
        <v>1</v>
      </c>
      <c r="AD204" s="332">
        <v>1</v>
      </c>
      <c r="AE204" s="332">
        <v>1</v>
      </c>
      <c r="AF204" s="332">
        <v>1</v>
      </c>
      <c r="AG204" s="332">
        <v>1</v>
      </c>
      <c r="AH204" s="332">
        <v>1</v>
      </c>
      <c r="AI204" s="332">
        <v>1</v>
      </c>
      <c r="AJ204" s="332">
        <v>1</v>
      </c>
      <c r="AK204" s="332">
        <v>1</v>
      </c>
    </row>
    <row r="205" spans="1:38" ht="23.4" customHeight="1">
      <c r="A205" s="296">
        <v>204</v>
      </c>
      <c r="B205" s="296">
        <v>26</v>
      </c>
      <c r="C205" s="296" t="s">
        <v>672</v>
      </c>
      <c r="D205" s="296" t="s">
        <v>545</v>
      </c>
      <c r="E205" s="296">
        <v>2609</v>
      </c>
      <c r="F205" s="296" t="s">
        <v>545</v>
      </c>
      <c r="G205" s="327">
        <v>1</v>
      </c>
      <c r="H205" s="354"/>
      <c r="I205" s="327">
        <v>1</v>
      </c>
      <c r="J205" s="327">
        <v>1</v>
      </c>
      <c r="K205" s="327">
        <v>1</v>
      </c>
      <c r="L205" s="327">
        <v>1</v>
      </c>
      <c r="M205" s="327">
        <v>1</v>
      </c>
      <c r="N205" s="328">
        <v>1</v>
      </c>
      <c r="O205" s="363"/>
      <c r="P205" s="328">
        <v>1</v>
      </c>
      <c r="Q205" s="328">
        <v>1</v>
      </c>
      <c r="R205" s="328">
        <v>1</v>
      </c>
      <c r="S205" s="329">
        <v>1</v>
      </c>
      <c r="T205" s="329">
        <v>1</v>
      </c>
      <c r="U205" s="329">
        <v>1</v>
      </c>
      <c r="V205" s="330">
        <v>1</v>
      </c>
      <c r="W205" s="330">
        <v>1</v>
      </c>
      <c r="X205" s="330">
        <v>1</v>
      </c>
      <c r="Y205" s="369"/>
      <c r="Z205" s="331">
        <v>0</v>
      </c>
      <c r="AA205" s="331">
        <v>0</v>
      </c>
      <c r="AB205" s="331">
        <v>1</v>
      </c>
      <c r="AC205" s="331">
        <v>1</v>
      </c>
      <c r="AD205" s="332">
        <v>0</v>
      </c>
      <c r="AE205" s="332">
        <v>0</v>
      </c>
      <c r="AF205" s="332">
        <v>1</v>
      </c>
      <c r="AG205" s="332">
        <v>1</v>
      </c>
      <c r="AH205" s="332">
        <v>1</v>
      </c>
      <c r="AI205" s="332">
        <v>0</v>
      </c>
      <c r="AJ205" s="332">
        <v>1</v>
      </c>
      <c r="AK205" s="332">
        <v>1</v>
      </c>
    </row>
    <row r="206" spans="1:38" ht="23.4" customHeight="1">
      <c r="A206" s="296">
        <v>205</v>
      </c>
      <c r="B206" s="296">
        <v>26</v>
      </c>
      <c r="C206" s="296" t="s">
        <v>672</v>
      </c>
      <c r="D206" s="296" t="s">
        <v>553</v>
      </c>
      <c r="E206" s="296">
        <v>2610</v>
      </c>
      <c r="F206" s="296" t="s">
        <v>659</v>
      </c>
      <c r="G206" s="327">
        <v>1</v>
      </c>
      <c r="H206" s="354"/>
      <c r="I206" s="327">
        <v>1</v>
      </c>
      <c r="J206" s="327">
        <v>1</v>
      </c>
      <c r="K206" s="327">
        <v>1</v>
      </c>
      <c r="L206" s="327">
        <v>1</v>
      </c>
      <c r="M206" s="327">
        <v>1</v>
      </c>
      <c r="N206" s="328">
        <v>1</v>
      </c>
      <c r="O206" s="363"/>
      <c r="P206" s="328">
        <v>1</v>
      </c>
      <c r="Q206" s="328">
        <v>1</v>
      </c>
      <c r="R206" s="328">
        <v>1</v>
      </c>
      <c r="S206" s="329">
        <v>1</v>
      </c>
      <c r="T206" s="329">
        <v>1</v>
      </c>
      <c r="U206" s="329">
        <v>1</v>
      </c>
      <c r="V206" s="330">
        <v>1</v>
      </c>
      <c r="W206" s="330">
        <v>1</v>
      </c>
      <c r="X206" s="330">
        <v>1</v>
      </c>
      <c r="Y206" s="369"/>
      <c r="Z206" s="331">
        <v>1</v>
      </c>
      <c r="AA206" s="331">
        <v>1</v>
      </c>
      <c r="AB206" s="331">
        <v>1</v>
      </c>
      <c r="AC206" s="331">
        <v>1</v>
      </c>
      <c r="AD206" s="332">
        <v>1</v>
      </c>
      <c r="AE206" s="332">
        <v>1</v>
      </c>
      <c r="AF206" s="332">
        <v>1</v>
      </c>
      <c r="AG206" s="332">
        <v>1</v>
      </c>
      <c r="AH206" s="332">
        <v>1</v>
      </c>
      <c r="AI206" s="332">
        <v>1</v>
      </c>
      <c r="AJ206" s="332">
        <v>1</v>
      </c>
      <c r="AK206" s="332">
        <v>1</v>
      </c>
    </row>
    <row r="207" spans="1:38" ht="23.4" customHeight="1">
      <c r="A207" s="296">
        <v>206</v>
      </c>
      <c r="B207" s="296">
        <v>26</v>
      </c>
      <c r="C207" s="296" t="s">
        <v>672</v>
      </c>
      <c r="D207" s="296" t="s">
        <v>557</v>
      </c>
      <c r="E207" s="296">
        <v>2611</v>
      </c>
      <c r="F207" s="296" t="s">
        <v>661</v>
      </c>
      <c r="G207" s="327">
        <v>1</v>
      </c>
      <c r="H207" s="354"/>
      <c r="I207" s="327">
        <v>1</v>
      </c>
      <c r="J207" s="327">
        <v>1</v>
      </c>
      <c r="K207" s="327">
        <v>1</v>
      </c>
      <c r="L207" s="327">
        <v>1</v>
      </c>
      <c r="M207" s="327">
        <v>1</v>
      </c>
      <c r="N207" s="328">
        <v>1</v>
      </c>
      <c r="O207" s="363"/>
      <c r="P207" s="328">
        <v>1</v>
      </c>
      <c r="Q207" s="328">
        <v>1</v>
      </c>
      <c r="R207" s="328">
        <v>1</v>
      </c>
      <c r="S207" s="329">
        <v>1</v>
      </c>
      <c r="T207" s="329">
        <v>1</v>
      </c>
      <c r="U207" s="329">
        <v>1</v>
      </c>
      <c r="V207" s="330">
        <v>1</v>
      </c>
      <c r="W207" s="330">
        <v>1</v>
      </c>
      <c r="X207" s="330">
        <v>1</v>
      </c>
      <c r="Y207" s="369"/>
      <c r="Z207" s="331">
        <v>1</v>
      </c>
      <c r="AA207" s="331">
        <v>1</v>
      </c>
      <c r="AB207" s="331">
        <v>1</v>
      </c>
      <c r="AC207" s="331">
        <v>1</v>
      </c>
      <c r="AD207" s="332">
        <v>1</v>
      </c>
      <c r="AE207" s="332">
        <v>1</v>
      </c>
      <c r="AF207" s="332">
        <v>1</v>
      </c>
      <c r="AG207" s="332">
        <v>1</v>
      </c>
      <c r="AH207" s="332">
        <v>1</v>
      </c>
      <c r="AI207" s="332">
        <v>1</v>
      </c>
      <c r="AJ207" s="332">
        <v>1</v>
      </c>
      <c r="AK207" s="332">
        <v>1</v>
      </c>
    </row>
    <row r="208" spans="1:38" ht="23.4" customHeight="1">
      <c r="A208" s="296">
        <v>207</v>
      </c>
      <c r="B208" s="296">
        <v>26</v>
      </c>
      <c r="C208" s="296" t="s">
        <v>672</v>
      </c>
      <c r="D208" s="296" t="s">
        <v>559</v>
      </c>
      <c r="E208" s="296">
        <v>2612</v>
      </c>
      <c r="F208" s="296" t="s">
        <v>661</v>
      </c>
      <c r="G208" s="327">
        <v>1</v>
      </c>
      <c r="H208" s="354"/>
      <c r="I208" s="327">
        <v>1</v>
      </c>
      <c r="J208" s="327">
        <v>1</v>
      </c>
      <c r="K208" s="327">
        <v>1</v>
      </c>
      <c r="L208" s="327">
        <v>1</v>
      </c>
      <c r="M208" s="327">
        <v>1</v>
      </c>
      <c r="N208" s="328">
        <v>0</v>
      </c>
      <c r="O208" s="363"/>
      <c r="P208" s="328">
        <v>1</v>
      </c>
      <c r="Q208" s="328">
        <v>1</v>
      </c>
      <c r="R208" s="328">
        <v>1</v>
      </c>
      <c r="S208" s="329">
        <v>1</v>
      </c>
      <c r="T208" s="329">
        <v>1</v>
      </c>
      <c r="U208" s="329">
        <v>1</v>
      </c>
      <c r="V208" s="330">
        <v>1</v>
      </c>
      <c r="W208" s="330">
        <v>1</v>
      </c>
      <c r="X208" s="330">
        <v>1</v>
      </c>
      <c r="Y208" s="369"/>
      <c r="Z208" s="331">
        <v>1</v>
      </c>
      <c r="AA208" s="331">
        <v>1</v>
      </c>
      <c r="AB208" s="331">
        <v>1</v>
      </c>
      <c r="AC208" s="331">
        <v>1</v>
      </c>
      <c r="AD208" s="332">
        <v>1</v>
      </c>
      <c r="AE208" s="332">
        <v>1</v>
      </c>
      <c r="AF208" s="332">
        <v>1</v>
      </c>
      <c r="AG208" s="332">
        <v>1</v>
      </c>
      <c r="AH208" s="332">
        <v>1</v>
      </c>
      <c r="AI208" s="332">
        <v>1</v>
      </c>
      <c r="AJ208" s="332">
        <v>1</v>
      </c>
      <c r="AK208" s="332">
        <v>1</v>
      </c>
    </row>
    <row r="209" spans="1:37" ht="23.4" customHeight="1">
      <c r="A209" s="296">
        <v>208</v>
      </c>
      <c r="B209" s="296">
        <v>26</v>
      </c>
      <c r="C209" s="296" t="s">
        <v>672</v>
      </c>
      <c r="D209" s="296" t="s">
        <v>554</v>
      </c>
      <c r="E209" s="296">
        <v>2613</v>
      </c>
      <c r="F209" s="296" t="s">
        <v>659</v>
      </c>
      <c r="G209" s="327">
        <v>1</v>
      </c>
      <c r="H209" s="354"/>
      <c r="I209" s="327">
        <v>1</v>
      </c>
      <c r="J209" s="327">
        <v>1</v>
      </c>
      <c r="K209" s="327">
        <v>1</v>
      </c>
      <c r="L209" s="327">
        <v>1</v>
      </c>
      <c r="M209" s="327">
        <v>1</v>
      </c>
      <c r="N209" s="328">
        <v>1</v>
      </c>
      <c r="O209" s="363"/>
      <c r="P209" s="328">
        <v>1</v>
      </c>
      <c r="Q209" s="328">
        <v>1</v>
      </c>
      <c r="R209" s="328">
        <v>1</v>
      </c>
      <c r="S209" s="329">
        <v>1</v>
      </c>
      <c r="T209" s="329">
        <v>1</v>
      </c>
      <c r="U209" s="329">
        <v>1</v>
      </c>
      <c r="V209" s="330">
        <v>1</v>
      </c>
      <c r="W209" s="330">
        <v>1</v>
      </c>
      <c r="X209" s="330">
        <v>1</v>
      </c>
      <c r="Y209" s="369"/>
      <c r="Z209" s="331">
        <v>1</v>
      </c>
      <c r="AA209" s="331">
        <v>1</v>
      </c>
      <c r="AB209" s="331">
        <v>1</v>
      </c>
      <c r="AC209" s="331">
        <v>1</v>
      </c>
      <c r="AD209" s="332">
        <v>1</v>
      </c>
      <c r="AE209" s="332">
        <v>1</v>
      </c>
      <c r="AF209" s="332">
        <v>1</v>
      </c>
      <c r="AG209" s="332">
        <v>1</v>
      </c>
      <c r="AH209" s="332">
        <v>1</v>
      </c>
      <c r="AI209" s="332">
        <v>1</v>
      </c>
      <c r="AJ209" s="332">
        <v>1</v>
      </c>
      <c r="AK209" s="332">
        <v>1</v>
      </c>
    </row>
    <row r="210" spans="1:37" ht="23.4" customHeight="1">
      <c r="A210" s="296">
        <v>209</v>
      </c>
      <c r="B210" s="296">
        <v>26</v>
      </c>
      <c r="C210" s="296" t="s">
        <v>672</v>
      </c>
      <c r="D210" s="296" t="s">
        <v>552</v>
      </c>
      <c r="E210" s="296">
        <v>2614</v>
      </c>
      <c r="F210" s="296" t="s">
        <v>659</v>
      </c>
      <c r="G210" s="327">
        <v>1</v>
      </c>
      <c r="H210" s="354"/>
      <c r="I210" s="327">
        <v>1</v>
      </c>
      <c r="J210" s="327">
        <v>1</v>
      </c>
      <c r="K210" s="327">
        <v>1</v>
      </c>
      <c r="L210" s="327">
        <v>1</v>
      </c>
      <c r="M210" s="327">
        <v>1</v>
      </c>
      <c r="N210" s="328">
        <v>1</v>
      </c>
      <c r="O210" s="363"/>
      <c r="P210" s="328">
        <v>1</v>
      </c>
      <c r="Q210" s="328">
        <v>1</v>
      </c>
      <c r="R210" s="328">
        <v>1</v>
      </c>
      <c r="S210" s="329">
        <v>1</v>
      </c>
      <c r="T210" s="329">
        <v>1</v>
      </c>
      <c r="U210" s="329">
        <v>1</v>
      </c>
      <c r="V210" s="330">
        <v>1</v>
      </c>
      <c r="W210" s="330">
        <v>1</v>
      </c>
      <c r="X210" s="330">
        <v>1</v>
      </c>
      <c r="Y210" s="369"/>
      <c r="Z210" s="331">
        <v>1</v>
      </c>
      <c r="AA210" s="331">
        <v>1</v>
      </c>
      <c r="AB210" s="331">
        <v>1</v>
      </c>
      <c r="AC210" s="331">
        <v>1</v>
      </c>
      <c r="AD210" s="332">
        <v>1</v>
      </c>
      <c r="AE210" s="332">
        <v>1</v>
      </c>
      <c r="AF210" s="332">
        <v>1</v>
      </c>
      <c r="AG210" s="332">
        <v>1</v>
      </c>
      <c r="AH210" s="332">
        <v>1</v>
      </c>
      <c r="AI210" s="332">
        <v>1</v>
      </c>
      <c r="AJ210" s="332">
        <v>1</v>
      </c>
      <c r="AK210" s="332">
        <v>1</v>
      </c>
    </row>
    <row r="211" spans="1:37" ht="23.4" customHeight="1">
      <c r="A211" s="296">
        <v>210</v>
      </c>
      <c r="B211" s="296">
        <v>26</v>
      </c>
      <c r="C211" s="296" t="s">
        <v>674</v>
      </c>
      <c r="D211" s="296" t="s">
        <v>563</v>
      </c>
      <c r="E211" s="296">
        <v>2615</v>
      </c>
      <c r="F211" s="296" t="s">
        <v>563</v>
      </c>
      <c r="G211" s="327">
        <v>1</v>
      </c>
      <c r="H211" s="354"/>
      <c r="I211" s="327">
        <v>1</v>
      </c>
      <c r="J211" s="327">
        <v>1</v>
      </c>
      <c r="K211" s="327">
        <v>1</v>
      </c>
      <c r="L211" s="327">
        <v>1</v>
      </c>
      <c r="M211" s="327">
        <v>1</v>
      </c>
      <c r="N211" s="328">
        <v>1</v>
      </c>
      <c r="O211" s="363"/>
      <c r="P211" s="328">
        <v>1</v>
      </c>
      <c r="Q211" s="328">
        <v>1</v>
      </c>
      <c r="R211" s="328">
        <v>1</v>
      </c>
      <c r="S211" s="329">
        <v>1</v>
      </c>
      <c r="T211" s="329">
        <v>1</v>
      </c>
      <c r="U211" s="329">
        <v>1</v>
      </c>
      <c r="V211" s="330">
        <v>1</v>
      </c>
      <c r="W211" s="330">
        <v>1</v>
      </c>
      <c r="X211" s="330">
        <v>1</v>
      </c>
      <c r="Y211" s="369"/>
      <c r="Z211" s="331">
        <v>1</v>
      </c>
      <c r="AA211" s="331">
        <v>1</v>
      </c>
      <c r="AB211" s="331">
        <v>1</v>
      </c>
      <c r="AC211" s="331">
        <v>1</v>
      </c>
      <c r="AD211" s="332">
        <v>1</v>
      </c>
      <c r="AE211" s="332">
        <v>1</v>
      </c>
      <c r="AF211" s="332">
        <v>1</v>
      </c>
      <c r="AG211" s="332">
        <v>1</v>
      </c>
      <c r="AH211" s="332">
        <v>1</v>
      </c>
      <c r="AI211" s="332">
        <v>1</v>
      </c>
      <c r="AJ211" s="332">
        <v>1</v>
      </c>
      <c r="AK211" s="332">
        <v>1</v>
      </c>
    </row>
    <row r="212" spans="1:37" ht="23.4" customHeight="1" thickBot="1">
      <c r="A212" s="314">
        <v>211</v>
      </c>
      <c r="B212" s="314">
        <v>26</v>
      </c>
      <c r="C212" s="314" t="s">
        <v>678</v>
      </c>
      <c r="D212" s="314" t="s">
        <v>582</v>
      </c>
      <c r="E212" s="314"/>
      <c r="F212" s="314" t="s">
        <v>664</v>
      </c>
      <c r="G212" s="357">
        <v>0</v>
      </c>
      <c r="H212" s="355"/>
      <c r="I212" s="357">
        <v>0</v>
      </c>
      <c r="J212" s="357">
        <v>0</v>
      </c>
      <c r="K212" s="357">
        <v>0</v>
      </c>
      <c r="L212" s="357">
        <v>0</v>
      </c>
      <c r="M212" s="357">
        <v>1</v>
      </c>
      <c r="N212" s="358">
        <v>0</v>
      </c>
      <c r="O212" s="364"/>
      <c r="P212" s="358">
        <v>0</v>
      </c>
      <c r="Q212" s="358">
        <v>0</v>
      </c>
      <c r="R212" s="358">
        <v>0</v>
      </c>
      <c r="S212" s="359">
        <v>0</v>
      </c>
      <c r="T212" s="359">
        <v>0</v>
      </c>
      <c r="U212" s="359">
        <v>0</v>
      </c>
      <c r="V212" s="360">
        <v>0</v>
      </c>
      <c r="W212" s="360">
        <v>0</v>
      </c>
      <c r="X212" s="360">
        <v>0</v>
      </c>
      <c r="Y212" s="370"/>
      <c r="Z212" s="361">
        <v>0</v>
      </c>
      <c r="AA212" s="361">
        <v>0</v>
      </c>
      <c r="AB212" s="361">
        <v>0</v>
      </c>
      <c r="AC212" s="361">
        <v>0</v>
      </c>
      <c r="AD212" s="362">
        <v>0</v>
      </c>
      <c r="AE212" s="362">
        <v>0</v>
      </c>
      <c r="AF212" s="362">
        <v>0</v>
      </c>
      <c r="AG212" s="362">
        <v>0</v>
      </c>
      <c r="AH212" s="362">
        <v>0</v>
      </c>
      <c r="AI212" s="362">
        <v>0</v>
      </c>
      <c r="AJ212" s="362">
        <v>0</v>
      </c>
      <c r="AK212" s="362">
        <v>0</v>
      </c>
    </row>
    <row r="213" spans="1:37" ht="23.4" customHeight="1">
      <c r="A213" s="289">
        <v>212</v>
      </c>
      <c r="B213" s="289">
        <v>27</v>
      </c>
      <c r="C213" s="289" t="s">
        <v>671</v>
      </c>
      <c r="D213" s="289" t="s">
        <v>569</v>
      </c>
      <c r="E213" s="289">
        <v>2701</v>
      </c>
      <c r="F213" s="289" t="s">
        <v>569</v>
      </c>
      <c r="G213" s="321">
        <v>1</v>
      </c>
      <c r="H213" s="321">
        <v>1</v>
      </c>
      <c r="I213" s="321">
        <v>1</v>
      </c>
      <c r="J213" s="321">
        <v>1</v>
      </c>
      <c r="K213" s="321">
        <v>1</v>
      </c>
      <c r="L213" s="321">
        <v>1</v>
      </c>
      <c r="M213" s="321">
        <v>1</v>
      </c>
      <c r="N213" s="322">
        <v>1</v>
      </c>
      <c r="O213" s="322">
        <v>1</v>
      </c>
      <c r="P213" s="322">
        <v>1</v>
      </c>
      <c r="Q213" s="322">
        <v>1</v>
      </c>
      <c r="R213" s="322">
        <v>1</v>
      </c>
      <c r="S213" s="323">
        <v>1</v>
      </c>
      <c r="T213" s="323">
        <v>1</v>
      </c>
      <c r="U213" s="323">
        <v>1</v>
      </c>
      <c r="V213" s="324">
        <v>1</v>
      </c>
      <c r="W213" s="324">
        <v>1</v>
      </c>
      <c r="X213" s="324">
        <v>1</v>
      </c>
      <c r="Y213" s="325">
        <v>1</v>
      </c>
      <c r="Z213" s="325">
        <v>1</v>
      </c>
      <c r="AA213" s="325">
        <v>1</v>
      </c>
      <c r="AB213" s="325">
        <v>1</v>
      </c>
      <c r="AC213" s="325">
        <v>1</v>
      </c>
      <c r="AD213" s="326">
        <v>0</v>
      </c>
      <c r="AE213" s="326">
        <v>0</v>
      </c>
      <c r="AF213" s="326">
        <v>1</v>
      </c>
      <c r="AG213" s="326">
        <v>1</v>
      </c>
      <c r="AH213" s="326">
        <v>1</v>
      </c>
      <c r="AI213" s="326">
        <v>1</v>
      </c>
      <c r="AJ213" s="326">
        <v>1</v>
      </c>
      <c r="AK213" s="326">
        <v>1</v>
      </c>
    </row>
    <row r="214" spans="1:37" ht="23.4" customHeight="1">
      <c r="A214" s="296">
        <v>213</v>
      </c>
      <c r="B214" s="296">
        <v>27</v>
      </c>
      <c r="C214" s="296" t="s">
        <v>671</v>
      </c>
      <c r="D214" s="296" t="s">
        <v>576</v>
      </c>
      <c r="E214" s="296">
        <v>2702</v>
      </c>
      <c r="F214" s="296" t="s">
        <v>576</v>
      </c>
      <c r="G214" s="327">
        <v>1</v>
      </c>
      <c r="H214" s="327">
        <v>1</v>
      </c>
      <c r="I214" s="327">
        <v>1</v>
      </c>
      <c r="J214" s="327">
        <v>1</v>
      </c>
      <c r="K214" s="327">
        <v>1</v>
      </c>
      <c r="L214" s="327">
        <v>1</v>
      </c>
      <c r="M214" s="327">
        <v>1</v>
      </c>
      <c r="N214" s="328">
        <v>1</v>
      </c>
      <c r="O214" s="328">
        <v>1</v>
      </c>
      <c r="P214" s="328">
        <v>1</v>
      </c>
      <c r="Q214" s="328">
        <v>1</v>
      </c>
      <c r="R214" s="328">
        <v>1</v>
      </c>
      <c r="S214" s="329">
        <v>1</v>
      </c>
      <c r="T214" s="329">
        <v>1</v>
      </c>
      <c r="U214" s="329">
        <v>1</v>
      </c>
      <c r="V214" s="330">
        <v>1</v>
      </c>
      <c r="W214" s="330">
        <v>1</v>
      </c>
      <c r="X214" s="330">
        <v>1</v>
      </c>
      <c r="Y214" s="331">
        <v>0</v>
      </c>
      <c r="Z214" s="331">
        <v>1</v>
      </c>
      <c r="AA214" s="331">
        <v>0</v>
      </c>
      <c r="AB214" s="331">
        <v>1</v>
      </c>
      <c r="AC214" s="331">
        <v>1</v>
      </c>
      <c r="AD214" s="332">
        <v>0</v>
      </c>
      <c r="AE214" s="332">
        <v>0</v>
      </c>
      <c r="AF214" s="332">
        <v>1</v>
      </c>
      <c r="AG214" s="332">
        <v>1</v>
      </c>
      <c r="AH214" s="332">
        <v>1</v>
      </c>
      <c r="AI214" s="332">
        <v>1</v>
      </c>
      <c r="AJ214" s="332">
        <v>1</v>
      </c>
      <c r="AK214" s="332">
        <v>1</v>
      </c>
    </row>
    <row r="215" spans="1:37" ht="23.4" customHeight="1">
      <c r="A215" s="296">
        <v>214</v>
      </c>
      <c r="B215" s="296">
        <v>27</v>
      </c>
      <c r="C215" s="296" t="s">
        <v>672</v>
      </c>
      <c r="D215" s="296" t="s">
        <v>551</v>
      </c>
      <c r="E215" s="296">
        <v>2703</v>
      </c>
      <c r="F215" s="296" t="s">
        <v>658</v>
      </c>
      <c r="G215" s="327">
        <v>1</v>
      </c>
      <c r="H215" s="354"/>
      <c r="I215" s="327">
        <v>1</v>
      </c>
      <c r="J215" s="327">
        <v>1</v>
      </c>
      <c r="K215" s="327">
        <v>1</v>
      </c>
      <c r="L215" s="327">
        <v>1</v>
      </c>
      <c r="M215" s="327">
        <v>1</v>
      </c>
      <c r="N215" s="328">
        <v>1</v>
      </c>
      <c r="O215" s="363"/>
      <c r="P215" s="328">
        <v>1</v>
      </c>
      <c r="Q215" s="328">
        <v>1</v>
      </c>
      <c r="R215" s="328">
        <v>1</v>
      </c>
      <c r="S215" s="329">
        <v>1</v>
      </c>
      <c r="T215" s="329">
        <v>1</v>
      </c>
      <c r="U215" s="329">
        <v>1</v>
      </c>
      <c r="V215" s="330">
        <v>1</v>
      </c>
      <c r="W215" s="330">
        <v>1</v>
      </c>
      <c r="X215" s="330">
        <v>1</v>
      </c>
      <c r="Y215" s="369"/>
      <c r="Z215" s="331">
        <v>1</v>
      </c>
      <c r="AA215" s="331">
        <v>1</v>
      </c>
      <c r="AB215" s="331">
        <v>0</v>
      </c>
      <c r="AC215" s="331">
        <v>0</v>
      </c>
      <c r="AD215" s="332">
        <v>1</v>
      </c>
      <c r="AE215" s="332">
        <v>1</v>
      </c>
      <c r="AF215" s="332">
        <v>1</v>
      </c>
      <c r="AG215" s="332">
        <v>1</v>
      </c>
      <c r="AH215" s="332">
        <v>1</v>
      </c>
      <c r="AI215" s="332">
        <v>1</v>
      </c>
      <c r="AJ215" s="332">
        <v>1</v>
      </c>
      <c r="AK215" s="332">
        <v>1</v>
      </c>
    </row>
    <row r="216" spans="1:37" ht="23.4" customHeight="1">
      <c r="A216" s="1041">
        <v>215</v>
      </c>
      <c r="B216" s="296">
        <v>27</v>
      </c>
      <c r="C216" s="296" t="s">
        <v>672</v>
      </c>
      <c r="D216" s="296" t="s">
        <v>556</v>
      </c>
      <c r="E216" s="296">
        <v>2704</v>
      </c>
      <c r="F216" s="296" t="s">
        <v>660</v>
      </c>
      <c r="G216" s="327">
        <v>1</v>
      </c>
      <c r="H216" s="354"/>
      <c r="I216" s="327">
        <v>1</v>
      </c>
      <c r="J216" s="327">
        <v>1</v>
      </c>
      <c r="K216" s="327">
        <v>1</v>
      </c>
      <c r="L216" s="327">
        <v>1</v>
      </c>
      <c r="M216" s="327">
        <v>1</v>
      </c>
      <c r="N216" s="328">
        <v>1</v>
      </c>
      <c r="O216" s="363"/>
      <c r="P216" s="328">
        <v>1</v>
      </c>
      <c r="Q216" s="328">
        <v>1</v>
      </c>
      <c r="R216" s="328">
        <v>1</v>
      </c>
      <c r="S216" s="329">
        <v>1</v>
      </c>
      <c r="T216" s="329">
        <v>1</v>
      </c>
      <c r="U216" s="329">
        <v>1</v>
      </c>
      <c r="V216" s="330">
        <v>1</v>
      </c>
      <c r="W216" s="330">
        <v>1</v>
      </c>
      <c r="X216" s="330">
        <v>1</v>
      </c>
      <c r="Y216" s="369"/>
      <c r="Z216" s="331">
        <v>1</v>
      </c>
      <c r="AA216" s="331">
        <v>1</v>
      </c>
      <c r="AB216" s="331">
        <v>1</v>
      </c>
      <c r="AC216" s="331">
        <v>1</v>
      </c>
      <c r="AD216" s="332">
        <v>0</v>
      </c>
      <c r="AE216" s="332">
        <v>1</v>
      </c>
      <c r="AF216" s="332">
        <v>1</v>
      </c>
      <c r="AG216" s="332">
        <v>1</v>
      </c>
      <c r="AH216" s="332">
        <v>1</v>
      </c>
      <c r="AI216" s="332">
        <v>0</v>
      </c>
      <c r="AJ216" s="332">
        <v>1</v>
      </c>
      <c r="AK216" s="332">
        <v>1</v>
      </c>
    </row>
    <row r="217" spans="1:37" ht="23.4" customHeight="1">
      <c r="A217" s="296">
        <v>216</v>
      </c>
      <c r="B217" s="296">
        <v>27</v>
      </c>
      <c r="C217" s="296" t="s">
        <v>675</v>
      </c>
      <c r="D217" s="296" t="s">
        <v>571</v>
      </c>
      <c r="E217" s="296">
        <v>2705</v>
      </c>
      <c r="F217" s="296" t="s">
        <v>663</v>
      </c>
      <c r="G217" s="327">
        <v>1</v>
      </c>
      <c r="H217" s="327">
        <v>1</v>
      </c>
      <c r="I217" s="327">
        <v>1</v>
      </c>
      <c r="J217" s="327">
        <v>0.8</v>
      </c>
      <c r="K217" s="327">
        <v>0</v>
      </c>
      <c r="L217" s="327">
        <v>0.8</v>
      </c>
      <c r="M217" s="327">
        <v>1</v>
      </c>
      <c r="N217" s="328">
        <v>0</v>
      </c>
      <c r="O217" s="328">
        <v>0</v>
      </c>
      <c r="P217" s="328">
        <v>0</v>
      </c>
      <c r="Q217" s="328">
        <v>0</v>
      </c>
      <c r="R217" s="328">
        <v>0</v>
      </c>
      <c r="S217" s="329">
        <v>1</v>
      </c>
      <c r="T217" s="329">
        <v>1</v>
      </c>
      <c r="U217" s="329">
        <v>1</v>
      </c>
      <c r="V217" s="330">
        <v>1</v>
      </c>
      <c r="W217" s="330">
        <v>1</v>
      </c>
      <c r="X217" s="330">
        <v>1</v>
      </c>
      <c r="Y217" s="331">
        <v>0</v>
      </c>
      <c r="Z217" s="331">
        <v>0</v>
      </c>
      <c r="AA217" s="331">
        <v>0</v>
      </c>
      <c r="AB217" s="331">
        <v>1</v>
      </c>
      <c r="AC217" s="331">
        <v>1</v>
      </c>
      <c r="AD217" s="332">
        <v>0</v>
      </c>
      <c r="AE217" s="332">
        <v>0</v>
      </c>
      <c r="AF217" s="332">
        <v>1</v>
      </c>
      <c r="AG217" s="332">
        <v>1</v>
      </c>
      <c r="AH217" s="332">
        <v>1</v>
      </c>
      <c r="AI217" s="332">
        <v>1</v>
      </c>
      <c r="AJ217" s="332">
        <v>1</v>
      </c>
      <c r="AK217" s="332">
        <v>1</v>
      </c>
    </row>
    <row r="218" spans="1:37" ht="23.4" customHeight="1">
      <c r="A218" s="296">
        <v>217</v>
      </c>
      <c r="B218" s="296">
        <v>27</v>
      </c>
      <c r="C218" s="296" t="s">
        <v>672</v>
      </c>
      <c r="D218" s="296" t="s">
        <v>550</v>
      </c>
      <c r="E218" s="296">
        <v>2706</v>
      </c>
      <c r="F218" s="296" t="s">
        <v>658</v>
      </c>
      <c r="G218" s="327">
        <v>1</v>
      </c>
      <c r="H218" s="354"/>
      <c r="I218" s="327">
        <v>1</v>
      </c>
      <c r="J218" s="327">
        <v>1</v>
      </c>
      <c r="K218" s="327">
        <v>1</v>
      </c>
      <c r="L218" s="327">
        <v>1</v>
      </c>
      <c r="M218" s="327">
        <v>1</v>
      </c>
      <c r="N218" s="328">
        <v>0</v>
      </c>
      <c r="O218" s="363"/>
      <c r="P218" s="328">
        <v>0</v>
      </c>
      <c r="Q218" s="328">
        <v>0</v>
      </c>
      <c r="R218" s="328">
        <v>0</v>
      </c>
      <c r="S218" s="329">
        <v>1</v>
      </c>
      <c r="T218" s="329">
        <v>1</v>
      </c>
      <c r="U218" s="329">
        <v>1</v>
      </c>
      <c r="V218" s="330">
        <v>1</v>
      </c>
      <c r="W218" s="330">
        <v>1</v>
      </c>
      <c r="X218" s="330">
        <v>1</v>
      </c>
      <c r="Y218" s="369"/>
      <c r="Z218" s="331">
        <v>1</v>
      </c>
      <c r="AA218" s="331">
        <v>1</v>
      </c>
      <c r="AB218" s="331">
        <v>1</v>
      </c>
      <c r="AC218" s="331">
        <v>1</v>
      </c>
      <c r="AD218" s="332">
        <v>1</v>
      </c>
      <c r="AE218" s="332">
        <v>0</v>
      </c>
      <c r="AF218" s="332">
        <v>1</v>
      </c>
      <c r="AG218" s="332">
        <v>1</v>
      </c>
      <c r="AH218" s="332">
        <v>1</v>
      </c>
      <c r="AI218" s="332">
        <v>1</v>
      </c>
      <c r="AJ218" s="332">
        <v>1</v>
      </c>
      <c r="AK218" s="332">
        <v>1</v>
      </c>
    </row>
    <row r="219" spans="1:37" ht="23.4" customHeight="1">
      <c r="A219" s="296">
        <v>218</v>
      </c>
      <c r="B219" s="296">
        <v>27</v>
      </c>
      <c r="C219" s="296" t="s">
        <v>672</v>
      </c>
      <c r="D219" s="296" t="s">
        <v>556</v>
      </c>
      <c r="E219" s="296">
        <v>2707</v>
      </c>
      <c r="F219" s="296" t="s">
        <v>660</v>
      </c>
      <c r="G219" s="327">
        <v>1</v>
      </c>
      <c r="H219" s="354"/>
      <c r="I219" s="327">
        <v>1</v>
      </c>
      <c r="J219" s="327">
        <v>1</v>
      </c>
      <c r="K219" s="327">
        <v>1</v>
      </c>
      <c r="L219" s="327">
        <v>1</v>
      </c>
      <c r="M219" s="327">
        <v>1</v>
      </c>
      <c r="N219" s="328">
        <v>0</v>
      </c>
      <c r="O219" s="363"/>
      <c r="P219" s="328">
        <v>0</v>
      </c>
      <c r="Q219" s="328">
        <v>0</v>
      </c>
      <c r="R219" s="328">
        <v>0</v>
      </c>
      <c r="S219" s="329">
        <v>1</v>
      </c>
      <c r="T219" s="329">
        <v>1</v>
      </c>
      <c r="U219" s="329">
        <v>1</v>
      </c>
      <c r="V219" s="330">
        <v>1</v>
      </c>
      <c r="W219" s="330">
        <v>1</v>
      </c>
      <c r="X219" s="330">
        <v>1</v>
      </c>
      <c r="Y219" s="369"/>
      <c r="Z219" s="331">
        <v>0</v>
      </c>
      <c r="AA219" s="331">
        <v>1</v>
      </c>
      <c r="AB219" s="331">
        <v>1</v>
      </c>
      <c r="AC219" s="331">
        <v>1</v>
      </c>
      <c r="AD219" s="332">
        <v>1</v>
      </c>
      <c r="AE219" s="332">
        <v>0</v>
      </c>
      <c r="AF219" s="332">
        <v>1</v>
      </c>
      <c r="AG219" s="332">
        <v>1</v>
      </c>
      <c r="AH219" s="332">
        <v>1</v>
      </c>
      <c r="AI219" s="332">
        <v>0</v>
      </c>
      <c r="AJ219" s="332">
        <v>1</v>
      </c>
      <c r="AK219" s="332">
        <v>1</v>
      </c>
    </row>
    <row r="220" spans="1:37" ht="23.4" customHeight="1">
      <c r="A220" s="296">
        <v>219</v>
      </c>
      <c r="B220" s="296">
        <v>27</v>
      </c>
      <c r="C220" s="296" t="s">
        <v>675</v>
      </c>
      <c r="D220" s="296" t="s">
        <v>573</v>
      </c>
      <c r="E220" s="296">
        <v>2708</v>
      </c>
      <c r="F220" s="296" t="s">
        <v>663</v>
      </c>
      <c r="G220" s="327">
        <v>1</v>
      </c>
      <c r="H220" s="327">
        <v>1</v>
      </c>
      <c r="I220" s="327">
        <v>1</v>
      </c>
      <c r="J220" s="327">
        <v>0.8</v>
      </c>
      <c r="K220" s="327">
        <v>0</v>
      </c>
      <c r="L220" s="327">
        <v>0.8</v>
      </c>
      <c r="M220" s="327">
        <v>1</v>
      </c>
      <c r="N220" s="328">
        <v>0</v>
      </c>
      <c r="O220" s="328">
        <v>0</v>
      </c>
      <c r="P220" s="328">
        <v>0</v>
      </c>
      <c r="Q220" s="328">
        <v>0</v>
      </c>
      <c r="R220" s="328">
        <v>0</v>
      </c>
      <c r="S220" s="329">
        <v>1</v>
      </c>
      <c r="T220" s="329">
        <v>1</v>
      </c>
      <c r="U220" s="329">
        <v>1</v>
      </c>
      <c r="V220" s="330">
        <v>1</v>
      </c>
      <c r="W220" s="330">
        <v>1</v>
      </c>
      <c r="X220" s="330">
        <v>1</v>
      </c>
      <c r="Y220" s="331">
        <v>0</v>
      </c>
      <c r="Z220" s="331">
        <v>0</v>
      </c>
      <c r="AA220" s="331">
        <v>0</v>
      </c>
      <c r="AB220" s="331">
        <v>1</v>
      </c>
      <c r="AC220" s="331">
        <v>1</v>
      </c>
      <c r="AD220" s="332">
        <v>0</v>
      </c>
      <c r="AE220" s="332">
        <v>0</v>
      </c>
      <c r="AF220" s="332">
        <v>1</v>
      </c>
      <c r="AG220" s="332">
        <v>1</v>
      </c>
      <c r="AH220" s="332">
        <v>1</v>
      </c>
      <c r="AI220" s="332">
        <v>1</v>
      </c>
      <c r="AJ220" s="332">
        <v>1</v>
      </c>
      <c r="AK220" s="332">
        <v>1</v>
      </c>
    </row>
    <row r="221" spans="1:37" ht="23.4" customHeight="1">
      <c r="A221" s="296">
        <v>220</v>
      </c>
      <c r="B221" s="296">
        <v>27</v>
      </c>
      <c r="C221" s="296" t="s">
        <v>673</v>
      </c>
      <c r="D221" s="296" t="s">
        <v>577</v>
      </c>
      <c r="E221" s="296">
        <v>2709</v>
      </c>
      <c r="F221" s="296" t="s">
        <v>577</v>
      </c>
      <c r="G221" s="327">
        <v>1</v>
      </c>
      <c r="H221" s="327">
        <v>1</v>
      </c>
      <c r="I221" s="327">
        <v>1</v>
      </c>
      <c r="J221" s="327">
        <v>1</v>
      </c>
      <c r="K221" s="327">
        <v>1</v>
      </c>
      <c r="L221" s="327">
        <v>1</v>
      </c>
      <c r="M221" s="327">
        <v>1</v>
      </c>
      <c r="N221" s="328">
        <v>0</v>
      </c>
      <c r="O221" s="328">
        <v>0</v>
      </c>
      <c r="P221" s="328">
        <v>0</v>
      </c>
      <c r="Q221" s="328">
        <v>1</v>
      </c>
      <c r="R221" s="328">
        <v>1</v>
      </c>
      <c r="S221" s="329">
        <v>1</v>
      </c>
      <c r="T221" s="329">
        <v>1</v>
      </c>
      <c r="U221" s="329">
        <v>1</v>
      </c>
      <c r="V221" s="330">
        <v>1</v>
      </c>
      <c r="W221" s="330">
        <v>1</v>
      </c>
      <c r="X221" s="330">
        <v>1</v>
      </c>
      <c r="Y221" s="331">
        <v>0</v>
      </c>
      <c r="Z221" s="331">
        <v>0</v>
      </c>
      <c r="AA221" s="331">
        <v>0</v>
      </c>
      <c r="AB221" s="331">
        <v>1</v>
      </c>
      <c r="AC221" s="331">
        <v>1</v>
      </c>
      <c r="AD221" s="332">
        <v>0</v>
      </c>
      <c r="AE221" s="332">
        <v>0</v>
      </c>
      <c r="AF221" s="332">
        <v>1</v>
      </c>
      <c r="AG221" s="332">
        <v>1</v>
      </c>
      <c r="AH221" s="332">
        <v>1</v>
      </c>
      <c r="AI221" s="332">
        <v>1</v>
      </c>
      <c r="AJ221" s="332">
        <v>1</v>
      </c>
      <c r="AK221" s="332">
        <v>1</v>
      </c>
    </row>
    <row r="222" spans="1:37" ht="23.4" customHeight="1">
      <c r="A222" s="296">
        <v>221</v>
      </c>
      <c r="B222" s="296">
        <v>27</v>
      </c>
      <c r="C222" s="296" t="s">
        <v>672</v>
      </c>
      <c r="D222" s="296" t="s">
        <v>545</v>
      </c>
      <c r="E222" s="296">
        <v>2710</v>
      </c>
      <c r="F222" s="296" t="s">
        <v>545</v>
      </c>
      <c r="G222" s="327">
        <v>1</v>
      </c>
      <c r="H222" s="354"/>
      <c r="I222" s="327">
        <v>1</v>
      </c>
      <c r="J222" s="327">
        <v>1</v>
      </c>
      <c r="K222" s="327">
        <v>1</v>
      </c>
      <c r="L222" s="327">
        <v>1</v>
      </c>
      <c r="M222" s="327">
        <v>1</v>
      </c>
      <c r="N222" s="328">
        <v>1</v>
      </c>
      <c r="O222" s="363"/>
      <c r="P222" s="328">
        <v>1</v>
      </c>
      <c r="Q222" s="328">
        <v>1</v>
      </c>
      <c r="R222" s="328">
        <v>1</v>
      </c>
      <c r="S222" s="329">
        <v>1</v>
      </c>
      <c r="T222" s="329">
        <v>1</v>
      </c>
      <c r="U222" s="329">
        <v>1</v>
      </c>
      <c r="V222" s="330">
        <v>1</v>
      </c>
      <c r="W222" s="330">
        <v>1</v>
      </c>
      <c r="X222" s="330">
        <v>1</v>
      </c>
      <c r="Y222" s="369"/>
      <c r="Z222" s="331">
        <v>1</v>
      </c>
      <c r="AA222" s="331">
        <v>1</v>
      </c>
      <c r="AB222" s="331">
        <v>1</v>
      </c>
      <c r="AC222" s="331">
        <v>1</v>
      </c>
      <c r="AD222" s="332">
        <v>1</v>
      </c>
      <c r="AE222" s="332">
        <v>1</v>
      </c>
      <c r="AF222" s="332">
        <v>1</v>
      </c>
      <c r="AG222" s="332">
        <v>1</v>
      </c>
      <c r="AH222" s="332">
        <v>1</v>
      </c>
      <c r="AI222" s="332">
        <v>0</v>
      </c>
      <c r="AJ222" s="332">
        <v>1</v>
      </c>
      <c r="AK222" s="332">
        <v>1</v>
      </c>
    </row>
    <row r="223" spans="1:37" ht="23.4" customHeight="1">
      <c r="A223" s="296">
        <v>222</v>
      </c>
      <c r="B223" s="296">
        <v>27</v>
      </c>
      <c r="C223" s="296" t="s">
        <v>672</v>
      </c>
      <c r="D223" s="296" t="s">
        <v>553</v>
      </c>
      <c r="E223" s="296">
        <v>2711</v>
      </c>
      <c r="F223" s="296" t="s">
        <v>659</v>
      </c>
      <c r="G223" s="327">
        <v>1</v>
      </c>
      <c r="H223" s="354"/>
      <c r="I223" s="327">
        <v>1</v>
      </c>
      <c r="J223" s="327">
        <v>1</v>
      </c>
      <c r="K223" s="327">
        <v>1</v>
      </c>
      <c r="L223" s="327">
        <v>1</v>
      </c>
      <c r="M223" s="327">
        <v>1</v>
      </c>
      <c r="N223" s="328">
        <v>1</v>
      </c>
      <c r="O223" s="363"/>
      <c r="P223" s="328">
        <v>1</v>
      </c>
      <c r="Q223" s="328">
        <v>1</v>
      </c>
      <c r="R223" s="328">
        <v>1</v>
      </c>
      <c r="S223" s="329">
        <v>1</v>
      </c>
      <c r="T223" s="329">
        <v>1</v>
      </c>
      <c r="U223" s="329">
        <v>1</v>
      </c>
      <c r="V223" s="330">
        <v>1</v>
      </c>
      <c r="W223" s="330">
        <v>1</v>
      </c>
      <c r="X223" s="330">
        <v>1</v>
      </c>
      <c r="Y223" s="369"/>
      <c r="Z223" s="331">
        <v>0</v>
      </c>
      <c r="AA223" s="331">
        <v>0</v>
      </c>
      <c r="AB223" s="331">
        <v>1</v>
      </c>
      <c r="AC223" s="331">
        <v>1</v>
      </c>
      <c r="AD223" s="332">
        <v>1</v>
      </c>
      <c r="AE223" s="332">
        <v>1</v>
      </c>
      <c r="AF223" s="332">
        <v>1</v>
      </c>
      <c r="AG223" s="332">
        <v>1</v>
      </c>
      <c r="AH223" s="332">
        <v>1</v>
      </c>
      <c r="AI223" s="332">
        <v>1</v>
      </c>
      <c r="AJ223" s="332">
        <v>1</v>
      </c>
      <c r="AK223" s="332">
        <v>1</v>
      </c>
    </row>
    <row r="224" spans="1:37" ht="23.4" customHeight="1">
      <c r="A224" s="296">
        <v>223</v>
      </c>
      <c r="B224" s="296">
        <v>27</v>
      </c>
      <c r="C224" s="296" t="s">
        <v>672</v>
      </c>
      <c r="D224" s="296" t="s">
        <v>557</v>
      </c>
      <c r="E224" s="296">
        <v>2712</v>
      </c>
      <c r="F224" s="296" t="s">
        <v>661</v>
      </c>
      <c r="G224" s="327">
        <v>1</v>
      </c>
      <c r="H224" s="354"/>
      <c r="I224" s="327">
        <v>1</v>
      </c>
      <c r="J224" s="327">
        <v>1</v>
      </c>
      <c r="K224" s="327">
        <v>1</v>
      </c>
      <c r="L224" s="327">
        <v>1</v>
      </c>
      <c r="M224" s="327">
        <v>1</v>
      </c>
      <c r="N224" s="328">
        <v>1</v>
      </c>
      <c r="O224" s="363"/>
      <c r="P224" s="328">
        <v>1</v>
      </c>
      <c r="Q224" s="328">
        <v>1</v>
      </c>
      <c r="R224" s="328">
        <v>1</v>
      </c>
      <c r="S224" s="329">
        <v>1</v>
      </c>
      <c r="T224" s="329">
        <v>1</v>
      </c>
      <c r="U224" s="329">
        <v>1</v>
      </c>
      <c r="V224" s="330">
        <v>1</v>
      </c>
      <c r="W224" s="330">
        <v>1</v>
      </c>
      <c r="X224" s="330">
        <v>1</v>
      </c>
      <c r="Y224" s="369"/>
      <c r="Z224" s="331">
        <v>0</v>
      </c>
      <c r="AA224" s="331">
        <v>0</v>
      </c>
      <c r="AB224" s="331">
        <v>0</v>
      </c>
      <c r="AC224" s="331">
        <v>0</v>
      </c>
      <c r="AD224" s="332">
        <v>1</v>
      </c>
      <c r="AE224" s="332">
        <v>1</v>
      </c>
      <c r="AF224" s="332">
        <v>1</v>
      </c>
      <c r="AG224" s="332">
        <v>1</v>
      </c>
      <c r="AH224" s="332">
        <v>1</v>
      </c>
      <c r="AI224" s="332">
        <v>1</v>
      </c>
      <c r="AJ224" s="332">
        <v>1</v>
      </c>
      <c r="AK224" s="332">
        <v>1</v>
      </c>
    </row>
    <row r="225" spans="1:37" ht="23.4" customHeight="1">
      <c r="A225" s="296">
        <v>224</v>
      </c>
      <c r="B225" s="296">
        <v>27</v>
      </c>
      <c r="C225" s="296" t="s">
        <v>672</v>
      </c>
      <c r="D225" s="296" t="s">
        <v>559</v>
      </c>
      <c r="E225" s="296">
        <v>2713</v>
      </c>
      <c r="F225" s="296" t="s">
        <v>661</v>
      </c>
      <c r="G225" s="327">
        <v>1</v>
      </c>
      <c r="H225" s="354"/>
      <c r="I225" s="327">
        <v>1</v>
      </c>
      <c r="J225" s="327">
        <v>1</v>
      </c>
      <c r="K225" s="327">
        <v>1</v>
      </c>
      <c r="L225" s="327">
        <v>1</v>
      </c>
      <c r="M225" s="327">
        <v>1</v>
      </c>
      <c r="N225" s="328">
        <v>1</v>
      </c>
      <c r="O225" s="363"/>
      <c r="P225" s="328">
        <v>1</v>
      </c>
      <c r="Q225" s="328">
        <v>1</v>
      </c>
      <c r="R225" s="328">
        <v>1</v>
      </c>
      <c r="S225" s="329">
        <v>1</v>
      </c>
      <c r="T225" s="329">
        <v>1</v>
      </c>
      <c r="U225" s="329">
        <v>1</v>
      </c>
      <c r="V225" s="330">
        <v>1</v>
      </c>
      <c r="W225" s="330">
        <v>1</v>
      </c>
      <c r="X225" s="330">
        <v>1</v>
      </c>
      <c r="Y225" s="369"/>
      <c r="Z225" s="331">
        <v>1</v>
      </c>
      <c r="AA225" s="331">
        <v>1</v>
      </c>
      <c r="AB225" s="331">
        <v>1</v>
      </c>
      <c r="AC225" s="331">
        <v>1</v>
      </c>
      <c r="AD225" s="332">
        <v>0</v>
      </c>
      <c r="AE225" s="332">
        <v>0</v>
      </c>
      <c r="AF225" s="332">
        <v>1</v>
      </c>
      <c r="AG225" s="332">
        <v>1</v>
      </c>
      <c r="AH225" s="332">
        <v>1</v>
      </c>
      <c r="AI225" s="332">
        <v>1</v>
      </c>
      <c r="AJ225" s="332">
        <v>1</v>
      </c>
      <c r="AK225" s="332">
        <v>1</v>
      </c>
    </row>
    <row r="226" spans="1:37" ht="23.4" customHeight="1">
      <c r="A226" s="296">
        <v>225</v>
      </c>
      <c r="B226" s="296">
        <v>27</v>
      </c>
      <c r="C226" s="296" t="s">
        <v>672</v>
      </c>
      <c r="D226" s="296" t="s">
        <v>554</v>
      </c>
      <c r="E226" s="296">
        <v>2714</v>
      </c>
      <c r="F226" s="296" t="s">
        <v>659</v>
      </c>
      <c r="G226" s="327">
        <v>1</v>
      </c>
      <c r="H226" s="354"/>
      <c r="I226" s="327">
        <v>1</v>
      </c>
      <c r="J226" s="327">
        <v>1</v>
      </c>
      <c r="K226" s="327">
        <v>1</v>
      </c>
      <c r="L226" s="327">
        <v>1</v>
      </c>
      <c r="M226" s="327">
        <v>1</v>
      </c>
      <c r="N226" s="328">
        <v>1</v>
      </c>
      <c r="O226" s="363"/>
      <c r="P226" s="328">
        <v>1</v>
      </c>
      <c r="Q226" s="328">
        <v>1</v>
      </c>
      <c r="R226" s="328">
        <v>1</v>
      </c>
      <c r="S226" s="329">
        <v>1</v>
      </c>
      <c r="T226" s="329">
        <v>1</v>
      </c>
      <c r="U226" s="329">
        <v>1</v>
      </c>
      <c r="V226" s="330">
        <v>1</v>
      </c>
      <c r="W226" s="330">
        <v>1</v>
      </c>
      <c r="X226" s="330">
        <v>1</v>
      </c>
      <c r="Y226" s="369"/>
      <c r="Z226" s="331">
        <v>1</v>
      </c>
      <c r="AA226" s="331">
        <v>1</v>
      </c>
      <c r="AB226" s="331">
        <v>1</v>
      </c>
      <c r="AC226" s="331">
        <v>1</v>
      </c>
      <c r="AD226" s="332">
        <v>1</v>
      </c>
      <c r="AE226" s="332">
        <v>1</v>
      </c>
      <c r="AF226" s="332">
        <v>1</v>
      </c>
      <c r="AG226" s="332">
        <v>1</v>
      </c>
      <c r="AH226" s="332">
        <v>1</v>
      </c>
      <c r="AI226" s="332">
        <v>1</v>
      </c>
      <c r="AJ226" s="332">
        <v>1</v>
      </c>
      <c r="AK226" s="332">
        <v>1</v>
      </c>
    </row>
    <row r="227" spans="1:37" ht="23.4" customHeight="1">
      <c r="A227" s="296">
        <v>226</v>
      </c>
      <c r="B227" s="296">
        <v>27</v>
      </c>
      <c r="C227" s="296" t="s">
        <v>672</v>
      </c>
      <c r="D227" s="296" t="s">
        <v>552</v>
      </c>
      <c r="E227" s="296">
        <v>2715</v>
      </c>
      <c r="F227" s="296" t="s">
        <v>659</v>
      </c>
      <c r="G227" s="327">
        <v>1</v>
      </c>
      <c r="H227" s="354"/>
      <c r="I227" s="327">
        <v>1</v>
      </c>
      <c r="J227" s="327">
        <v>1</v>
      </c>
      <c r="K227" s="327">
        <v>1</v>
      </c>
      <c r="L227" s="327">
        <v>1</v>
      </c>
      <c r="M227" s="327">
        <v>1</v>
      </c>
      <c r="N227" s="328">
        <v>1</v>
      </c>
      <c r="O227" s="363"/>
      <c r="P227" s="328">
        <v>1</v>
      </c>
      <c r="Q227" s="328">
        <v>1</v>
      </c>
      <c r="R227" s="328">
        <v>1</v>
      </c>
      <c r="S227" s="329">
        <v>1</v>
      </c>
      <c r="T227" s="329">
        <v>1</v>
      </c>
      <c r="U227" s="329">
        <v>1</v>
      </c>
      <c r="V227" s="330">
        <v>1</v>
      </c>
      <c r="W227" s="330">
        <v>1</v>
      </c>
      <c r="X227" s="330">
        <v>1</v>
      </c>
      <c r="Y227" s="369"/>
      <c r="Z227" s="331">
        <v>1</v>
      </c>
      <c r="AA227" s="331">
        <v>1</v>
      </c>
      <c r="AB227" s="331">
        <v>1</v>
      </c>
      <c r="AC227" s="331">
        <v>1</v>
      </c>
      <c r="AD227" s="332">
        <v>1</v>
      </c>
      <c r="AE227" s="332">
        <v>1</v>
      </c>
      <c r="AF227" s="332">
        <v>1</v>
      </c>
      <c r="AG227" s="332">
        <v>1</v>
      </c>
      <c r="AH227" s="332">
        <v>1</v>
      </c>
      <c r="AI227" s="332">
        <v>1</v>
      </c>
      <c r="AJ227" s="332">
        <v>1</v>
      </c>
      <c r="AK227" s="332">
        <v>1</v>
      </c>
    </row>
    <row r="228" spans="1:37" ht="23.4" customHeight="1" thickBot="1">
      <c r="A228" s="296">
        <v>227</v>
      </c>
      <c r="B228" s="296">
        <v>27</v>
      </c>
      <c r="C228" s="296" t="s">
        <v>674</v>
      </c>
      <c r="D228" s="296" t="s">
        <v>563</v>
      </c>
      <c r="E228" s="296">
        <v>2716</v>
      </c>
      <c r="F228" s="296" t="s">
        <v>563</v>
      </c>
      <c r="G228" s="327">
        <v>1</v>
      </c>
      <c r="H228" s="355"/>
      <c r="I228" s="327">
        <v>1</v>
      </c>
      <c r="J228" s="327">
        <v>1</v>
      </c>
      <c r="K228" s="327">
        <v>1</v>
      </c>
      <c r="L228" s="327">
        <v>1</v>
      </c>
      <c r="M228" s="327">
        <v>1</v>
      </c>
      <c r="N228" s="328">
        <v>1</v>
      </c>
      <c r="O228" s="364"/>
      <c r="P228" s="328">
        <v>0</v>
      </c>
      <c r="Q228" s="328">
        <v>1</v>
      </c>
      <c r="R228" s="328">
        <v>1</v>
      </c>
      <c r="S228" s="329">
        <v>1</v>
      </c>
      <c r="T228" s="329">
        <v>1</v>
      </c>
      <c r="U228" s="329">
        <v>1</v>
      </c>
      <c r="V228" s="330">
        <v>1</v>
      </c>
      <c r="W228" s="330">
        <v>1</v>
      </c>
      <c r="X228" s="330">
        <v>1</v>
      </c>
      <c r="Y228" s="370"/>
      <c r="Z228" s="331">
        <v>0</v>
      </c>
      <c r="AA228" s="331">
        <v>1</v>
      </c>
      <c r="AB228" s="331">
        <v>1</v>
      </c>
      <c r="AC228" s="331">
        <v>1</v>
      </c>
      <c r="AD228" s="332">
        <v>1</v>
      </c>
      <c r="AE228" s="332">
        <v>1</v>
      </c>
      <c r="AF228" s="332">
        <v>1</v>
      </c>
      <c r="AG228" s="332">
        <v>1</v>
      </c>
      <c r="AH228" s="332">
        <v>1</v>
      </c>
      <c r="AI228" s="332">
        <v>1</v>
      </c>
      <c r="AJ228" s="332">
        <v>1</v>
      </c>
      <c r="AK228" s="332">
        <v>1</v>
      </c>
    </row>
  </sheetData>
  <autoFilter ref="A3:AL230" xr:uid="{00000000-0009-0000-0000-000006000000}"/>
  <mergeCells count="12">
    <mergeCell ref="F1:F2"/>
    <mergeCell ref="A1:A2"/>
    <mergeCell ref="B1:B2"/>
    <mergeCell ref="C1:C2"/>
    <mergeCell ref="D1:D2"/>
    <mergeCell ref="E1:E2"/>
    <mergeCell ref="G1:M1"/>
    <mergeCell ref="S1:U1"/>
    <mergeCell ref="V1:X1"/>
    <mergeCell ref="Y1:AC1"/>
    <mergeCell ref="AD1:AK1"/>
    <mergeCell ref="N1:R1"/>
  </mergeCells>
  <conditionalFormatting sqref="G4:AK228">
    <cfRule type="cellIs" dxfId="0" priority="1" operator="greaterThan">
      <formula>1</formula>
    </cfRule>
  </conditionalFormatting>
  <pageMargins left="0.7" right="0.7" top="0.75" bottom="0.75" header="0.3" footer="0.3"/>
  <pageSetup paperSize="8" scale="4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22"/>
  <sheetViews>
    <sheetView view="pageBreakPreview" zoomScale="85" zoomScaleNormal="100" zoomScaleSheetLayoutView="85" workbookViewId="0">
      <selection activeCell="H23" sqref="H23:H24"/>
    </sheetView>
  </sheetViews>
  <sheetFormatPr defaultRowHeight="14.5"/>
  <cols>
    <col min="1" max="1" width="7.1796875" customWidth="1"/>
    <col min="2" max="2" width="51.81640625" customWidth="1"/>
    <col min="3" max="3" width="17.453125" customWidth="1"/>
  </cols>
  <sheetData>
    <row r="2" spans="1:4">
      <c r="C2" s="539"/>
    </row>
    <row r="3" spans="1:4" ht="18.5">
      <c r="B3" s="638" t="s">
        <v>880</v>
      </c>
    </row>
    <row r="4" spans="1:4">
      <c r="C4" s="539"/>
    </row>
    <row r="5" spans="1:4">
      <c r="A5" s="467"/>
      <c r="B5" s="471" t="s">
        <v>883</v>
      </c>
      <c r="C5" s="644" t="s">
        <v>884</v>
      </c>
      <c r="D5" s="471" t="s">
        <v>12</v>
      </c>
    </row>
    <row r="6" spans="1:4" ht="16.5">
      <c r="A6">
        <v>1</v>
      </c>
      <c r="B6" s="468" t="s">
        <v>1009</v>
      </c>
      <c r="C6" s="642">
        <v>0</v>
      </c>
      <c r="D6" s="468" t="s">
        <v>837</v>
      </c>
    </row>
    <row r="7" spans="1:4">
      <c r="A7">
        <v>2</v>
      </c>
      <c r="B7" s="468" t="s">
        <v>1011</v>
      </c>
      <c r="C7" s="468">
        <v>0</v>
      </c>
      <c r="D7" s="468"/>
    </row>
    <row r="8" spans="1:4">
      <c r="A8">
        <v>3</v>
      </c>
      <c r="B8" s="468" t="s">
        <v>841</v>
      </c>
      <c r="C8" s="642">
        <f>-'Guest Rooms'!N3172</f>
        <v>-189.05827226241689</v>
      </c>
      <c r="D8" s="468"/>
    </row>
    <row r="9" spans="1:4">
      <c r="B9" s="468"/>
      <c r="C9" s="468"/>
      <c r="D9" s="468"/>
    </row>
    <row r="10" spans="1:4">
      <c r="A10">
        <v>4</v>
      </c>
      <c r="B10" s="468" t="s">
        <v>1010</v>
      </c>
      <c r="C10" s="642">
        <f>C6+C7+C8</f>
        <v>-189.05827226241689</v>
      </c>
      <c r="D10" s="468"/>
    </row>
    <row r="11" spans="1:4">
      <c r="B11" s="468"/>
      <c r="C11" s="468"/>
      <c r="D11" s="468"/>
    </row>
    <row r="12" spans="1:4">
      <c r="A12">
        <v>5</v>
      </c>
      <c r="B12" s="468" t="s">
        <v>838</v>
      </c>
      <c r="C12" s="642">
        <v>300</v>
      </c>
      <c r="D12" s="468" t="s">
        <v>839</v>
      </c>
    </row>
    <row r="13" spans="1:4">
      <c r="B13" s="468"/>
      <c r="C13" s="468"/>
      <c r="D13" s="468"/>
    </row>
    <row r="14" spans="1:4">
      <c r="A14">
        <v>6</v>
      </c>
      <c r="B14" s="468" t="s">
        <v>840</v>
      </c>
      <c r="C14" s="643">
        <f>C10*C12</f>
        <v>-56717.481678725067</v>
      </c>
      <c r="D14" s="468" t="s">
        <v>839</v>
      </c>
    </row>
    <row r="15" spans="1:4">
      <c r="B15" s="468"/>
      <c r="C15" s="468"/>
      <c r="D15" s="468"/>
    </row>
    <row r="16" spans="1:4">
      <c r="A16">
        <v>7</v>
      </c>
      <c r="B16" s="468" t="s">
        <v>747</v>
      </c>
      <c r="C16" s="645">
        <f>C14*0.75</f>
        <v>-42538.111259043799</v>
      </c>
      <c r="D16" s="468"/>
    </row>
    <row r="21" spans="3:3">
      <c r="C21" s="539"/>
    </row>
    <row r="22" spans="3:3">
      <c r="C22" s="53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112"/>
  <sheetViews>
    <sheetView zoomScale="86" zoomScaleNormal="86" workbookViewId="0">
      <pane ySplit="2" topLeftCell="A3" activePane="bottomLeft" state="frozen"/>
      <selection pane="bottomLeft" activeCell="E123" sqref="E123"/>
    </sheetView>
  </sheetViews>
  <sheetFormatPr defaultRowHeight="14.5"/>
  <cols>
    <col min="2" max="2" width="6.90625" customWidth="1"/>
    <col min="3" max="3" width="19.54296875" customWidth="1"/>
    <col min="4" max="4" width="8.08984375" customWidth="1"/>
    <col min="5" max="5" width="27.36328125" customWidth="1"/>
    <col min="6" max="6" width="9.6328125" customWidth="1"/>
    <col min="7" max="7" width="27.1796875" customWidth="1"/>
    <col min="8" max="8" width="18.54296875" customWidth="1"/>
    <col min="9" max="11" width="15.453125" customWidth="1"/>
    <col min="12" max="12" width="11" customWidth="1"/>
  </cols>
  <sheetData>
    <row r="2" spans="2:12" ht="31">
      <c r="B2" s="631" t="s">
        <v>825</v>
      </c>
      <c r="C2" s="627" t="s">
        <v>826</v>
      </c>
      <c r="D2" s="627" t="s">
        <v>745</v>
      </c>
      <c r="E2" s="627" t="s">
        <v>824</v>
      </c>
      <c r="F2" s="627" t="s">
        <v>827</v>
      </c>
      <c r="G2" s="627" t="s">
        <v>828</v>
      </c>
      <c r="H2" s="627" t="s">
        <v>79</v>
      </c>
      <c r="I2" s="627" t="s">
        <v>829</v>
      </c>
      <c r="J2" s="627" t="s">
        <v>862</v>
      </c>
      <c r="K2" s="627" t="s">
        <v>863</v>
      </c>
      <c r="L2" s="627" t="s">
        <v>830</v>
      </c>
    </row>
    <row r="3" spans="2:12" ht="15.5">
      <c r="B3" s="663" t="s">
        <v>980</v>
      </c>
      <c r="C3" s="636"/>
      <c r="D3" s="636"/>
      <c r="E3" s="636"/>
      <c r="F3" s="636"/>
      <c r="G3" s="636"/>
      <c r="H3" s="636"/>
      <c r="I3" s="636"/>
      <c r="J3" s="636"/>
      <c r="K3" s="636"/>
      <c r="L3" s="636"/>
    </row>
    <row r="4" spans="2:12" ht="15.5">
      <c r="B4" s="630">
        <v>1</v>
      </c>
      <c r="C4" s="653" t="s">
        <v>885</v>
      </c>
      <c r="D4" s="656">
        <v>25</v>
      </c>
      <c r="E4" s="656">
        <v>2515</v>
      </c>
      <c r="F4" s="656" t="s">
        <v>552</v>
      </c>
      <c r="G4" s="653" t="s">
        <v>873</v>
      </c>
      <c r="H4" s="653" t="s">
        <v>870</v>
      </c>
      <c r="I4" s="653">
        <v>33.450000000000003</v>
      </c>
      <c r="J4" s="635">
        <f>I4</f>
        <v>33.450000000000003</v>
      </c>
      <c r="K4" s="628"/>
      <c r="L4" s="657">
        <v>44566</v>
      </c>
    </row>
    <row r="5" spans="2:12" ht="15.5">
      <c r="B5" s="630">
        <v>2</v>
      </c>
      <c r="C5" s="654" t="s">
        <v>886</v>
      </c>
      <c r="D5" s="654">
        <v>25</v>
      </c>
      <c r="E5" s="654">
        <v>2501</v>
      </c>
      <c r="F5" s="654" t="s">
        <v>569</v>
      </c>
      <c r="G5" s="654" t="s">
        <v>873</v>
      </c>
      <c r="H5" s="654" t="s">
        <v>895</v>
      </c>
      <c r="I5" s="654">
        <v>44.16</v>
      </c>
      <c r="J5" s="635">
        <f t="shared" ref="J5:J16" si="0">I5</f>
        <v>44.16</v>
      </c>
      <c r="K5" s="629"/>
      <c r="L5" s="661">
        <v>44566</v>
      </c>
    </row>
    <row r="6" spans="2:12" ht="15.5">
      <c r="B6" s="630">
        <v>3</v>
      </c>
      <c r="C6" s="652" t="s">
        <v>887</v>
      </c>
      <c r="D6" s="652">
        <v>25</v>
      </c>
      <c r="E6" s="652">
        <v>2507</v>
      </c>
      <c r="F6" s="658" t="s">
        <v>572</v>
      </c>
      <c r="G6" s="653" t="s">
        <v>896</v>
      </c>
      <c r="H6" s="652" t="s">
        <v>895</v>
      </c>
      <c r="I6" s="652">
        <v>34.119999999999997</v>
      </c>
      <c r="J6" s="635">
        <f t="shared" si="0"/>
        <v>34.119999999999997</v>
      </c>
      <c r="K6" s="629"/>
      <c r="L6" s="661">
        <v>44566</v>
      </c>
    </row>
    <row r="7" spans="2:12" ht="15.5">
      <c r="B7" s="630">
        <v>4</v>
      </c>
      <c r="C7" s="654" t="s">
        <v>888</v>
      </c>
      <c r="D7" s="1127" t="s">
        <v>874</v>
      </c>
      <c r="E7" s="1128"/>
      <c r="F7" s="654"/>
      <c r="G7" s="653" t="s">
        <v>897</v>
      </c>
      <c r="H7" s="659" t="s">
        <v>898</v>
      </c>
      <c r="I7" s="654">
        <v>1.53</v>
      </c>
      <c r="J7" s="635">
        <f t="shared" si="0"/>
        <v>1.53</v>
      </c>
      <c r="K7" s="629"/>
      <c r="L7" s="661">
        <v>44571</v>
      </c>
    </row>
    <row r="8" spans="2:12" ht="15.5">
      <c r="B8" s="630">
        <v>5</v>
      </c>
      <c r="C8" s="654" t="s">
        <v>889</v>
      </c>
      <c r="D8" s="1125" t="s">
        <v>874</v>
      </c>
      <c r="E8" s="1126"/>
      <c r="F8" s="654"/>
      <c r="G8" s="653" t="s">
        <v>897</v>
      </c>
      <c r="H8" s="651" t="s">
        <v>898</v>
      </c>
      <c r="I8" s="654">
        <v>1.55</v>
      </c>
      <c r="J8" s="635">
        <f t="shared" si="0"/>
        <v>1.55</v>
      </c>
      <c r="K8" s="629"/>
      <c r="L8" s="661">
        <v>44571</v>
      </c>
    </row>
    <row r="9" spans="2:12" ht="15.5">
      <c r="B9" s="630">
        <v>6</v>
      </c>
      <c r="C9" s="653" t="s">
        <v>889</v>
      </c>
      <c r="D9" s="1125" t="s">
        <v>874</v>
      </c>
      <c r="E9" s="1126"/>
      <c r="F9" s="653"/>
      <c r="G9" s="653" t="s">
        <v>897</v>
      </c>
      <c r="H9" s="660" t="s">
        <v>899</v>
      </c>
      <c r="I9" s="654">
        <v>3.27</v>
      </c>
      <c r="J9" s="635">
        <f t="shared" si="0"/>
        <v>3.27</v>
      </c>
      <c r="K9" s="630"/>
      <c r="L9" s="661">
        <v>44571</v>
      </c>
    </row>
    <row r="10" spans="2:12" ht="15.5">
      <c r="B10" s="630">
        <v>7</v>
      </c>
      <c r="C10" s="651" t="s">
        <v>890</v>
      </c>
      <c r="D10" s="654">
        <v>8</v>
      </c>
      <c r="E10" s="654" t="s">
        <v>893</v>
      </c>
      <c r="F10" s="654" t="s">
        <v>869</v>
      </c>
      <c r="G10" s="654" t="s">
        <v>873</v>
      </c>
      <c r="H10" s="654" t="s">
        <v>832</v>
      </c>
      <c r="I10" s="654">
        <v>1.61</v>
      </c>
      <c r="J10" s="635">
        <f t="shared" si="0"/>
        <v>1.61</v>
      </c>
      <c r="K10" s="629"/>
      <c r="L10" s="661">
        <v>44571</v>
      </c>
    </row>
    <row r="11" spans="2:12" ht="15.5">
      <c r="B11" s="630">
        <v>8</v>
      </c>
      <c r="C11" s="650" t="s">
        <v>877</v>
      </c>
      <c r="D11" s="650">
        <v>25</v>
      </c>
      <c r="E11" s="650" t="s">
        <v>894</v>
      </c>
      <c r="F11" s="650" t="s">
        <v>579</v>
      </c>
      <c r="G11" s="650" t="s">
        <v>873</v>
      </c>
      <c r="H11" s="650" t="s">
        <v>832</v>
      </c>
      <c r="I11" s="654">
        <v>1.61</v>
      </c>
      <c r="J11" s="635">
        <f t="shared" si="0"/>
        <v>1.61</v>
      </c>
      <c r="K11" s="629"/>
      <c r="L11" s="662">
        <v>44571</v>
      </c>
    </row>
    <row r="12" spans="2:12" ht="15.5">
      <c r="B12" s="630">
        <v>9</v>
      </c>
      <c r="C12" s="650" t="s">
        <v>891</v>
      </c>
      <c r="D12" s="650">
        <v>25</v>
      </c>
      <c r="E12" s="650">
        <v>2503</v>
      </c>
      <c r="F12" s="650" t="s">
        <v>872</v>
      </c>
      <c r="G12" s="650" t="s">
        <v>873</v>
      </c>
      <c r="H12" s="650" t="s">
        <v>895</v>
      </c>
      <c r="I12" s="654">
        <v>36.26</v>
      </c>
      <c r="J12" s="635">
        <f t="shared" si="0"/>
        <v>36.26</v>
      </c>
      <c r="K12" s="629"/>
      <c r="L12" s="662">
        <v>44573</v>
      </c>
    </row>
    <row r="13" spans="2:12" ht="15.5">
      <c r="B13" s="630">
        <v>10</v>
      </c>
      <c r="C13" s="650" t="s">
        <v>892</v>
      </c>
      <c r="D13" s="650">
        <v>25</v>
      </c>
      <c r="E13" s="650">
        <v>2502</v>
      </c>
      <c r="F13" s="650" t="s">
        <v>576</v>
      </c>
      <c r="G13" s="650" t="s">
        <v>873</v>
      </c>
      <c r="H13" s="650" t="s">
        <v>895</v>
      </c>
      <c r="I13" s="654">
        <v>29.59</v>
      </c>
      <c r="J13" s="635">
        <f t="shared" si="0"/>
        <v>29.59</v>
      </c>
      <c r="K13" s="629"/>
      <c r="L13" s="662">
        <v>44573</v>
      </c>
    </row>
    <row r="14" spans="2:12" ht="15.5">
      <c r="B14" s="630">
        <v>11</v>
      </c>
      <c r="C14" s="650" t="s">
        <v>892</v>
      </c>
      <c r="D14" s="650">
        <v>25</v>
      </c>
      <c r="E14" s="650">
        <v>2502</v>
      </c>
      <c r="F14" s="650" t="s">
        <v>576</v>
      </c>
      <c r="G14" s="650" t="s">
        <v>900</v>
      </c>
      <c r="H14" s="650" t="s">
        <v>895</v>
      </c>
      <c r="I14" s="654">
        <v>1.94</v>
      </c>
      <c r="J14" s="635">
        <f t="shared" si="0"/>
        <v>1.94</v>
      </c>
      <c r="K14" s="629"/>
      <c r="L14" s="662">
        <v>44574</v>
      </c>
    </row>
    <row r="15" spans="2:12" ht="15.5">
      <c r="B15" s="630">
        <v>12</v>
      </c>
      <c r="C15" s="650" t="s">
        <v>885</v>
      </c>
      <c r="D15" s="650">
        <v>25</v>
      </c>
      <c r="E15" s="650">
        <v>2515</v>
      </c>
      <c r="F15" s="650" t="s">
        <v>552</v>
      </c>
      <c r="G15" s="650" t="s">
        <v>900</v>
      </c>
      <c r="H15" s="650" t="s">
        <v>895</v>
      </c>
      <c r="I15" s="654">
        <v>1.69</v>
      </c>
      <c r="J15" s="635">
        <f t="shared" si="0"/>
        <v>1.69</v>
      </c>
      <c r="K15" s="629"/>
      <c r="L15" s="662">
        <v>44574</v>
      </c>
    </row>
    <row r="16" spans="2:12" ht="15.5">
      <c r="B16" s="630">
        <v>13</v>
      </c>
      <c r="C16" s="650" t="s">
        <v>891</v>
      </c>
      <c r="D16" s="650">
        <v>25</v>
      </c>
      <c r="E16" s="650">
        <v>2503</v>
      </c>
      <c r="F16" s="650" t="s">
        <v>872</v>
      </c>
      <c r="G16" s="650" t="s">
        <v>900</v>
      </c>
      <c r="H16" s="650" t="s">
        <v>895</v>
      </c>
      <c r="I16" s="654">
        <v>1.55</v>
      </c>
      <c r="J16" s="635">
        <f t="shared" si="0"/>
        <v>1.55</v>
      </c>
      <c r="K16" s="629"/>
      <c r="L16" s="662">
        <v>44574</v>
      </c>
    </row>
    <row r="17" spans="2:12" ht="15.5">
      <c r="B17" s="630"/>
      <c r="C17" s="630"/>
      <c r="D17" s="630"/>
      <c r="E17" s="630"/>
      <c r="F17" s="630"/>
      <c r="G17" s="630"/>
      <c r="H17" s="630"/>
      <c r="I17" s="630"/>
      <c r="J17" s="635"/>
      <c r="K17" s="630"/>
      <c r="L17" s="655"/>
    </row>
    <row r="18" spans="2:12" ht="15.5">
      <c r="B18" s="636" t="s">
        <v>979</v>
      </c>
      <c r="C18" s="637"/>
      <c r="D18" s="637"/>
      <c r="E18" s="637"/>
      <c r="F18" s="637"/>
      <c r="G18" s="637"/>
      <c r="H18" s="637"/>
      <c r="I18" s="637"/>
      <c r="J18" s="637"/>
      <c r="K18" s="637"/>
      <c r="L18" s="637"/>
    </row>
    <row r="19" spans="2:12" ht="15.5">
      <c r="B19" s="630">
        <v>1</v>
      </c>
      <c r="C19" s="653" t="s">
        <v>901</v>
      </c>
      <c r="D19" s="656">
        <v>27</v>
      </c>
      <c r="E19" s="656">
        <v>2714</v>
      </c>
      <c r="F19" s="656" t="s">
        <v>554</v>
      </c>
      <c r="G19" s="653" t="s">
        <v>866</v>
      </c>
      <c r="H19" s="653" t="s">
        <v>867</v>
      </c>
      <c r="I19" s="653">
        <v>18.309999999999999</v>
      </c>
      <c r="J19" s="635">
        <f t="shared" ref="J19:J56" si="1">I19</f>
        <v>18.309999999999999</v>
      </c>
      <c r="K19" s="628"/>
      <c r="L19" s="657">
        <v>44575</v>
      </c>
    </row>
    <row r="20" spans="2:12" ht="15.5">
      <c r="B20" s="630">
        <v>2</v>
      </c>
      <c r="C20" s="654" t="s">
        <v>890</v>
      </c>
      <c r="D20" s="654">
        <v>8</v>
      </c>
      <c r="E20" s="654">
        <v>807</v>
      </c>
      <c r="F20" s="654" t="s">
        <v>869</v>
      </c>
      <c r="G20" s="654" t="s">
        <v>873</v>
      </c>
      <c r="H20" s="654" t="s">
        <v>878</v>
      </c>
      <c r="I20" s="654">
        <v>28.4</v>
      </c>
      <c r="J20" s="635">
        <f t="shared" si="1"/>
        <v>28.4</v>
      </c>
      <c r="K20" s="629"/>
      <c r="L20" s="661">
        <v>44576</v>
      </c>
    </row>
    <row r="21" spans="2:12" ht="15.5">
      <c r="B21" s="630">
        <v>3</v>
      </c>
      <c r="C21" s="652" t="s">
        <v>902</v>
      </c>
      <c r="D21" s="652">
        <v>14</v>
      </c>
      <c r="E21" s="652">
        <v>1410</v>
      </c>
      <c r="F21" s="658" t="s">
        <v>869</v>
      </c>
      <c r="G21" s="653" t="s">
        <v>873</v>
      </c>
      <c r="H21" s="652" t="s">
        <v>878</v>
      </c>
      <c r="I21" s="652">
        <v>27.98</v>
      </c>
      <c r="J21" s="635">
        <f t="shared" si="1"/>
        <v>27.98</v>
      </c>
      <c r="K21" s="629"/>
      <c r="L21" s="661">
        <v>44576</v>
      </c>
    </row>
    <row r="22" spans="2:12" ht="15.5">
      <c r="B22" s="630">
        <v>4</v>
      </c>
      <c r="C22" s="654" t="s">
        <v>903</v>
      </c>
      <c r="D22" s="1127">
        <v>26</v>
      </c>
      <c r="E22" s="1128">
        <v>2614</v>
      </c>
      <c r="F22" s="654" t="s">
        <v>552</v>
      </c>
      <c r="G22" s="653" t="s">
        <v>873</v>
      </c>
      <c r="H22" s="659" t="s">
        <v>870</v>
      </c>
      <c r="I22" s="654">
        <v>31.44</v>
      </c>
      <c r="J22" s="635">
        <f t="shared" si="1"/>
        <v>31.44</v>
      </c>
      <c r="K22" s="629"/>
      <c r="L22" s="661">
        <v>44578</v>
      </c>
    </row>
    <row r="23" spans="2:12" ht="15.5">
      <c r="B23" s="630">
        <v>5</v>
      </c>
      <c r="C23" s="654" t="s">
        <v>904</v>
      </c>
      <c r="D23" s="1125">
        <v>15</v>
      </c>
      <c r="E23" s="1126">
        <v>1511</v>
      </c>
      <c r="F23" s="654" t="s">
        <v>578</v>
      </c>
      <c r="G23" s="653" t="s">
        <v>905</v>
      </c>
      <c r="H23" s="651" t="s">
        <v>834</v>
      </c>
      <c r="I23" s="654">
        <v>3.04</v>
      </c>
      <c r="J23" s="635">
        <f t="shared" si="1"/>
        <v>3.04</v>
      </c>
      <c r="K23" s="629"/>
      <c r="L23" s="661">
        <v>44578</v>
      </c>
    </row>
    <row r="24" spans="2:12" ht="15.5">
      <c r="B24" s="630">
        <v>6</v>
      </c>
      <c r="C24" s="653" t="s">
        <v>904</v>
      </c>
      <c r="D24" s="1125">
        <v>15</v>
      </c>
      <c r="E24" s="1126">
        <v>1511</v>
      </c>
      <c r="F24" s="653" t="s">
        <v>578</v>
      </c>
      <c r="G24" s="653" t="s">
        <v>905</v>
      </c>
      <c r="H24" s="660" t="s">
        <v>832</v>
      </c>
      <c r="I24" s="654">
        <v>0.4</v>
      </c>
      <c r="J24" s="635">
        <f t="shared" si="1"/>
        <v>0.4</v>
      </c>
      <c r="K24" s="630"/>
      <c r="L24" s="661">
        <v>44578</v>
      </c>
    </row>
    <row r="25" spans="2:12" ht="15.5">
      <c r="B25" s="630">
        <v>7</v>
      </c>
      <c r="C25" s="651" t="s">
        <v>906</v>
      </c>
      <c r="D25" s="654">
        <v>13</v>
      </c>
      <c r="E25" s="654">
        <v>1311</v>
      </c>
      <c r="F25" s="654" t="s">
        <v>578</v>
      </c>
      <c r="G25" s="654" t="s">
        <v>907</v>
      </c>
      <c r="H25" s="654" t="s">
        <v>870</v>
      </c>
      <c r="I25" s="654">
        <v>3.04</v>
      </c>
      <c r="J25" s="635">
        <f t="shared" si="1"/>
        <v>3.04</v>
      </c>
      <c r="K25" s="629"/>
      <c r="L25" s="661">
        <v>44578</v>
      </c>
    </row>
    <row r="26" spans="2:12" ht="15.5">
      <c r="B26" s="630">
        <v>8</v>
      </c>
      <c r="C26" s="650" t="s">
        <v>906</v>
      </c>
      <c r="D26" s="650">
        <v>13</v>
      </c>
      <c r="E26" s="650">
        <v>1311</v>
      </c>
      <c r="F26" s="650" t="s">
        <v>578</v>
      </c>
      <c r="G26" s="650" t="s">
        <v>907</v>
      </c>
      <c r="H26" s="650" t="s">
        <v>832</v>
      </c>
      <c r="I26" s="654">
        <v>0.4</v>
      </c>
      <c r="J26" s="635">
        <f t="shared" si="1"/>
        <v>0.4</v>
      </c>
      <c r="K26" s="629"/>
      <c r="L26" s="662">
        <v>44578</v>
      </c>
    </row>
    <row r="27" spans="2:12" ht="15.5">
      <c r="B27" s="630">
        <v>9</v>
      </c>
      <c r="C27" s="650" t="s">
        <v>908</v>
      </c>
      <c r="D27" s="650">
        <v>20</v>
      </c>
      <c r="E27" s="650">
        <v>2006</v>
      </c>
      <c r="F27" s="650" t="s">
        <v>578</v>
      </c>
      <c r="G27" s="650" t="s">
        <v>905</v>
      </c>
      <c r="H27" s="650" t="s">
        <v>834</v>
      </c>
      <c r="I27" s="654">
        <v>3.04</v>
      </c>
      <c r="J27" s="635">
        <f t="shared" si="1"/>
        <v>3.04</v>
      </c>
      <c r="K27" s="629"/>
      <c r="L27" s="662">
        <v>44578</v>
      </c>
    </row>
    <row r="28" spans="2:12" ht="15.5">
      <c r="B28" s="630">
        <v>10</v>
      </c>
      <c r="C28" s="650" t="s">
        <v>908</v>
      </c>
      <c r="D28" s="650">
        <v>20</v>
      </c>
      <c r="E28" s="650">
        <v>2006</v>
      </c>
      <c r="F28" s="650" t="s">
        <v>578</v>
      </c>
      <c r="G28" s="650" t="s">
        <v>905</v>
      </c>
      <c r="H28" s="650" t="s">
        <v>832</v>
      </c>
      <c r="I28" s="654">
        <v>0.4</v>
      </c>
      <c r="J28" s="635">
        <f t="shared" si="1"/>
        <v>0.4</v>
      </c>
      <c r="K28" s="629"/>
      <c r="L28" s="662">
        <v>44578</v>
      </c>
    </row>
    <row r="29" spans="2:12" ht="15.5">
      <c r="B29" s="630">
        <v>11</v>
      </c>
      <c r="C29" s="650" t="s">
        <v>909</v>
      </c>
      <c r="D29" s="650">
        <v>19</v>
      </c>
      <c r="E29" s="650">
        <v>1903</v>
      </c>
      <c r="F29" s="650" t="s">
        <v>578</v>
      </c>
      <c r="G29" s="650" t="s">
        <v>905</v>
      </c>
      <c r="H29" s="650" t="s">
        <v>834</v>
      </c>
      <c r="I29" s="654">
        <v>3.04</v>
      </c>
      <c r="J29" s="635">
        <f t="shared" si="1"/>
        <v>3.04</v>
      </c>
      <c r="K29" s="629"/>
      <c r="L29" s="662">
        <v>44578</v>
      </c>
    </row>
    <row r="30" spans="2:12" ht="15.5">
      <c r="B30" s="630">
        <v>12</v>
      </c>
      <c r="C30" s="650" t="s">
        <v>909</v>
      </c>
      <c r="D30" s="650">
        <v>19</v>
      </c>
      <c r="E30" s="650">
        <v>1903</v>
      </c>
      <c r="F30" s="650" t="s">
        <v>578</v>
      </c>
      <c r="G30" s="650" t="s">
        <v>905</v>
      </c>
      <c r="H30" s="650" t="s">
        <v>832</v>
      </c>
      <c r="I30" s="654">
        <v>0.4</v>
      </c>
      <c r="J30" s="635">
        <f t="shared" si="1"/>
        <v>0.4</v>
      </c>
      <c r="K30" s="629"/>
      <c r="L30" s="662">
        <v>44578</v>
      </c>
    </row>
    <row r="31" spans="2:12" ht="15.5">
      <c r="B31" s="630">
        <v>13</v>
      </c>
      <c r="C31" s="650" t="s">
        <v>910</v>
      </c>
      <c r="D31" s="650">
        <v>24</v>
      </c>
      <c r="E31" s="650">
        <v>2411</v>
      </c>
      <c r="F31" s="650" t="s">
        <v>578</v>
      </c>
      <c r="G31" s="650" t="s">
        <v>911</v>
      </c>
      <c r="H31" s="650" t="s">
        <v>870</v>
      </c>
      <c r="I31" s="654">
        <v>3.04</v>
      </c>
      <c r="J31" s="635">
        <f t="shared" si="1"/>
        <v>3.04</v>
      </c>
      <c r="K31" s="629"/>
      <c r="L31" s="662">
        <v>44578</v>
      </c>
    </row>
    <row r="32" spans="2:12" ht="15.5">
      <c r="B32" s="630">
        <v>14</v>
      </c>
      <c r="C32" s="653" t="s">
        <v>910</v>
      </c>
      <c r="D32" s="656">
        <v>24</v>
      </c>
      <c r="E32" s="656">
        <v>2411</v>
      </c>
      <c r="F32" s="656" t="s">
        <v>578</v>
      </c>
      <c r="G32" s="653" t="s">
        <v>911</v>
      </c>
      <c r="H32" s="653" t="s">
        <v>842</v>
      </c>
      <c r="I32" s="653">
        <v>0.4</v>
      </c>
      <c r="J32" s="635">
        <f t="shared" si="1"/>
        <v>0.4</v>
      </c>
      <c r="K32" s="628"/>
      <c r="L32" s="657">
        <v>44578</v>
      </c>
    </row>
    <row r="33" spans="2:12" ht="15.5">
      <c r="B33" s="630">
        <v>15</v>
      </c>
      <c r="C33" s="654" t="s">
        <v>912</v>
      </c>
      <c r="D33" s="654">
        <v>26</v>
      </c>
      <c r="E33" s="654">
        <v>2607</v>
      </c>
      <c r="F33" s="654" t="s">
        <v>913</v>
      </c>
      <c r="G33" s="654" t="s">
        <v>873</v>
      </c>
      <c r="H33" s="654" t="s">
        <v>876</v>
      </c>
      <c r="I33" s="654">
        <v>28.72</v>
      </c>
      <c r="J33" s="635">
        <f t="shared" si="1"/>
        <v>28.72</v>
      </c>
      <c r="K33" s="629"/>
      <c r="L33" s="661">
        <v>44578</v>
      </c>
    </row>
    <row r="34" spans="2:12" ht="15.5">
      <c r="B34" s="630">
        <v>16</v>
      </c>
      <c r="C34" s="652" t="s">
        <v>914</v>
      </c>
      <c r="D34" s="652">
        <v>25</v>
      </c>
      <c r="E34" s="652">
        <v>2512</v>
      </c>
      <c r="F34" s="658" t="s">
        <v>557</v>
      </c>
      <c r="G34" s="653" t="s">
        <v>873</v>
      </c>
      <c r="H34" s="652" t="s">
        <v>876</v>
      </c>
      <c r="I34" s="652">
        <v>30.66</v>
      </c>
      <c r="J34" s="635">
        <f t="shared" si="1"/>
        <v>30.66</v>
      </c>
      <c r="K34" s="629"/>
      <c r="L34" s="661">
        <v>44579</v>
      </c>
    </row>
    <row r="35" spans="2:12" ht="15.5">
      <c r="B35" s="630">
        <v>17</v>
      </c>
      <c r="C35" s="654" t="s">
        <v>915</v>
      </c>
      <c r="D35" s="1127">
        <v>16</v>
      </c>
      <c r="E35" s="1128">
        <v>1617</v>
      </c>
      <c r="F35" s="654" t="s">
        <v>875</v>
      </c>
      <c r="G35" s="653" t="s">
        <v>916</v>
      </c>
      <c r="H35" s="659" t="s">
        <v>917</v>
      </c>
      <c r="I35" s="654">
        <v>5.92</v>
      </c>
      <c r="J35" s="635">
        <f t="shared" si="1"/>
        <v>5.92</v>
      </c>
      <c r="K35" s="629"/>
      <c r="L35" s="661">
        <v>44579</v>
      </c>
    </row>
    <row r="36" spans="2:12" ht="15.5">
      <c r="B36" s="630">
        <v>18</v>
      </c>
      <c r="C36" s="654" t="s">
        <v>918</v>
      </c>
      <c r="D36" s="1125">
        <v>7</v>
      </c>
      <c r="E36" s="1126">
        <v>707</v>
      </c>
      <c r="F36" s="654" t="s">
        <v>869</v>
      </c>
      <c r="G36" s="653" t="s">
        <v>919</v>
      </c>
      <c r="H36" s="651" t="s">
        <v>920</v>
      </c>
      <c r="I36" s="654">
        <v>1.57</v>
      </c>
      <c r="J36" s="635">
        <f t="shared" si="1"/>
        <v>1.57</v>
      </c>
      <c r="K36" s="629"/>
      <c r="L36" s="661">
        <v>44580</v>
      </c>
    </row>
    <row r="37" spans="2:12" ht="15.5">
      <c r="B37" s="630">
        <v>19</v>
      </c>
      <c r="C37" s="653" t="s">
        <v>921</v>
      </c>
      <c r="D37" s="1125">
        <v>27</v>
      </c>
      <c r="E37" s="1126">
        <v>2707</v>
      </c>
      <c r="F37" s="653" t="s">
        <v>556</v>
      </c>
      <c r="G37" s="653" t="s">
        <v>866</v>
      </c>
      <c r="H37" s="660" t="s">
        <v>867</v>
      </c>
      <c r="I37" s="654">
        <v>21.72</v>
      </c>
      <c r="J37" s="635">
        <f t="shared" si="1"/>
        <v>21.72</v>
      </c>
      <c r="K37" s="630"/>
      <c r="L37" s="661">
        <v>44581</v>
      </c>
    </row>
    <row r="38" spans="2:12" ht="15.5">
      <c r="B38" s="630">
        <v>20</v>
      </c>
      <c r="C38" s="651" t="s">
        <v>922</v>
      </c>
      <c r="D38" s="654">
        <v>16</v>
      </c>
      <c r="E38" s="654">
        <v>1610</v>
      </c>
      <c r="F38" s="654" t="s">
        <v>869</v>
      </c>
      <c r="G38" s="654" t="s">
        <v>873</v>
      </c>
      <c r="H38" s="654" t="s">
        <v>878</v>
      </c>
      <c r="I38" s="654">
        <v>26.25</v>
      </c>
      <c r="J38" s="635">
        <f t="shared" si="1"/>
        <v>26.25</v>
      </c>
      <c r="K38" s="629"/>
      <c r="L38" s="661">
        <v>44581</v>
      </c>
    </row>
    <row r="39" spans="2:12" ht="15.5">
      <c r="B39" s="630">
        <v>21</v>
      </c>
      <c r="C39" s="650" t="s">
        <v>923</v>
      </c>
      <c r="D39" s="650">
        <v>26</v>
      </c>
      <c r="E39" s="650">
        <v>2606</v>
      </c>
      <c r="F39" s="650" t="s">
        <v>550</v>
      </c>
      <c r="G39" s="650" t="s">
        <v>873</v>
      </c>
      <c r="H39" s="650" t="s">
        <v>876</v>
      </c>
      <c r="I39" s="654">
        <v>35.39</v>
      </c>
      <c r="J39" s="635">
        <f t="shared" si="1"/>
        <v>35.39</v>
      </c>
      <c r="K39" s="629"/>
      <c r="L39" s="662">
        <v>44581</v>
      </c>
    </row>
    <row r="40" spans="2:12" ht="15.5">
      <c r="B40" s="630">
        <v>22</v>
      </c>
      <c r="C40" s="650" t="s">
        <v>887</v>
      </c>
      <c r="D40" s="650">
        <v>25</v>
      </c>
      <c r="E40" s="650">
        <v>2507</v>
      </c>
      <c r="F40" s="650" t="s">
        <v>572</v>
      </c>
      <c r="G40" s="650" t="s">
        <v>896</v>
      </c>
      <c r="H40" s="650" t="s">
        <v>895</v>
      </c>
      <c r="I40" s="654">
        <v>3.28</v>
      </c>
      <c r="J40" s="635">
        <f t="shared" si="1"/>
        <v>3.28</v>
      </c>
      <c r="K40" s="629"/>
      <c r="L40" s="662">
        <v>44582</v>
      </c>
    </row>
    <row r="41" spans="2:12" ht="15.5">
      <c r="B41" s="630">
        <v>23</v>
      </c>
      <c r="C41" s="650" t="s">
        <v>924</v>
      </c>
      <c r="D41" s="650">
        <v>26</v>
      </c>
      <c r="E41" s="650">
        <v>2609</v>
      </c>
      <c r="F41" s="650" t="s">
        <v>545</v>
      </c>
      <c r="G41" s="650" t="s">
        <v>925</v>
      </c>
      <c r="H41" s="650" t="s">
        <v>867</v>
      </c>
      <c r="I41" s="654">
        <v>2.97</v>
      </c>
      <c r="J41" s="635">
        <f t="shared" si="1"/>
        <v>2.97</v>
      </c>
      <c r="K41" s="629"/>
      <c r="L41" s="662">
        <v>44582</v>
      </c>
    </row>
    <row r="42" spans="2:12" ht="15.5">
      <c r="B42" s="630">
        <v>24</v>
      </c>
      <c r="C42" s="650" t="s">
        <v>926</v>
      </c>
      <c r="D42" s="650">
        <v>19</v>
      </c>
      <c r="E42" s="650">
        <v>1904</v>
      </c>
      <c r="F42" s="650" t="s">
        <v>833</v>
      </c>
      <c r="G42" s="650" t="s">
        <v>925</v>
      </c>
      <c r="H42" s="650" t="s">
        <v>917</v>
      </c>
      <c r="I42" s="654">
        <v>1.82</v>
      </c>
      <c r="J42" s="635">
        <f t="shared" si="1"/>
        <v>1.82</v>
      </c>
      <c r="K42" s="629"/>
      <c r="L42" s="662">
        <v>44582</v>
      </c>
    </row>
    <row r="43" spans="2:12" ht="15.5">
      <c r="B43" s="630">
        <v>25</v>
      </c>
      <c r="C43" s="650" t="s">
        <v>868</v>
      </c>
      <c r="D43" s="650">
        <v>27</v>
      </c>
      <c r="E43" s="650">
        <v>2706</v>
      </c>
      <c r="F43" s="650" t="s">
        <v>550</v>
      </c>
      <c r="G43" s="650" t="s">
        <v>925</v>
      </c>
      <c r="H43" s="650" t="s">
        <v>867</v>
      </c>
      <c r="I43" s="654">
        <v>2.52</v>
      </c>
      <c r="J43" s="635">
        <f t="shared" si="1"/>
        <v>2.52</v>
      </c>
      <c r="K43" s="629"/>
      <c r="L43" s="662">
        <v>44582</v>
      </c>
    </row>
    <row r="44" spans="2:12" ht="15.5">
      <c r="B44" s="630">
        <v>26</v>
      </c>
      <c r="C44" s="650" t="s">
        <v>927</v>
      </c>
      <c r="D44" s="650">
        <v>23</v>
      </c>
      <c r="E44" s="650">
        <v>2305</v>
      </c>
      <c r="F44" s="650" t="s">
        <v>577</v>
      </c>
      <c r="G44" s="650" t="s">
        <v>925</v>
      </c>
      <c r="H44" s="650" t="s">
        <v>867</v>
      </c>
      <c r="I44" s="654">
        <v>2.2999999999999998</v>
      </c>
      <c r="J44" s="635">
        <f t="shared" si="1"/>
        <v>2.2999999999999998</v>
      </c>
      <c r="K44" s="629"/>
      <c r="L44" s="662">
        <v>44582</v>
      </c>
    </row>
    <row r="45" spans="2:12" ht="15.5">
      <c r="B45" s="630">
        <v>27</v>
      </c>
      <c r="C45" s="653" t="s">
        <v>928</v>
      </c>
      <c r="D45" s="656">
        <v>25</v>
      </c>
      <c r="E45" s="656">
        <v>2510</v>
      </c>
      <c r="F45" s="656" t="s">
        <v>545</v>
      </c>
      <c r="G45" s="653" t="s">
        <v>925</v>
      </c>
      <c r="H45" s="653" t="s">
        <v>867</v>
      </c>
      <c r="I45" s="653">
        <v>2.86</v>
      </c>
      <c r="J45" s="635">
        <f t="shared" si="1"/>
        <v>2.86</v>
      </c>
      <c r="K45" s="628"/>
      <c r="L45" s="657">
        <v>44582</v>
      </c>
    </row>
    <row r="46" spans="2:12" ht="15.5">
      <c r="B46" s="630">
        <v>28</v>
      </c>
      <c r="C46" s="654" t="s">
        <v>929</v>
      </c>
      <c r="D46" s="654">
        <v>22</v>
      </c>
      <c r="E46" s="654">
        <v>2204</v>
      </c>
      <c r="F46" s="654" t="s">
        <v>871</v>
      </c>
      <c r="G46" s="654" t="s">
        <v>925</v>
      </c>
      <c r="H46" s="654" t="s">
        <v>867</v>
      </c>
      <c r="I46" s="654">
        <v>2.82</v>
      </c>
      <c r="J46" s="635">
        <f t="shared" si="1"/>
        <v>2.82</v>
      </c>
      <c r="K46" s="629"/>
      <c r="L46" s="661">
        <v>44582</v>
      </c>
    </row>
    <row r="47" spans="2:12" ht="15.5">
      <c r="B47" s="630">
        <v>29</v>
      </c>
      <c r="C47" s="652" t="s">
        <v>930</v>
      </c>
      <c r="D47" s="652">
        <v>27</v>
      </c>
      <c r="E47" s="652">
        <v>2702</v>
      </c>
      <c r="F47" s="658" t="s">
        <v>576</v>
      </c>
      <c r="G47" s="653" t="s">
        <v>925</v>
      </c>
      <c r="H47" s="652" t="s">
        <v>867</v>
      </c>
      <c r="I47" s="652">
        <v>2.5099999999999998</v>
      </c>
      <c r="J47" s="635">
        <f t="shared" si="1"/>
        <v>2.5099999999999998</v>
      </c>
      <c r="K47" s="629"/>
      <c r="L47" s="661">
        <v>44582</v>
      </c>
    </row>
    <row r="48" spans="2:12" ht="15.5">
      <c r="B48" s="630">
        <v>30</v>
      </c>
      <c r="C48" s="654" t="s">
        <v>892</v>
      </c>
      <c r="D48" s="1127">
        <v>25</v>
      </c>
      <c r="E48" s="1128">
        <v>2502</v>
      </c>
      <c r="F48" s="654" t="s">
        <v>576</v>
      </c>
      <c r="G48" s="653" t="s">
        <v>873</v>
      </c>
      <c r="H48" s="659" t="s">
        <v>895</v>
      </c>
      <c r="I48" s="654">
        <v>8.1999999999999993</v>
      </c>
      <c r="J48" s="635">
        <f t="shared" si="1"/>
        <v>8.1999999999999993</v>
      </c>
      <c r="K48" s="629"/>
      <c r="L48" s="661">
        <v>44582</v>
      </c>
    </row>
    <row r="49" spans="2:12" ht="15.5">
      <c r="B49" s="630">
        <v>31</v>
      </c>
      <c r="C49" s="654" t="s">
        <v>931</v>
      </c>
      <c r="D49" s="1125">
        <v>20</v>
      </c>
      <c r="E49" s="1126">
        <v>2007</v>
      </c>
      <c r="F49" s="654" t="s">
        <v>833</v>
      </c>
      <c r="G49" s="653" t="s">
        <v>932</v>
      </c>
      <c r="H49" s="651" t="s">
        <v>96</v>
      </c>
      <c r="I49" s="654">
        <v>0.95</v>
      </c>
      <c r="J49" s="635">
        <f t="shared" si="1"/>
        <v>0.95</v>
      </c>
      <c r="K49" s="629"/>
      <c r="L49" s="661">
        <v>44582</v>
      </c>
    </row>
    <row r="50" spans="2:12" ht="15.5">
      <c r="B50" s="630">
        <v>32</v>
      </c>
      <c r="C50" s="653" t="s">
        <v>933</v>
      </c>
      <c r="D50" s="1125">
        <v>21</v>
      </c>
      <c r="E50" s="1126" t="s">
        <v>934</v>
      </c>
      <c r="F50" s="653" t="s">
        <v>833</v>
      </c>
      <c r="G50" s="653" t="s">
        <v>932</v>
      </c>
      <c r="H50" s="660" t="s">
        <v>96</v>
      </c>
      <c r="I50" s="654">
        <v>0.95</v>
      </c>
      <c r="J50" s="635">
        <f t="shared" si="1"/>
        <v>0.95</v>
      </c>
      <c r="K50" s="630"/>
      <c r="L50" s="661">
        <v>44582</v>
      </c>
    </row>
    <row r="51" spans="2:12" ht="15.5">
      <c r="B51" s="630">
        <v>33</v>
      </c>
      <c r="C51" s="651" t="s">
        <v>935</v>
      </c>
      <c r="D51" s="654">
        <v>8</v>
      </c>
      <c r="E51" s="654">
        <v>807</v>
      </c>
      <c r="F51" s="654" t="s">
        <v>869</v>
      </c>
      <c r="G51" s="654" t="s">
        <v>831</v>
      </c>
      <c r="H51" s="654" t="s">
        <v>832</v>
      </c>
      <c r="I51" s="654">
        <v>1.36</v>
      </c>
      <c r="J51" s="635">
        <f t="shared" si="1"/>
        <v>1.36</v>
      </c>
      <c r="K51" s="629"/>
      <c r="L51" s="661">
        <v>44582</v>
      </c>
    </row>
    <row r="52" spans="2:12" ht="15.5">
      <c r="B52" s="630">
        <v>34</v>
      </c>
      <c r="C52" s="650" t="s">
        <v>936</v>
      </c>
      <c r="D52" s="650">
        <v>25</v>
      </c>
      <c r="E52" s="650">
        <v>2510</v>
      </c>
      <c r="F52" s="650" t="s">
        <v>579</v>
      </c>
      <c r="G52" s="650" t="s">
        <v>831</v>
      </c>
      <c r="H52" s="650" t="s">
        <v>836</v>
      </c>
      <c r="I52" s="654">
        <v>1.36</v>
      </c>
      <c r="J52" s="635">
        <f t="shared" si="1"/>
        <v>1.36</v>
      </c>
      <c r="K52" s="629"/>
      <c r="L52" s="662">
        <v>44582</v>
      </c>
    </row>
    <row r="53" spans="2:12" ht="15.5">
      <c r="B53" s="630">
        <v>35</v>
      </c>
      <c r="C53" s="650" t="s">
        <v>891</v>
      </c>
      <c r="D53" s="650">
        <v>25</v>
      </c>
      <c r="E53" s="650">
        <v>2503</v>
      </c>
      <c r="F53" s="650" t="s">
        <v>872</v>
      </c>
      <c r="G53" s="650" t="s">
        <v>873</v>
      </c>
      <c r="H53" s="650" t="s">
        <v>895</v>
      </c>
      <c r="I53" s="654">
        <v>2.34</v>
      </c>
      <c r="J53" s="635">
        <f t="shared" si="1"/>
        <v>2.34</v>
      </c>
      <c r="K53" s="629"/>
      <c r="L53" s="662">
        <v>44583</v>
      </c>
    </row>
    <row r="54" spans="2:12" ht="15.5">
      <c r="B54" s="630">
        <v>36</v>
      </c>
      <c r="C54" s="650" t="s">
        <v>937</v>
      </c>
      <c r="D54" s="650">
        <v>25</v>
      </c>
      <c r="E54" s="650">
        <v>2513</v>
      </c>
      <c r="F54" s="650" t="s">
        <v>559</v>
      </c>
      <c r="G54" s="650" t="s">
        <v>873</v>
      </c>
      <c r="H54" s="650" t="s">
        <v>876</v>
      </c>
      <c r="I54" s="654">
        <v>30.31</v>
      </c>
      <c r="J54" s="635">
        <f t="shared" si="1"/>
        <v>30.31</v>
      </c>
      <c r="K54" s="629"/>
      <c r="L54" s="662">
        <v>44583</v>
      </c>
    </row>
    <row r="55" spans="2:12" ht="15.5">
      <c r="B55" s="630">
        <v>37</v>
      </c>
      <c r="C55" s="650" t="s">
        <v>938</v>
      </c>
      <c r="D55" s="650">
        <v>26</v>
      </c>
      <c r="E55" s="650">
        <v>2602</v>
      </c>
      <c r="F55" s="650" t="s">
        <v>576</v>
      </c>
      <c r="G55" s="650" t="s">
        <v>873</v>
      </c>
      <c r="H55" s="650" t="s">
        <v>876</v>
      </c>
      <c r="I55" s="654">
        <v>37.130000000000003</v>
      </c>
      <c r="J55" s="635">
        <f t="shared" si="1"/>
        <v>37.130000000000003</v>
      </c>
      <c r="K55" s="629"/>
      <c r="L55" s="662">
        <v>44583</v>
      </c>
    </row>
    <row r="56" spans="2:12" ht="15.5">
      <c r="B56" s="630">
        <v>38</v>
      </c>
      <c r="C56" s="650" t="s">
        <v>939</v>
      </c>
      <c r="D56" s="650">
        <v>27</v>
      </c>
      <c r="E56" s="650">
        <v>2712</v>
      </c>
      <c r="F56" s="650" t="s">
        <v>557</v>
      </c>
      <c r="G56" s="650" t="s">
        <v>866</v>
      </c>
      <c r="H56" s="650" t="s">
        <v>867</v>
      </c>
      <c r="I56" s="654">
        <v>20.52</v>
      </c>
      <c r="J56" s="635">
        <f t="shared" si="1"/>
        <v>20.52</v>
      </c>
      <c r="K56" s="629"/>
      <c r="L56" s="662">
        <v>44583</v>
      </c>
    </row>
    <row r="57" spans="2:12" ht="15.5">
      <c r="B57" s="630"/>
      <c r="C57" s="650"/>
      <c r="D57" s="650"/>
      <c r="E57" s="650"/>
      <c r="F57" s="650"/>
      <c r="G57" s="650"/>
      <c r="H57" s="650"/>
      <c r="I57" s="654"/>
      <c r="J57" s="635"/>
      <c r="K57" s="629"/>
      <c r="L57" s="662"/>
    </row>
    <row r="58" spans="2:12" ht="15.5">
      <c r="B58" s="636" t="s">
        <v>981</v>
      </c>
      <c r="C58" s="654"/>
      <c r="D58" s="654"/>
      <c r="E58" s="654"/>
      <c r="F58" s="654"/>
      <c r="G58" s="654"/>
      <c r="H58" s="654"/>
      <c r="I58" s="654"/>
      <c r="J58" s="635"/>
      <c r="K58" s="629"/>
      <c r="L58" s="661"/>
    </row>
    <row r="59" spans="2:12" ht="15.5">
      <c r="B59" s="630">
        <v>1</v>
      </c>
      <c r="C59" s="653" t="s">
        <v>982</v>
      </c>
      <c r="D59" s="656">
        <v>8</v>
      </c>
      <c r="E59" s="656" t="s">
        <v>983</v>
      </c>
      <c r="F59" s="656"/>
      <c r="G59" s="653" t="s">
        <v>984</v>
      </c>
      <c r="H59" s="653" t="s">
        <v>870</v>
      </c>
      <c r="I59" s="653">
        <v>0.75</v>
      </c>
      <c r="J59" s="664">
        <f t="shared" ref="J59:J80" si="2">I59</f>
        <v>0.75</v>
      </c>
      <c r="K59" s="665"/>
      <c r="L59" s="657"/>
    </row>
    <row r="60" spans="2:12" ht="15.5">
      <c r="B60" s="630">
        <v>2</v>
      </c>
      <c r="C60" s="654" t="s">
        <v>887</v>
      </c>
      <c r="D60" s="654">
        <v>25</v>
      </c>
      <c r="E60" s="654">
        <v>2507</v>
      </c>
      <c r="F60" s="654" t="s">
        <v>572</v>
      </c>
      <c r="G60" s="654" t="s">
        <v>688</v>
      </c>
      <c r="H60" s="654" t="s">
        <v>895</v>
      </c>
      <c r="I60" s="654">
        <v>1.1599999999999999</v>
      </c>
      <c r="J60" s="635">
        <f t="shared" si="2"/>
        <v>1.1599999999999999</v>
      </c>
      <c r="K60" s="629"/>
      <c r="L60" s="661"/>
    </row>
    <row r="61" spans="2:12" ht="62.4" customHeight="1">
      <c r="B61" s="630">
        <v>3</v>
      </c>
      <c r="C61" s="652" t="s">
        <v>946</v>
      </c>
      <c r="D61" s="1129" t="s">
        <v>985</v>
      </c>
      <c r="E61" s="1130"/>
      <c r="F61" s="658" t="s">
        <v>948</v>
      </c>
      <c r="G61" s="653" t="s">
        <v>944</v>
      </c>
      <c r="H61" s="652" t="s">
        <v>945</v>
      </c>
      <c r="I61" s="652">
        <v>2.68</v>
      </c>
      <c r="J61" s="635">
        <f t="shared" si="2"/>
        <v>2.68</v>
      </c>
      <c r="K61" s="629"/>
      <c r="L61" s="661"/>
    </row>
    <row r="62" spans="2:12" ht="15.65" customHeight="1">
      <c r="B62" s="630">
        <v>4</v>
      </c>
      <c r="C62" s="654" t="s">
        <v>986</v>
      </c>
      <c r="D62" s="1127" t="s">
        <v>987</v>
      </c>
      <c r="E62" s="1128"/>
      <c r="F62" s="654" t="s">
        <v>988</v>
      </c>
      <c r="G62" s="653" t="s">
        <v>944</v>
      </c>
      <c r="H62" s="659" t="s">
        <v>945</v>
      </c>
      <c r="I62" s="654">
        <v>3.08</v>
      </c>
      <c r="J62" s="635">
        <f t="shared" si="2"/>
        <v>3.08</v>
      </c>
      <c r="K62" s="629"/>
      <c r="L62" s="661"/>
    </row>
    <row r="63" spans="2:12" ht="15.65" customHeight="1">
      <c r="B63" s="630">
        <v>5</v>
      </c>
      <c r="C63" s="654" t="s">
        <v>989</v>
      </c>
      <c r="D63" s="1125">
        <v>22</v>
      </c>
      <c r="E63" s="1126" t="s">
        <v>990</v>
      </c>
      <c r="F63" s="654"/>
      <c r="G63" s="653" t="s">
        <v>991</v>
      </c>
      <c r="H63" s="651" t="s">
        <v>895</v>
      </c>
      <c r="I63" s="654">
        <v>2.16</v>
      </c>
      <c r="J63" s="635">
        <f t="shared" si="2"/>
        <v>2.16</v>
      </c>
      <c r="K63" s="629"/>
      <c r="L63" s="661"/>
    </row>
    <row r="64" spans="2:12" ht="15.5">
      <c r="B64" s="630">
        <v>6</v>
      </c>
      <c r="C64" s="653" t="s">
        <v>903</v>
      </c>
      <c r="D64" s="1125">
        <v>26</v>
      </c>
      <c r="E64" s="1126">
        <v>2614</v>
      </c>
      <c r="F64" s="653" t="s">
        <v>552</v>
      </c>
      <c r="G64" s="653" t="s">
        <v>873</v>
      </c>
      <c r="H64" s="660" t="s">
        <v>870</v>
      </c>
      <c r="I64" s="654">
        <v>2.54</v>
      </c>
      <c r="J64" s="635">
        <f t="shared" si="2"/>
        <v>2.54</v>
      </c>
      <c r="K64" s="630"/>
      <c r="L64" s="661"/>
    </row>
    <row r="65" spans="2:12" ht="15.5">
      <c r="B65" s="630">
        <v>7</v>
      </c>
      <c r="C65" s="651" t="s">
        <v>992</v>
      </c>
      <c r="D65" s="654">
        <v>25</v>
      </c>
      <c r="E65" s="654">
        <v>2514</v>
      </c>
      <c r="F65" s="654" t="s">
        <v>554</v>
      </c>
      <c r="G65" s="654" t="s">
        <v>873</v>
      </c>
      <c r="H65" s="654" t="s">
        <v>870</v>
      </c>
      <c r="I65" s="654">
        <v>34.270000000000003</v>
      </c>
      <c r="J65" s="635">
        <f t="shared" si="2"/>
        <v>34.270000000000003</v>
      </c>
      <c r="K65" s="629"/>
      <c r="L65" s="661"/>
    </row>
    <row r="66" spans="2:12" ht="15.65" customHeight="1">
      <c r="B66" s="630">
        <v>8</v>
      </c>
      <c r="C66" s="650" t="s">
        <v>993</v>
      </c>
      <c r="D66" s="650">
        <v>22</v>
      </c>
      <c r="E66" s="650" t="s">
        <v>990</v>
      </c>
      <c r="F66" s="650"/>
      <c r="G66" s="650" t="s">
        <v>994</v>
      </c>
      <c r="H66" s="650" t="s">
        <v>895</v>
      </c>
      <c r="I66" s="654">
        <v>8.7899999999999991</v>
      </c>
      <c r="J66" s="635">
        <f t="shared" si="2"/>
        <v>8.7899999999999991</v>
      </c>
      <c r="K66" s="629"/>
      <c r="L66" s="662"/>
    </row>
    <row r="67" spans="2:12" ht="15.5">
      <c r="B67" s="630">
        <v>9</v>
      </c>
      <c r="C67" s="650" t="s">
        <v>993</v>
      </c>
      <c r="D67" s="650">
        <v>22</v>
      </c>
      <c r="E67" s="650" t="s">
        <v>990</v>
      </c>
      <c r="F67" s="650"/>
      <c r="G67" s="650" t="s">
        <v>995</v>
      </c>
      <c r="H67" s="650" t="s">
        <v>895</v>
      </c>
      <c r="I67" s="654">
        <v>1.59</v>
      </c>
      <c r="J67" s="635">
        <f t="shared" si="2"/>
        <v>1.59</v>
      </c>
      <c r="K67" s="629"/>
      <c r="L67" s="662"/>
    </row>
    <row r="68" spans="2:12" ht="15.65" customHeight="1">
      <c r="B68" s="630">
        <v>10</v>
      </c>
      <c r="C68" s="650" t="s">
        <v>996</v>
      </c>
      <c r="D68" s="650">
        <v>22</v>
      </c>
      <c r="E68" s="650" t="s">
        <v>997</v>
      </c>
      <c r="F68" s="650"/>
      <c r="G68" s="650" t="s">
        <v>865</v>
      </c>
      <c r="H68" s="650" t="s">
        <v>895</v>
      </c>
      <c r="I68" s="654">
        <v>6.78</v>
      </c>
      <c r="J68" s="635">
        <f t="shared" si="2"/>
        <v>6.78</v>
      </c>
      <c r="K68" s="629"/>
      <c r="L68" s="662"/>
    </row>
    <row r="69" spans="2:12" ht="15.65" customHeight="1">
      <c r="B69" s="630">
        <v>11</v>
      </c>
      <c r="C69" s="650" t="s">
        <v>998</v>
      </c>
      <c r="D69" s="650">
        <v>22</v>
      </c>
      <c r="E69" s="650" t="s">
        <v>990</v>
      </c>
      <c r="F69" s="650"/>
      <c r="G69" s="650" t="s">
        <v>999</v>
      </c>
      <c r="H69" s="650" t="s">
        <v>895</v>
      </c>
      <c r="I69" s="654">
        <v>22.08</v>
      </c>
      <c r="J69" s="635">
        <f t="shared" si="2"/>
        <v>22.08</v>
      </c>
      <c r="K69" s="629"/>
      <c r="L69" s="662"/>
    </row>
    <row r="70" spans="2:12" ht="15.5">
      <c r="B70" s="630">
        <v>12</v>
      </c>
      <c r="C70" s="650" t="s">
        <v>1000</v>
      </c>
      <c r="D70" s="1131" t="s">
        <v>1001</v>
      </c>
      <c r="E70" s="1132"/>
      <c r="F70" s="650"/>
      <c r="G70" s="650"/>
      <c r="H70" s="650" t="s">
        <v>1002</v>
      </c>
      <c r="I70" s="654">
        <v>0.86</v>
      </c>
      <c r="J70" s="635">
        <f t="shared" si="2"/>
        <v>0.86</v>
      </c>
      <c r="K70" s="629"/>
      <c r="L70" s="662"/>
    </row>
    <row r="71" spans="2:12" ht="15.5">
      <c r="B71" s="630">
        <v>13</v>
      </c>
      <c r="C71" s="650" t="s">
        <v>971</v>
      </c>
      <c r="D71" s="650">
        <v>27</v>
      </c>
      <c r="E71" s="650">
        <v>2710</v>
      </c>
      <c r="F71" s="650" t="s">
        <v>545</v>
      </c>
      <c r="G71" s="650" t="s">
        <v>866</v>
      </c>
      <c r="H71" s="650" t="s">
        <v>867</v>
      </c>
      <c r="I71" s="654">
        <v>13.34</v>
      </c>
      <c r="J71" s="635">
        <f t="shared" si="2"/>
        <v>13.34</v>
      </c>
      <c r="K71" s="629"/>
      <c r="L71" s="662"/>
    </row>
    <row r="72" spans="2:12" ht="15.5">
      <c r="B72" s="630">
        <v>14</v>
      </c>
      <c r="C72" s="653" t="s">
        <v>922</v>
      </c>
      <c r="D72" s="656">
        <v>16</v>
      </c>
      <c r="E72" s="656">
        <v>1610</v>
      </c>
      <c r="F72" s="656" t="s">
        <v>869</v>
      </c>
      <c r="G72" s="653" t="s">
        <v>873</v>
      </c>
      <c r="H72" s="653" t="s">
        <v>878</v>
      </c>
      <c r="I72" s="653">
        <v>1.76</v>
      </c>
      <c r="J72" s="635">
        <f t="shared" si="2"/>
        <v>1.76</v>
      </c>
      <c r="K72" s="628"/>
      <c r="L72" s="657"/>
    </row>
    <row r="73" spans="2:12" ht="15.5">
      <c r="B73" s="630">
        <v>15</v>
      </c>
      <c r="C73" s="654" t="s">
        <v>1003</v>
      </c>
      <c r="D73" s="654">
        <v>26</v>
      </c>
      <c r="E73" s="654">
        <v>2613</v>
      </c>
      <c r="F73" s="654" t="s">
        <v>554</v>
      </c>
      <c r="G73" s="654" t="s">
        <v>873</v>
      </c>
      <c r="H73" s="654" t="s">
        <v>876</v>
      </c>
      <c r="I73" s="654">
        <v>34.4</v>
      </c>
      <c r="J73" s="635">
        <f t="shared" si="2"/>
        <v>34.4</v>
      </c>
      <c r="K73" s="629"/>
      <c r="L73" s="661"/>
    </row>
    <row r="74" spans="2:12" ht="15.5">
      <c r="B74" s="630">
        <v>16</v>
      </c>
      <c r="C74" s="652" t="s">
        <v>1004</v>
      </c>
      <c r="D74" s="652">
        <v>26</v>
      </c>
      <c r="E74" s="652">
        <v>2601</v>
      </c>
      <c r="F74" s="658" t="s">
        <v>569</v>
      </c>
      <c r="G74" s="653" t="s">
        <v>873</v>
      </c>
      <c r="H74" s="652" t="s">
        <v>876</v>
      </c>
      <c r="I74" s="652">
        <v>46.79</v>
      </c>
      <c r="J74" s="635">
        <f t="shared" si="2"/>
        <v>46.79</v>
      </c>
      <c r="K74" s="629"/>
      <c r="L74" s="661"/>
    </row>
    <row r="75" spans="2:12" ht="15.5">
      <c r="B75" s="630">
        <v>17</v>
      </c>
      <c r="C75" s="654" t="s">
        <v>974</v>
      </c>
      <c r="D75" s="1127">
        <v>27</v>
      </c>
      <c r="E75" s="1128">
        <v>2704</v>
      </c>
      <c r="F75" s="654" t="s">
        <v>556</v>
      </c>
      <c r="G75" s="653" t="s">
        <v>866</v>
      </c>
      <c r="H75" s="659" t="s">
        <v>867</v>
      </c>
      <c r="I75" s="654">
        <v>21.67</v>
      </c>
      <c r="J75" s="635">
        <f t="shared" si="2"/>
        <v>21.67</v>
      </c>
      <c r="K75" s="629"/>
      <c r="L75" s="661"/>
    </row>
    <row r="76" spans="2:12" ht="15.65" customHeight="1">
      <c r="B76" s="630">
        <v>18</v>
      </c>
      <c r="C76" s="654" t="s">
        <v>1005</v>
      </c>
      <c r="D76" s="1125">
        <v>26</v>
      </c>
      <c r="E76" s="1126">
        <v>2603</v>
      </c>
      <c r="F76" s="654" t="s">
        <v>551</v>
      </c>
      <c r="G76" s="653" t="s">
        <v>873</v>
      </c>
      <c r="H76" s="651" t="s">
        <v>870</v>
      </c>
      <c r="I76" s="654">
        <v>39.799999999999997</v>
      </c>
      <c r="J76" s="635">
        <f t="shared" si="2"/>
        <v>39.799999999999997</v>
      </c>
      <c r="K76" s="629"/>
      <c r="L76" s="661"/>
    </row>
    <row r="77" spans="2:12" ht="15.5">
      <c r="B77" s="630">
        <v>19</v>
      </c>
      <c r="C77" s="653" t="s">
        <v>956</v>
      </c>
      <c r="D77" s="1125">
        <v>26</v>
      </c>
      <c r="E77" s="1126">
        <v>2605</v>
      </c>
      <c r="F77" s="653" t="s">
        <v>573</v>
      </c>
      <c r="G77" s="653" t="s">
        <v>873</v>
      </c>
      <c r="H77" s="660" t="s">
        <v>870</v>
      </c>
      <c r="I77" s="654">
        <v>39.950000000000003</v>
      </c>
      <c r="J77" s="635">
        <f t="shared" si="2"/>
        <v>39.950000000000003</v>
      </c>
      <c r="K77" s="630"/>
      <c r="L77" s="661"/>
    </row>
    <row r="78" spans="2:12" ht="15.5">
      <c r="B78" s="630">
        <v>20</v>
      </c>
      <c r="C78" s="651" t="s">
        <v>1006</v>
      </c>
      <c r="D78" s="654">
        <v>26</v>
      </c>
      <c r="E78" s="654">
        <v>2610</v>
      </c>
      <c r="F78" s="654" t="s">
        <v>955</v>
      </c>
      <c r="G78" s="654" t="s">
        <v>873</v>
      </c>
      <c r="H78" s="654" t="s">
        <v>870</v>
      </c>
      <c r="I78" s="654">
        <v>22.99</v>
      </c>
      <c r="J78" s="635">
        <f t="shared" si="2"/>
        <v>22.99</v>
      </c>
      <c r="K78" s="629"/>
      <c r="L78" s="661"/>
    </row>
    <row r="79" spans="2:12" ht="15.5">
      <c r="B79" s="630">
        <v>21</v>
      </c>
      <c r="C79" s="650" t="s">
        <v>1007</v>
      </c>
      <c r="D79" s="650">
        <v>16</v>
      </c>
      <c r="E79" s="650">
        <v>1610</v>
      </c>
      <c r="F79" s="650" t="s">
        <v>869</v>
      </c>
      <c r="G79" s="650" t="s">
        <v>831</v>
      </c>
      <c r="H79" s="650" t="s">
        <v>832</v>
      </c>
      <c r="I79" s="654">
        <v>1.36</v>
      </c>
      <c r="J79" s="635">
        <f t="shared" si="2"/>
        <v>1.36</v>
      </c>
      <c r="K79" s="629"/>
      <c r="L79" s="662"/>
    </row>
    <row r="80" spans="2:12" ht="15.5">
      <c r="B80" s="630">
        <v>22</v>
      </c>
      <c r="C80" s="650" t="s">
        <v>1008</v>
      </c>
      <c r="D80" s="650">
        <v>14</v>
      </c>
      <c r="E80" s="650">
        <v>1410</v>
      </c>
      <c r="F80" s="650" t="s">
        <v>869</v>
      </c>
      <c r="G80" s="650" t="s">
        <v>831</v>
      </c>
      <c r="H80" s="650" t="s">
        <v>832</v>
      </c>
      <c r="I80" s="654">
        <v>1.36</v>
      </c>
      <c r="J80" s="635">
        <f t="shared" si="2"/>
        <v>1.36</v>
      </c>
      <c r="K80" s="629"/>
      <c r="L80" s="662"/>
    </row>
    <row r="81" spans="2:12" ht="15.5">
      <c r="B81" s="630"/>
      <c r="C81" s="650"/>
      <c r="D81" s="650"/>
      <c r="E81" s="650"/>
      <c r="F81" s="650"/>
      <c r="G81" s="650"/>
      <c r="H81" s="650"/>
      <c r="I81" s="654"/>
      <c r="J81" s="635"/>
      <c r="K81" s="629"/>
      <c r="L81" s="662"/>
    </row>
    <row r="82" spans="2:12" ht="15.5">
      <c r="B82" s="630"/>
      <c r="C82" s="650"/>
      <c r="D82" s="650"/>
      <c r="E82" s="650"/>
      <c r="F82" s="650"/>
      <c r="G82" s="650"/>
      <c r="H82" s="650"/>
      <c r="I82" s="654"/>
      <c r="J82" s="635"/>
      <c r="K82" s="629"/>
      <c r="L82" s="662"/>
    </row>
    <row r="83" spans="2:12" ht="15.5">
      <c r="B83" s="630"/>
      <c r="C83" s="650"/>
      <c r="D83" s="650"/>
      <c r="E83" s="650"/>
      <c r="F83" s="650"/>
      <c r="G83" s="650"/>
      <c r="H83" s="650"/>
      <c r="I83" s="654"/>
      <c r="J83" s="635"/>
      <c r="K83" s="629"/>
      <c r="L83" s="662"/>
    </row>
    <row r="84" spans="2:12" ht="15.5">
      <c r="B84" s="630"/>
      <c r="C84" s="650"/>
      <c r="D84" s="650"/>
      <c r="E84" s="650"/>
      <c r="F84" s="650"/>
      <c r="G84" s="650"/>
      <c r="H84" s="650"/>
      <c r="I84" s="654"/>
      <c r="J84" s="635"/>
      <c r="K84" s="629"/>
      <c r="L84" s="662"/>
    </row>
    <row r="85" spans="2:12" ht="15.5">
      <c r="B85" s="636" t="s">
        <v>978</v>
      </c>
      <c r="C85" s="637"/>
      <c r="D85" s="637"/>
      <c r="E85" s="637"/>
      <c r="F85" s="637"/>
      <c r="G85" s="637"/>
      <c r="H85" s="637"/>
      <c r="I85" s="637"/>
      <c r="J85" s="637"/>
      <c r="K85" s="637"/>
      <c r="L85" s="637"/>
    </row>
    <row r="86" spans="2:12" ht="15.5">
      <c r="B86" s="630">
        <v>1</v>
      </c>
      <c r="C86" s="653" t="s">
        <v>940</v>
      </c>
      <c r="D86" s="656">
        <v>26</v>
      </c>
      <c r="E86" s="656">
        <v>2604</v>
      </c>
      <c r="F86" s="656" t="s">
        <v>556</v>
      </c>
      <c r="G86" s="653" t="s">
        <v>873</v>
      </c>
      <c r="H86" s="653" t="s">
        <v>876</v>
      </c>
      <c r="I86" s="653">
        <v>27.53</v>
      </c>
      <c r="J86" s="635">
        <f t="shared" ref="J86:J111" si="3">I86</f>
        <v>27.53</v>
      </c>
      <c r="K86" s="628"/>
      <c r="L86" s="657">
        <v>44593</v>
      </c>
    </row>
    <row r="87" spans="2:12" ht="62.4" customHeight="1">
      <c r="B87" s="630">
        <v>2</v>
      </c>
      <c r="C87" s="654" t="s">
        <v>941</v>
      </c>
      <c r="D87" s="654" t="s">
        <v>942</v>
      </c>
      <c r="E87" s="654"/>
      <c r="F87" s="654" t="s">
        <v>943</v>
      </c>
      <c r="G87" s="654" t="s">
        <v>944</v>
      </c>
      <c r="H87" s="654" t="s">
        <v>945</v>
      </c>
      <c r="I87" s="654">
        <v>14.23</v>
      </c>
      <c r="J87" s="635">
        <f t="shared" si="3"/>
        <v>14.23</v>
      </c>
      <c r="K87" s="629"/>
      <c r="L87" s="661">
        <v>44595</v>
      </c>
    </row>
    <row r="88" spans="2:12" ht="15.65" customHeight="1">
      <c r="B88" s="630">
        <v>3</v>
      </c>
      <c r="C88" s="652" t="s">
        <v>946</v>
      </c>
      <c r="D88" s="652" t="s">
        <v>947</v>
      </c>
      <c r="E88" s="652"/>
      <c r="F88" s="658" t="s">
        <v>948</v>
      </c>
      <c r="G88" s="653" t="s">
        <v>944</v>
      </c>
      <c r="H88" s="652" t="s">
        <v>945</v>
      </c>
      <c r="I88" s="652">
        <v>3.35</v>
      </c>
      <c r="J88" s="635">
        <f t="shared" si="3"/>
        <v>3.35</v>
      </c>
      <c r="K88" s="629"/>
      <c r="L88" s="661">
        <v>44595</v>
      </c>
    </row>
    <row r="89" spans="2:12" ht="15.65" customHeight="1">
      <c r="B89" s="630">
        <v>4</v>
      </c>
      <c r="C89" s="654" t="s">
        <v>949</v>
      </c>
      <c r="D89" s="1127" t="s">
        <v>950</v>
      </c>
      <c r="E89" s="1128"/>
      <c r="F89" s="654" t="s">
        <v>951</v>
      </c>
      <c r="G89" s="653" t="s">
        <v>952</v>
      </c>
      <c r="H89" s="659" t="s">
        <v>96</v>
      </c>
      <c r="I89" s="654">
        <v>2.42</v>
      </c>
      <c r="J89" s="635">
        <f t="shared" si="3"/>
        <v>2.42</v>
      </c>
      <c r="K89" s="629"/>
      <c r="L89" s="661">
        <v>44595</v>
      </c>
    </row>
    <row r="90" spans="2:12" ht="15.65" customHeight="1">
      <c r="B90" s="630">
        <v>5</v>
      </c>
      <c r="C90" s="654" t="s">
        <v>953</v>
      </c>
      <c r="D90" s="1125" t="s">
        <v>954</v>
      </c>
      <c r="E90" s="1126"/>
      <c r="F90" s="654" t="s">
        <v>955</v>
      </c>
      <c r="G90" s="653" t="s">
        <v>944</v>
      </c>
      <c r="H90" s="651" t="s">
        <v>945</v>
      </c>
      <c r="I90" s="654">
        <v>2.13</v>
      </c>
      <c r="J90" s="635">
        <f t="shared" si="3"/>
        <v>2.13</v>
      </c>
      <c r="K90" s="629"/>
      <c r="L90" s="661">
        <v>44595</v>
      </c>
    </row>
    <row r="91" spans="2:12" ht="15.5">
      <c r="B91" s="630">
        <v>6</v>
      </c>
      <c r="C91" s="653" t="s">
        <v>902</v>
      </c>
      <c r="D91" s="1125">
        <v>14</v>
      </c>
      <c r="E91" s="1126">
        <v>1410</v>
      </c>
      <c r="F91" s="653" t="s">
        <v>869</v>
      </c>
      <c r="G91" s="653" t="s">
        <v>873</v>
      </c>
      <c r="H91" s="660" t="s">
        <v>832</v>
      </c>
      <c r="I91" s="654">
        <v>1.61</v>
      </c>
      <c r="J91" s="635">
        <f t="shared" si="3"/>
        <v>1.61</v>
      </c>
      <c r="K91" s="630"/>
      <c r="L91" s="661">
        <v>44595</v>
      </c>
    </row>
    <row r="92" spans="2:12" ht="15.5">
      <c r="B92" s="630">
        <v>7</v>
      </c>
      <c r="C92" s="651" t="s">
        <v>956</v>
      </c>
      <c r="D92" s="654">
        <v>26</v>
      </c>
      <c r="E92" s="654">
        <v>2605</v>
      </c>
      <c r="F92" s="654" t="s">
        <v>573</v>
      </c>
      <c r="G92" s="654" t="s">
        <v>873</v>
      </c>
      <c r="H92" s="654" t="s">
        <v>870</v>
      </c>
      <c r="I92" s="654">
        <v>2.1</v>
      </c>
      <c r="J92" s="635">
        <f t="shared" si="3"/>
        <v>2.1</v>
      </c>
      <c r="K92" s="629"/>
      <c r="L92" s="661">
        <v>44595</v>
      </c>
    </row>
    <row r="93" spans="2:12" ht="15.65" customHeight="1">
      <c r="B93" s="630">
        <v>8</v>
      </c>
      <c r="C93" s="650" t="s">
        <v>957</v>
      </c>
      <c r="D93" s="650" t="s">
        <v>958</v>
      </c>
      <c r="E93" s="650"/>
      <c r="F93" s="650"/>
      <c r="G93" s="650" t="s">
        <v>835</v>
      </c>
      <c r="H93" s="650" t="s">
        <v>96</v>
      </c>
      <c r="I93" s="654">
        <v>4.45</v>
      </c>
      <c r="J93" s="635">
        <f t="shared" si="3"/>
        <v>4.45</v>
      </c>
      <c r="K93" s="629"/>
      <c r="L93" s="662">
        <v>44595</v>
      </c>
    </row>
    <row r="94" spans="2:12" ht="15.5">
      <c r="B94" s="630">
        <v>9</v>
      </c>
      <c r="C94" s="650" t="s">
        <v>959</v>
      </c>
      <c r="D94" s="650">
        <v>26</v>
      </c>
      <c r="E94" s="650">
        <v>2612</v>
      </c>
      <c r="F94" s="650" t="s">
        <v>559</v>
      </c>
      <c r="G94" s="650" t="s">
        <v>873</v>
      </c>
      <c r="H94" s="650" t="s">
        <v>876</v>
      </c>
      <c r="I94" s="654">
        <v>30.31</v>
      </c>
      <c r="J94" s="635">
        <f t="shared" si="3"/>
        <v>30.31</v>
      </c>
      <c r="K94" s="629"/>
      <c r="L94" s="662">
        <v>44597</v>
      </c>
    </row>
    <row r="95" spans="2:12" ht="15.65" customHeight="1">
      <c r="B95" s="630">
        <v>10</v>
      </c>
      <c r="C95" s="650" t="s">
        <v>946</v>
      </c>
      <c r="D95" s="650" t="s">
        <v>960</v>
      </c>
      <c r="E95" s="650"/>
      <c r="F95" s="650" t="s">
        <v>948</v>
      </c>
      <c r="G95" s="650" t="s">
        <v>944</v>
      </c>
      <c r="H95" s="650" t="s">
        <v>945</v>
      </c>
      <c r="I95" s="654">
        <v>4.6900000000000004</v>
      </c>
      <c r="J95" s="635">
        <f t="shared" si="3"/>
        <v>4.6900000000000004</v>
      </c>
      <c r="K95" s="629"/>
      <c r="L95" s="662">
        <v>44597</v>
      </c>
    </row>
    <row r="96" spans="2:12" ht="15.65" customHeight="1">
      <c r="B96" s="630">
        <v>11</v>
      </c>
      <c r="C96" s="650" t="s">
        <v>961</v>
      </c>
      <c r="D96" s="650" t="s">
        <v>962</v>
      </c>
      <c r="E96" s="650"/>
      <c r="F96" s="650" t="s">
        <v>578</v>
      </c>
      <c r="G96" s="650" t="s">
        <v>944</v>
      </c>
      <c r="H96" s="650" t="s">
        <v>945</v>
      </c>
      <c r="I96" s="654">
        <v>2.56</v>
      </c>
      <c r="J96" s="635">
        <f t="shared" si="3"/>
        <v>2.56</v>
      </c>
      <c r="K96" s="629"/>
      <c r="L96" s="662">
        <v>44597</v>
      </c>
    </row>
    <row r="97" spans="2:12" ht="15.5">
      <c r="B97" s="630">
        <v>12</v>
      </c>
      <c r="C97" s="650" t="s">
        <v>963</v>
      </c>
      <c r="D97" s="650">
        <v>10</v>
      </c>
      <c r="E97" s="650">
        <v>1007</v>
      </c>
      <c r="F97" s="650" t="s">
        <v>580</v>
      </c>
      <c r="G97" s="650" t="s">
        <v>873</v>
      </c>
      <c r="H97" s="650" t="s">
        <v>878</v>
      </c>
      <c r="I97" s="654">
        <v>16.809999999999999</v>
      </c>
      <c r="J97" s="635">
        <f t="shared" si="3"/>
        <v>16.809999999999999</v>
      </c>
      <c r="K97" s="629"/>
      <c r="L97" s="662">
        <v>44597</v>
      </c>
    </row>
    <row r="98" spans="2:12" ht="15.5">
      <c r="B98" s="630">
        <v>13</v>
      </c>
      <c r="C98" s="650" t="s">
        <v>964</v>
      </c>
      <c r="D98" s="650">
        <v>10</v>
      </c>
      <c r="E98" s="650">
        <v>1007</v>
      </c>
      <c r="F98" s="650" t="s">
        <v>580</v>
      </c>
      <c r="G98" s="650" t="s">
        <v>873</v>
      </c>
      <c r="H98" s="650" t="s">
        <v>878</v>
      </c>
      <c r="I98" s="654">
        <v>10.87</v>
      </c>
      <c r="J98" s="635">
        <f t="shared" si="3"/>
        <v>10.87</v>
      </c>
      <c r="K98" s="629"/>
      <c r="L98" s="662">
        <v>44597</v>
      </c>
    </row>
    <row r="99" spans="2:12" ht="15.5">
      <c r="B99" s="630">
        <v>14</v>
      </c>
      <c r="C99" s="653" t="s">
        <v>965</v>
      </c>
      <c r="D99" s="656">
        <v>22</v>
      </c>
      <c r="E99" s="656">
        <v>2205</v>
      </c>
      <c r="F99" s="656" t="s">
        <v>580</v>
      </c>
      <c r="G99" s="653" t="s">
        <v>873</v>
      </c>
      <c r="H99" s="653" t="s">
        <v>966</v>
      </c>
      <c r="I99" s="653">
        <v>27.66</v>
      </c>
      <c r="J99" s="635">
        <f t="shared" si="3"/>
        <v>27.66</v>
      </c>
      <c r="K99" s="628"/>
      <c r="L99" s="657">
        <v>44597</v>
      </c>
    </row>
    <row r="100" spans="2:12" ht="15.5">
      <c r="B100" s="630">
        <v>15</v>
      </c>
      <c r="C100" s="654" t="s">
        <v>967</v>
      </c>
      <c r="D100" s="654">
        <v>26</v>
      </c>
      <c r="E100" s="654">
        <v>2615</v>
      </c>
      <c r="F100" s="654" t="s">
        <v>875</v>
      </c>
      <c r="G100" s="654" t="s">
        <v>873</v>
      </c>
      <c r="H100" s="654" t="s">
        <v>876</v>
      </c>
      <c r="I100" s="654">
        <v>27.97</v>
      </c>
      <c r="J100" s="635">
        <f t="shared" si="3"/>
        <v>27.97</v>
      </c>
      <c r="K100" s="629"/>
      <c r="L100" s="661">
        <v>44599</v>
      </c>
    </row>
    <row r="101" spans="2:12" ht="15.5">
      <c r="B101" s="630">
        <v>16</v>
      </c>
      <c r="C101" s="652" t="s">
        <v>968</v>
      </c>
      <c r="D101" s="652">
        <v>25</v>
      </c>
      <c r="E101" s="652" t="s">
        <v>969</v>
      </c>
      <c r="F101" s="658" t="s">
        <v>579</v>
      </c>
      <c r="G101" s="653" t="s">
        <v>866</v>
      </c>
      <c r="H101" s="652" t="s">
        <v>870</v>
      </c>
      <c r="I101" s="652">
        <v>18.28</v>
      </c>
      <c r="J101" s="635">
        <f t="shared" si="3"/>
        <v>18.28</v>
      </c>
      <c r="K101" s="629"/>
      <c r="L101" s="661">
        <v>44599</v>
      </c>
    </row>
    <row r="102" spans="2:12" ht="15.5">
      <c r="B102" s="630">
        <v>17</v>
      </c>
      <c r="C102" s="654" t="s">
        <v>961</v>
      </c>
      <c r="D102" s="1127">
        <v>24</v>
      </c>
      <c r="E102" s="1128">
        <v>2411</v>
      </c>
      <c r="F102" s="654" t="s">
        <v>578</v>
      </c>
      <c r="G102" s="653" t="s">
        <v>944</v>
      </c>
      <c r="H102" s="659" t="s">
        <v>945</v>
      </c>
      <c r="I102" s="654">
        <v>1.28</v>
      </c>
      <c r="J102" s="635">
        <f t="shared" si="3"/>
        <v>1.28</v>
      </c>
      <c r="K102" s="629"/>
      <c r="L102" s="661">
        <v>44600</v>
      </c>
    </row>
    <row r="103" spans="2:12" ht="15.65" customHeight="1">
      <c r="B103" s="630">
        <v>18</v>
      </c>
      <c r="C103" s="654" t="s">
        <v>946</v>
      </c>
      <c r="D103" s="1125" t="s">
        <v>970</v>
      </c>
      <c r="E103" s="1126"/>
      <c r="F103" s="654" t="s">
        <v>948</v>
      </c>
      <c r="G103" s="653" t="s">
        <v>944</v>
      </c>
      <c r="H103" s="651" t="s">
        <v>945</v>
      </c>
      <c r="I103" s="654">
        <v>4.0599999999999996</v>
      </c>
      <c r="J103" s="635">
        <f t="shared" si="3"/>
        <v>4.0599999999999996</v>
      </c>
      <c r="K103" s="629"/>
      <c r="L103" s="661">
        <v>44600</v>
      </c>
    </row>
    <row r="104" spans="2:12" ht="15.5">
      <c r="B104" s="630">
        <v>19</v>
      </c>
      <c r="C104" s="653" t="s">
        <v>921</v>
      </c>
      <c r="D104" s="1125">
        <v>27</v>
      </c>
      <c r="E104" s="1126">
        <v>2707</v>
      </c>
      <c r="F104" s="653" t="s">
        <v>556</v>
      </c>
      <c r="G104" s="653" t="s">
        <v>925</v>
      </c>
      <c r="H104" s="660" t="s">
        <v>867</v>
      </c>
      <c r="I104" s="654">
        <v>1.6</v>
      </c>
      <c r="J104" s="635">
        <f t="shared" si="3"/>
        <v>1.6</v>
      </c>
      <c r="K104" s="630"/>
      <c r="L104" s="661">
        <v>44600</v>
      </c>
    </row>
    <row r="105" spans="2:12" ht="15.5">
      <c r="B105" s="630">
        <v>20</v>
      </c>
      <c r="C105" s="651" t="s">
        <v>971</v>
      </c>
      <c r="D105" s="654">
        <v>27</v>
      </c>
      <c r="E105" s="654">
        <v>2710</v>
      </c>
      <c r="F105" s="654" t="s">
        <v>545</v>
      </c>
      <c r="G105" s="654" t="s">
        <v>925</v>
      </c>
      <c r="H105" s="654" t="s">
        <v>867</v>
      </c>
      <c r="I105" s="654">
        <v>2.95</v>
      </c>
      <c r="J105" s="635">
        <f t="shared" si="3"/>
        <v>2.95</v>
      </c>
      <c r="K105" s="629"/>
      <c r="L105" s="661">
        <v>44600</v>
      </c>
    </row>
    <row r="106" spans="2:12" ht="15.5">
      <c r="B106" s="630">
        <v>21</v>
      </c>
      <c r="C106" s="650" t="s">
        <v>972</v>
      </c>
      <c r="D106" s="650">
        <v>23</v>
      </c>
      <c r="E106" s="650">
        <v>2306</v>
      </c>
      <c r="F106" s="650" t="s">
        <v>833</v>
      </c>
      <c r="G106" s="650" t="s">
        <v>925</v>
      </c>
      <c r="H106" s="650" t="s">
        <v>867</v>
      </c>
      <c r="I106" s="654">
        <v>1.63</v>
      </c>
      <c r="J106" s="635">
        <f t="shared" si="3"/>
        <v>1.63</v>
      </c>
      <c r="K106" s="629"/>
      <c r="L106" s="662">
        <v>44600</v>
      </c>
    </row>
    <row r="107" spans="2:12" ht="15.5">
      <c r="B107" s="630">
        <v>22</v>
      </c>
      <c r="C107" s="650" t="s">
        <v>973</v>
      </c>
      <c r="D107" s="650">
        <v>26</v>
      </c>
      <c r="E107" s="650">
        <v>2601</v>
      </c>
      <c r="F107" s="650" t="s">
        <v>569</v>
      </c>
      <c r="G107" s="650" t="s">
        <v>925</v>
      </c>
      <c r="H107" s="650" t="s">
        <v>867</v>
      </c>
      <c r="I107" s="654">
        <v>1.79</v>
      </c>
      <c r="J107" s="635">
        <f t="shared" si="3"/>
        <v>1.79</v>
      </c>
      <c r="K107" s="629"/>
      <c r="L107" s="662">
        <v>44600</v>
      </c>
    </row>
    <row r="108" spans="2:12" ht="15.5">
      <c r="B108" s="630">
        <v>23</v>
      </c>
      <c r="C108" s="650" t="s">
        <v>974</v>
      </c>
      <c r="D108" s="650">
        <v>27</v>
      </c>
      <c r="E108" s="650">
        <v>2704</v>
      </c>
      <c r="F108" s="650" t="s">
        <v>556</v>
      </c>
      <c r="G108" s="650" t="s">
        <v>925</v>
      </c>
      <c r="H108" s="650" t="s">
        <v>867</v>
      </c>
      <c r="I108" s="654">
        <v>1.64</v>
      </c>
      <c r="J108" s="635">
        <f t="shared" si="3"/>
        <v>1.64</v>
      </c>
      <c r="K108" s="629"/>
      <c r="L108" s="662">
        <v>44600</v>
      </c>
    </row>
    <row r="109" spans="2:12" ht="15.5">
      <c r="B109" s="630">
        <v>24</v>
      </c>
      <c r="C109" s="650" t="s">
        <v>901</v>
      </c>
      <c r="D109" s="650">
        <v>27</v>
      </c>
      <c r="E109" s="650">
        <v>2714</v>
      </c>
      <c r="F109" s="650" t="s">
        <v>554</v>
      </c>
      <c r="G109" s="650" t="s">
        <v>925</v>
      </c>
      <c r="H109" s="650" t="s">
        <v>867</v>
      </c>
      <c r="I109" s="654">
        <v>2.71</v>
      </c>
      <c r="J109" s="635">
        <f t="shared" si="3"/>
        <v>2.71</v>
      </c>
      <c r="K109" s="629"/>
      <c r="L109" s="662">
        <v>44600</v>
      </c>
    </row>
    <row r="110" spans="2:12" ht="15.5">
      <c r="B110" s="630">
        <v>25</v>
      </c>
      <c r="C110" s="650" t="s">
        <v>939</v>
      </c>
      <c r="D110" s="650">
        <v>27</v>
      </c>
      <c r="E110" s="650">
        <v>2712</v>
      </c>
      <c r="F110" s="650" t="s">
        <v>557</v>
      </c>
      <c r="G110" s="650" t="s">
        <v>925</v>
      </c>
      <c r="H110" s="650" t="s">
        <v>867</v>
      </c>
      <c r="I110" s="654">
        <v>1.95</v>
      </c>
      <c r="J110" s="635">
        <f t="shared" si="3"/>
        <v>1.95</v>
      </c>
      <c r="K110" s="629"/>
      <c r="L110" s="662">
        <v>44600</v>
      </c>
    </row>
    <row r="111" spans="2:12" ht="15.65" customHeight="1">
      <c r="B111" s="630">
        <v>26</v>
      </c>
      <c r="C111" s="654" t="s">
        <v>975</v>
      </c>
      <c r="D111" s="654" t="s">
        <v>976</v>
      </c>
      <c r="E111" s="654"/>
      <c r="F111" s="654"/>
      <c r="G111" s="654" t="s">
        <v>977</v>
      </c>
      <c r="H111" s="654" t="s">
        <v>867</v>
      </c>
      <c r="I111" s="654">
        <v>12.1</v>
      </c>
      <c r="J111" s="635">
        <f t="shared" si="3"/>
        <v>12.1</v>
      </c>
      <c r="K111" s="629"/>
      <c r="L111" s="661">
        <v>44600</v>
      </c>
    </row>
    <row r="112" spans="2:12" s="106" customFormat="1">
      <c r="C112" s="632" t="s">
        <v>879</v>
      </c>
      <c r="J112" s="106">
        <f>SUM(J4:J111)</f>
        <v>1128.9299999999998</v>
      </c>
    </row>
  </sheetData>
  <mergeCells count="26">
    <mergeCell ref="D104:E104"/>
    <mergeCell ref="D36:E36"/>
    <mergeCell ref="D37:E37"/>
    <mergeCell ref="D48:E48"/>
    <mergeCell ref="D49:E49"/>
    <mergeCell ref="D50:E50"/>
    <mergeCell ref="D103:E103"/>
    <mergeCell ref="D75:E75"/>
    <mergeCell ref="D76:E76"/>
    <mergeCell ref="D77:E77"/>
    <mergeCell ref="D91:E91"/>
    <mergeCell ref="D102:E102"/>
    <mergeCell ref="D61:E61"/>
    <mergeCell ref="D62:E62"/>
    <mergeCell ref="D70:E70"/>
    <mergeCell ref="D63:E63"/>
    <mergeCell ref="D9:E9"/>
    <mergeCell ref="D8:E8"/>
    <mergeCell ref="D7:E7"/>
    <mergeCell ref="D89:E89"/>
    <mergeCell ref="D90:E90"/>
    <mergeCell ref="D22:E22"/>
    <mergeCell ref="D23:E23"/>
    <mergeCell ref="D24:E24"/>
    <mergeCell ref="D35:E35"/>
    <mergeCell ref="D64:E6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01A5BBD2-2DFE-48C8-A55C-FBA0038422F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30</vt:i4>
      </vt:variant>
    </vt:vector>
  </HeadingPairs>
  <TitlesOfParts>
    <vt:vector size="48" baseType="lpstr">
      <vt:lpstr>DAR Summary</vt:lpstr>
      <vt:lpstr>Guest Room Summary</vt:lpstr>
      <vt:lpstr>KCE VO Schedule</vt:lpstr>
      <vt:lpstr>Corridor</vt:lpstr>
      <vt:lpstr>Guest Rooms</vt:lpstr>
      <vt:lpstr>Work progress Summary</vt:lpstr>
      <vt:lpstr>Work progress Summary BreakDown</vt:lpstr>
      <vt:lpstr>MOS Summary</vt:lpstr>
      <vt:lpstr>MOS Deliveries </vt:lpstr>
      <vt:lpstr>Metal Frame Assesment</vt:lpstr>
      <vt:lpstr>Metal Frame Variation</vt:lpstr>
      <vt:lpstr>7A &amp; 15A</vt:lpstr>
      <vt:lpstr>VO Summary</vt:lpstr>
      <vt:lpstr>AHK Balance Work</vt:lpstr>
      <vt:lpstr>7A and 15A</vt:lpstr>
      <vt:lpstr>Weightage caluclation</vt:lpstr>
      <vt:lpstr>Vo Sum</vt:lpstr>
      <vt:lpstr>VO # 01 rev 3 part B</vt:lpstr>
      <vt:lpstr>'Metal Frame Variation'!Bill_No.</vt:lpstr>
      <vt:lpstr>'VO # 01 rev 3 part B'!Bill_No.</vt:lpstr>
      <vt:lpstr>'Metal Frame Variation'!Category</vt:lpstr>
      <vt:lpstr>'Metal Frame Variation'!Database</vt:lpstr>
      <vt:lpstr>'VO # 01 rev 3 part B'!Database</vt:lpstr>
      <vt:lpstr>'Metal Frame Variation'!Datas</vt:lpstr>
      <vt:lpstr>'VO # 01 rev 3 part B'!Datas</vt:lpstr>
      <vt:lpstr>'VO # 01 rev 3 part B'!Material</vt:lpstr>
      <vt:lpstr>'7A &amp; 15A'!Print_Area</vt:lpstr>
      <vt:lpstr>'AHK Balance Work'!Print_Area</vt:lpstr>
      <vt:lpstr>Corridor!Print_Area</vt:lpstr>
      <vt:lpstr>'DAR Summary'!Print_Area</vt:lpstr>
      <vt:lpstr>'Guest Room Summary'!Print_Area</vt:lpstr>
      <vt:lpstr>'Guest Rooms'!Print_Area</vt:lpstr>
      <vt:lpstr>'Metal Frame Assesment'!Print_Area</vt:lpstr>
      <vt:lpstr>'Metal Frame Variation'!Print_Area</vt:lpstr>
      <vt:lpstr>'MOS Summary'!Print_Area</vt:lpstr>
      <vt:lpstr>'VO # 01 rev 3 part B'!Print_Area</vt:lpstr>
      <vt:lpstr>'Work progress Summary'!Print_Area</vt:lpstr>
      <vt:lpstr>'Work progress Summary BreakDown'!Print_Area</vt:lpstr>
      <vt:lpstr>'7A &amp; 15A'!Print_Titles</vt:lpstr>
      <vt:lpstr>'AHK Balance Work'!Print_Titles</vt:lpstr>
      <vt:lpstr>'Guest Rooms'!Print_Titles</vt:lpstr>
      <vt:lpstr>'Metal Frame Variation'!Print_Titles</vt:lpstr>
      <vt:lpstr>'VO # 01 rev 3 part B'!Print_Titles</vt:lpstr>
      <vt:lpstr>'Work progress Summary BreakDown'!Print_Titles</vt:lpstr>
      <vt:lpstr>'Metal Frame Variation'!Quantity</vt:lpstr>
      <vt:lpstr>'VO # 01 rev 3 part B'!Quantity</vt:lpstr>
      <vt:lpstr>'Metal Frame Variation'!Unit</vt:lpstr>
      <vt:lpstr>'VO # 01 rev 3 part B'!Unit</vt:lpstr>
    </vt:vector>
  </TitlesOfParts>
  <Company>Dar Al Rokham L.L.C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Chouhan Gulam Nabi</dc:creator>
  <cp:lastModifiedBy>Himal Kosala</cp:lastModifiedBy>
  <cp:lastPrinted>2023-01-10T13:20:20Z</cp:lastPrinted>
  <dcterms:created xsi:type="dcterms:W3CDTF">2012-04-29T13:12:23Z</dcterms:created>
  <dcterms:modified xsi:type="dcterms:W3CDTF">2023-02-10T11:51:13Z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{01A5BBD2-2DFE-48C8-A55C-FBA0038422FB}</vt:lpwstr>
  </property>
</Properties>
</file>