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D037 KTC\1 February\"/>
    </mc:Choice>
  </mc:AlternateContent>
  <xr:revisionPtr revIDLastSave="0" documentId="13_ncr:1_{BA5248AB-E332-4C8D-8F5D-D340CBBB27A0}" xr6:coauthVersionLast="47" xr6:coauthVersionMax="47" xr10:uidLastSave="{00000000-0000-0000-0000-000000000000}"/>
  <bookViews>
    <workbookView xWindow="-110" yWindow="-110" windowWidth="25820" windowHeight="13900" xr2:uid="{B7A0657F-248F-40B9-876E-023CF9BB994D}"/>
  </bookViews>
  <sheets>
    <sheet name="Summary" sheetId="1" r:id="rId1"/>
  </sheets>
  <definedNames>
    <definedName name="_xlnm.Print_Area" localSheetId="0">Table1[#All]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5" i="1" l="1"/>
  <c r="L225" i="1"/>
  <c r="J225" i="1"/>
  <c r="K220" i="1" l="1"/>
  <c r="J220" i="1"/>
  <c r="L220" i="1"/>
  <c r="L217" i="1"/>
  <c r="K217" i="1"/>
  <c r="J217" i="1"/>
  <c r="K216" i="1"/>
  <c r="L216" i="1"/>
  <c r="J216" i="1"/>
  <c r="F215" i="1"/>
  <c r="L215" i="1"/>
  <c r="K215" i="1"/>
  <c r="J215" i="1"/>
  <c r="K149" i="1"/>
  <c r="K143" i="1"/>
  <c r="K137" i="1"/>
  <c r="K134" i="1"/>
  <c r="K131" i="1"/>
  <c r="K129" i="1"/>
  <c r="K85" i="1"/>
  <c r="K75" i="1"/>
  <c r="K73" i="1"/>
  <c r="K72" i="1"/>
  <c r="K71" i="1"/>
  <c r="K70" i="1"/>
  <c r="K52" i="1"/>
  <c r="K51" i="1"/>
  <c r="K49" i="1"/>
  <c r="K48" i="1"/>
  <c r="K47" i="1"/>
  <c r="K46" i="1"/>
  <c r="K19" i="1"/>
  <c r="K16" i="1"/>
  <c r="K15" i="1"/>
  <c r="K14" i="1"/>
  <c r="K13" i="1"/>
  <c r="K12" i="1"/>
  <c r="J222" i="1"/>
  <c r="K218" i="1"/>
  <c r="L4" i="1"/>
  <c r="K4" i="1" s="1"/>
  <c r="L5" i="1"/>
  <c r="K5" i="1" s="1"/>
  <c r="L6" i="1"/>
  <c r="K6" i="1" s="1"/>
  <c r="L7" i="1"/>
  <c r="K7" i="1" s="1"/>
  <c r="L8" i="1"/>
  <c r="K8" i="1" s="1"/>
  <c r="L9" i="1"/>
  <c r="K9" i="1" s="1"/>
  <c r="L10" i="1"/>
  <c r="K10" i="1" s="1"/>
  <c r="L11" i="1"/>
  <c r="K11" i="1" s="1"/>
  <c r="L12" i="1"/>
  <c r="L13" i="1"/>
  <c r="L14" i="1"/>
  <c r="L15" i="1"/>
  <c r="L16" i="1"/>
  <c r="L19" i="1"/>
  <c r="L20" i="1"/>
  <c r="K20" i="1" s="1"/>
  <c r="L21" i="1"/>
  <c r="K21" i="1" s="1"/>
  <c r="L24" i="1"/>
  <c r="K24" i="1" s="1"/>
  <c r="L28" i="1"/>
  <c r="K28" i="1" s="1"/>
  <c r="L29" i="1"/>
  <c r="K29" i="1" s="1"/>
  <c r="L30" i="1"/>
  <c r="K30" i="1" s="1"/>
  <c r="L35" i="1"/>
  <c r="K35" i="1" s="1"/>
  <c r="L37" i="1"/>
  <c r="K37" i="1" s="1"/>
  <c r="L38" i="1"/>
  <c r="K38" i="1" s="1"/>
  <c r="L45" i="1"/>
  <c r="K45" i="1" s="1"/>
  <c r="L46" i="1"/>
  <c r="L47" i="1"/>
  <c r="L48" i="1"/>
  <c r="L49" i="1"/>
  <c r="L51" i="1"/>
  <c r="L52" i="1"/>
  <c r="L53" i="1"/>
  <c r="K53" i="1" s="1"/>
  <c r="L55" i="1"/>
  <c r="K55" i="1" s="1"/>
  <c r="L56" i="1"/>
  <c r="K56" i="1" s="1"/>
  <c r="L57" i="1"/>
  <c r="K57" i="1" s="1"/>
  <c r="L60" i="1"/>
  <c r="K60" i="1" s="1"/>
  <c r="L61" i="1"/>
  <c r="K61" i="1" s="1"/>
  <c r="L62" i="1"/>
  <c r="K62" i="1" s="1"/>
  <c r="L64" i="1"/>
  <c r="K64" i="1" s="1"/>
  <c r="L68" i="1"/>
  <c r="K68" i="1" s="1"/>
  <c r="L69" i="1"/>
  <c r="K69" i="1" s="1"/>
  <c r="L70" i="1"/>
  <c r="L71" i="1"/>
  <c r="L72" i="1"/>
  <c r="L73" i="1"/>
  <c r="L75" i="1"/>
  <c r="L85" i="1"/>
  <c r="L88" i="1"/>
  <c r="K88" i="1" s="1"/>
  <c r="L95" i="1"/>
  <c r="K95" i="1" s="1"/>
  <c r="L100" i="1"/>
  <c r="K100" i="1" s="1"/>
  <c r="L106" i="1"/>
  <c r="K106" i="1" s="1"/>
  <c r="L109" i="1"/>
  <c r="K109" i="1" s="1"/>
  <c r="L110" i="1"/>
  <c r="K110" i="1" s="1"/>
  <c r="L114" i="1"/>
  <c r="K114" i="1" s="1"/>
  <c r="L117" i="1"/>
  <c r="K117" i="1" s="1"/>
  <c r="L119" i="1"/>
  <c r="K119" i="1" s="1"/>
  <c r="L124" i="1"/>
  <c r="K124" i="1" s="1"/>
  <c r="L129" i="1"/>
  <c r="L131" i="1"/>
  <c r="L134" i="1"/>
  <c r="L137" i="1"/>
  <c r="L143" i="1"/>
  <c r="L149" i="1"/>
  <c r="L156" i="1"/>
  <c r="K156" i="1" s="1"/>
  <c r="L164" i="1"/>
  <c r="K164" i="1" s="1"/>
  <c r="L167" i="1"/>
  <c r="K167" i="1" s="1"/>
  <c r="L172" i="1"/>
  <c r="K172" i="1" s="1"/>
  <c r="L175" i="1"/>
  <c r="K175" i="1" s="1"/>
  <c r="L178" i="1"/>
  <c r="K178" i="1" s="1"/>
  <c r="L181" i="1"/>
  <c r="K181" i="1" s="1"/>
  <c r="L186" i="1"/>
  <c r="K186" i="1" s="1"/>
  <c r="L196" i="1"/>
  <c r="K196" i="1" s="1"/>
  <c r="L202" i="1"/>
  <c r="K202" i="1" s="1"/>
  <c r="H4" i="1"/>
  <c r="H5" i="1"/>
  <c r="H6" i="1"/>
  <c r="H7" i="1"/>
  <c r="H8" i="1"/>
  <c r="H9" i="1"/>
  <c r="H10" i="1"/>
  <c r="H11" i="1"/>
  <c r="H12" i="1"/>
  <c r="H13" i="1"/>
  <c r="H14" i="1"/>
  <c r="H15" i="1"/>
  <c r="H16" i="1"/>
  <c r="H19" i="1"/>
  <c r="H20" i="1"/>
  <c r="H21" i="1"/>
  <c r="H24" i="1"/>
  <c r="H28" i="1"/>
  <c r="H29" i="1"/>
  <c r="H30" i="1"/>
  <c r="H35" i="1"/>
  <c r="H37" i="1"/>
  <c r="H38" i="1"/>
  <c r="H45" i="1"/>
  <c r="H46" i="1"/>
  <c r="H47" i="1"/>
  <c r="H48" i="1"/>
  <c r="H49" i="1"/>
  <c r="H51" i="1"/>
  <c r="H52" i="1"/>
  <c r="H53" i="1"/>
  <c r="H55" i="1"/>
  <c r="H56" i="1"/>
  <c r="H57" i="1"/>
  <c r="H60" i="1"/>
  <c r="H61" i="1"/>
  <c r="H62" i="1"/>
  <c r="H64" i="1"/>
  <c r="H68" i="1"/>
  <c r="H69" i="1"/>
  <c r="H70" i="1"/>
  <c r="H71" i="1"/>
  <c r="H72" i="1"/>
  <c r="H73" i="1"/>
  <c r="H75" i="1"/>
  <c r="H85" i="1"/>
  <c r="H88" i="1"/>
  <c r="H95" i="1"/>
  <c r="H100" i="1"/>
  <c r="H106" i="1"/>
  <c r="H109" i="1"/>
  <c r="H110" i="1"/>
  <c r="H114" i="1"/>
  <c r="H117" i="1"/>
  <c r="H119" i="1"/>
  <c r="H124" i="1"/>
  <c r="H129" i="1"/>
  <c r="H131" i="1"/>
  <c r="H134" i="1"/>
  <c r="H137" i="1"/>
  <c r="H143" i="1"/>
  <c r="H149" i="1"/>
  <c r="H156" i="1"/>
  <c r="H164" i="1"/>
  <c r="H167" i="1"/>
  <c r="H172" i="1"/>
  <c r="H175" i="1"/>
  <c r="H178" i="1"/>
  <c r="H181" i="1"/>
  <c r="H186" i="1"/>
  <c r="H196" i="1"/>
  <c r="H202" i="1"/>
  <c r="H216" i="1"/>
  <c r="F85" i="1"/>
  <c r="F202" i="1"/>
  <c r="F196" i="1"/>
  <c r="F186" i="1"/>
  <c r="F181" i="1"/>
  <c r="F178" i="1"/>
  <c r="F175" i="1"/>
  <c r="F172" i="1"/>
  <c r="F167" i="1"/>
  <c r="F164" i="1"/>
  <c r="F156" i="1"/>
  <c r="F149" i="1"/>
  <c r="F143" i="1"/>
  <c r="F134" i="1"/>
  <c r="F131" i="1"/>
  <c r="F129" i="1"/>
  <c r="F124" i="1"/>
  <c r="F119" i="1"/>
  <c r="F117" i="1"/>
  <c r="F114" i="1"/>
  <c r="F110" i="1"/>
  <c r="F109" i="1"/>
  <c r="F106" i="1"/>
  <c r="F100" i="1"/>
  <c r="F95" i="1"/>
  <c r="F88" i="1"/>
  <c r="F75" i="1"/>
  <c r="F73" i="1"/>
  <c r="F72" i="1"/>
  <c r="F71" i="1"/>
  <c r="F70" i="1"/>
  <c r="F69" i="1"/>
  <c r="F68" i="1"/>
  <c r="F64" i="1"/>
  <c r="F62" i="1"/>
  <c r="F61" i="1"/>
  <c r="F60" i="1"/>
  <c r="F57" i="1"/>
  <c r="F56" i="1"/>
  <c r="F55" i="1"/>
  <c r="F53" i="1"/>
  <c r="F52" i="1"/>
  <c r="F51" i="1"/>
  <c r="F49" i="1"/>
  <c r="F48" i="1"/>
  <c r="F47" i="1"/>
  <c r="F46" i="1"/>
  <c r="F45" i="1"/>
  <c r="F38" i="1"/>
  <c r="F37" i="1"/>
  <c r="F35" i="1"/>
  <c r="F30" i="1"/>
  <c r="F29" i="1"/>
  <c r="F28" i="1"/>
  <c r="F24" i="1"/>
  <c r="F20" i="1"/>
  <c r="F21" i="1"/>
  <c r="F19" i="1"/>
  <c r="F5" i="1"/>
  <c r="F6" i="1"/>
  <c r="F7" i="1"/>
  <c r="F8" i="1"/>
  <c r="F9" i="1"/>
  <c r="F10" i="1"/>
  <c r="F11" i="1"/>
  <c r="F12" i="1"/>
  <c r="F13" i="1"/>
  <c r="F14" i="1"/>
  <c r="F15" i="1"/>
  <c r="F16" i="1"/>
  <c r="F4" i="1"/>
  <c r="K222" i="1" l="1"/>
  <c r="L222" i="1"/>
  <c r="F222" i="1"/>
</calcChain>
</file>

<file path=xl/sharedStrings.xml><?xml version="1.0" encoding="utf-8"?>
<sst xmlns="http://schemas.openxmlformats.org/spreadsheetml/2006/main" count="376" uniqueCount="199">
  <si>
    <t>No</t>
  </si>
  <si>
    <t>Description</t>
  </si>
  <si>
    <t>Qty</t>
  </si>
  <si>
    <t>Unit</t>
  </si>
  <si>
    <t>Rate</t>
  </si>
  <si>
    <t>Amount</t>
  </si>
  <si>
    <t>Previous Qty</t>
  </si>
  <si>
    <t>This Month Qty</t>
  </si>
  <si>
    <t>Cumulative Qty</t>
  </si>
  <si>
    <t>Previous Amount</t>
  </si>
  <si>
    <t>This Month Amount</t>
  </si>
  <si>
    <t>Cumulative Amount</t>
  </si>
  <si>
    <t>PART 1 - GENERAL ITEMS</t>
  </si>
  <si>
    <t>Contractual requirements</t>
  </si>
  <si>
    <t>A</t>
  </si>
  <si>
    <t>Performance security</t>
  </si>
  <si>
    <t>B</t>
  </si>
  <si>
    <t>Insurance of the works</t>
  </si>
  <si>
    <t>C</t>
  </si>
  <si>
    <t>Third party insurance</t>
  </si>
  <si>
    <t>D</t>
  </si>
  <si>
    <t>Workmen's compensation insurance</t>
  </si>
  <si>
    <t>E</t>
  </si>
  <si>
    <t>Engineer's facilities</t>
  </si>
  <si>
    <t>F</t>
  </si>
  <si>
    <t>Contractor Facilities</t>
  </si>
  <si>
    <t>G</t>
  </si>
  <si>
    <t>Lighting, power and water for the Works</t>
  </si>
  <si>
    <t>H</t>
  </si>
  <si>
    <t>Security, safety of site,welfare &amp; Transport of people</t>
  </si>
  <si>
    <t>J</t>
  </si>
  <si>
    <t>Testing of works and materials</t>
  </si>
  <si>
    <t>K</t>
  </si>
  <si>
    <t>Temporary Works - Safety Arrangement &amp; Traffic Management</t>
  </si>
  <si>
    <t>L</t>
  </si>
  <si>
    <t>Allow for coordination  with Service Authorities and provide all necessary facilities as required</t>
  </si>
  <si>
    <t>M</t>
  </si>
  <si>
    <t>Project Sign Board</t>
  </si>
  <si>
    <t>N</t>
  </si>
  <si>
    <t>Miscellaneous  Item</t>
  </si>
  <si>
    <t>Additional Items</t>
  </si>
  <si>
    <t xml:space="preserve">The tenderer to list with in this bill section, any additional items with quantities (enumerated or itemized) and rates which are not measured elsewhere in the section but required to complete the WORKS as per CONTRACT. </t>
  </si>
  <si>
    <t>Supervision &amp; Labour</t>
  </si>
  <si>
    <t>Plant &amp; Equiment</t>
  </si>
  <si>
    <t xml:space="preserve">Monthly Report </t>
  </si>
  <si>
    <t>sum</t>
  </si>
  <si>
    <t>Month</t>
  </si>
  <si>
    <t xml:space="preserve">PART 2 - GROUND INVESTIGATION </t>
  </si>
  <si>
    <t>Trial pits and trenches</t>
  </si>
  <si>
    <t>The contractor shall allow for any trial pits and trial trenches as required to recognize and expose existing services in accordance with specification and engineer's instruction.</t>
  </si>
  <si>
    <t>item</t>
  </si>
  <si>
    <t>PART 3 - DEMOLITION &amp; SITE CLEARANCE</t>
  </si>
  <si>
    <t>General site clearance</t>
  </si>
  <si>
    <t>Break-out and remove existing kerb including base and backing, cart away to approved tip as directed by the Engineer.</t>
  </si>
  <si>
    <t>Break-out and remove existing  60/80 mm thick interlocking block paving and cart to tip, including bed and under layer, as directed by the Engineer.</t>
  </si>
  <si>
    <t>ha</t>
  </si>
  <si>
    <t>m</t>
  </si>
  <si>
    <t>m2</t>
  </si>
  <si>
    <t>PART 4 - EARTHWORKS</t>
  </si>
  <si>
    <t>General excavation</t>
  </si>
  <si>
    <t xml:space="preserve">Excavation for cuttings; material other than top soil, rock or artificial hard material </t>
  </si>
  <si>
    <t>Excavation ancillaries</t>
  </si>
  <si>
    <t>Preparation of excavated surface; Material other than top soil, rock or artificial hard material</t>
  </si>
  <si>
    <t xml:space="preserve"> </t>
  </si>
  <si>
    <t>Disposal of excavated material, material other than top soil, rock or artificial hard material</t>
  </si>
  <si>
    <t>m3</t>
  </si>
  <si>
    <t xml:space="preserve">PART 5 - ROADS AND PAVINGS </t>
  </si>
  <si>
    <t>Kerbs, channels and edging</t>
  </si>
  <si>
    <t>Kerbs and edging including excavation, back filling,</t>
  </si>
  <si>
    <t xml:space="preserve">Concrete bed and backing as per detail drawing </t>
  </si>
  <si>
    <t>Precast concrete up stand kerbs; Straight or curve to radius exceeding 12m; (150 x 305mm)</t>
  </si>
  <si>
    <t xml:space="preserve">Precast concrete flush kerb 150 x 210mm </t>
  </si>
  <si>
    <t xml:space="preserve">Precast concrete heel kerb 75 x 150mm </t>
  </si>
  <si>
    <t>Precast concrete dropped kerb 300 x 150 mm</t>
  </si>
  <si>
    <t>Precast concrete up stand kerbs; curved to radius not exceeding 12m; (150 x 305mm)</t>
  </si>
  <si>
    <t>Light Duty Pavements</t>
  </si>
  <si>
    <t>Aggregate Sub base, depth 150mm; CBR ≥ 30%</t>
  </si>
  <si>
    <t>Aggregate Sub base, depth 200mm; CBR ≥ 30%</t>
  </si>
  <si>
    <t>Aggregate Road base, depth 200mm; CBR ≥ 80%</t>
  </si>
  <si>
    <t>Precast concrete interlocking block paving; Including crushed sand bed; the colour and patterns of the paving blocks as specified by the Engineer</t>
  </si>
  <si>
    <t>Precast concrete interlocking block 60 mm thick including 40mm thick crushed sand bed (Pedestrian Path)</t>
  </si>
  <si>
    <t>Precast concrete interlocking block 80 mm thick including 50mm thick crushed sand bed (Vehicular Path)</t>
  </si>
  <si>
    <t>Fill in 40-50mm gap between existing road and new kerb with concrete and AC wearing course including saw cutting, removal of asphalt pavement, tack coat etc. complete.</t>
  </si>
  <si>
    <t>Ancillaries - Traffic signs</t>
  </si>
  <si>
    <t>Traffic signs</t>
  </si>
  <si>
    <t>Octagonal sign panel; size H=600mm on 2.1m high post Sign Type (301)</t>
  </si>
  <si>
    <t>Triangular sign panel; dia.750mm on 2.1m high post  Sign Type (302)</t>
  </si>
  <si>
    <t>Rectangular sign panel; size 350x 600mm on 2.1m 
high post Sign Type (453.1)</t>
  </si>
  <si>
    <t>Non-illuminated warning and regulatory signs fixed on sharing posts (post measured elsewhere) as per the RTA Traffic Control Devices Manual.</t>
  </si>
  <si>
    <t>Rectangular sign panel</t>
  </si>
  <si>
    <t>Ancillaries - Surface marking</t>
  </si>
  <si>
    <t>Surface marking</t>
  </si>
  <si>
    <t>Thermo plastic road marking as per the RTA Traffic Control Devices Manual.</t>
  </si>
  <si>
    <t>Straight arrow signs; reference type 614.1</t>
  </si>
  <si>
    <t>Right turn arrow signs; refer. types 614.2 / 614.3</t>
  </si>
  <si>
    <t>White continuous lines;300 mm wide; type 601</t>
  </si>
  <si>
    <t>White intermittent lines; 300 mm wide; type 602</t>
  </si>
  <si>
    <t>Pedestrial crossing; 500mm wide; type 603</t>
  </si>
  <si>
    <t>Sand blast and remove existing road marking complete as directed by the Engineer</t>
  </si>
  <si>
    <t>Painting</t>
  </si>
  <si>
    <t>Chlorinated rubber based quick drying paint (black</t>
  </si>
  <si>
    <t>and white) applied in two coats to exposed faces of</t>
  </si>
  <si>
    <t>concrete up stand kerbs</t>
  </si>
  <si>
    <t>nr</t>
  </si>
  <si>
    <t>PART 6 - ETISALAT WORKS</t>
  </si>
  <si>
    <t>MISCELLANEOUS WORK</t>
  </si>
  <si>
    <t>Protection</t>
  </si>
  <si>
    <t>Protection of existing Etisalat duct, including excavate to exposing the existing Etisalat duct, and backfilling as per the Engineer approval</t>
  </si>
  <si>
    <t>Cast in situ plain Concrete Class 25/20 around the existing Etisalat duct</t>
  </si>
  <si>
    <t>Existing duct</t>
  </si>
  <si>
    <t>Relocation of JRC Manhole</t>
  </si>
  <si>
    <t>PART 7 - ETIC-DU  WORKS</t>
  </si>
  <si>
    <t>Notes:</t>
  </si>
  <si>
    <t>Du will provide all ducts, spacers and furniture for manholes and joint boxes, the tenderer shall include in his rate for collection and storage of these materials from Du stores in Dubai</t>
  </si>
  <si>
    <t>Contractor is reminded to exercise extreme caution when working near Fiber Optic and Coaxial Cable Routes</t>
  </si>
  <si>
    <t>Demolish existing redundant reinforced concrete joint box and manhole and cart to tip; including backfilling and compaction with suitable material</t>
  </si>
  <si>
    <t xml:space="preserve">JRC </t>
  </si>
  <si>
    <t>PIPEWORK - MANHOLES &amp; PIPEWORK</t>
  </si>
  <si>
    <t>ANCILLARIES</t>
  </si>
  <si>
    <t>Manholes</t>
  </si>
  <si>
    <t>Reinforced concrete joint boxes complete in accordance with Specifications and Drawings.</t>
  </si>
  <si>
    <t xml:space="preserve">Type JRC </t>
  </si>
  <si>
    <t>PIPE WORK - SUPPORTS AND PROTECTION,</t>
  </si>
  <si>
    <t>ANCILLARIES TO LAYING AND EXCAVATION</t>
  </si>
  <si>
    <t>Protection of existing Du duct, including excavate to exposing the existing duct, and backfilling as per the Engineer approval</t>
  </si>
  <si>
    <t>Cast in situ plain Concrete Class 25/20 around the  existing Du duct</t>
  </si>
  <si>
    <t>Concrete Surround for exisitingg ITS Line</t>
  </si>
  <si>
    <t>Relocation of MRC MANHOLE</t>
  </si>
  <si>
    <t>PART 8 - DEWA (WD)  WORKS</t>
  </si>
  <si>
    <t>Removal of Pipeline</t>
  </si>
  <si>
    <t>Carefully excavate around existing redundant water supply pipelines, remove pipes and fittings, deliver to DEWA Stores and backfill trench with suitable material including reinstatement.</t>
  </si>
  <si>
    <t>300mm diameter pipe</t>
  </si>
  <si>
    <t>PIPEWORK - PIPES</t>
  </si>
  <si>
    <t>Supply and Lay Self-restrained GRE pipes in trench with couplings including excavation, backfilling, etc. on previously excavated trench with necessary modification.</t>
  </si>
  <si>
    <t>300mm diameter depth not exceeding 1.5m</t>
  </si>
  <si>
    <t>Supply and Lay Self-restrained GRE pipes not in trench with couplings including excavation, backfilling, etc. on previously excavated trench with necessary modification.</t>
  </si>
  <si>
    <t>Connection to existing line</t>
  </si>
  <si>
    <t>Connect new GRE pipe to existing pipe line in the same direction (on both side of the each location to be considered as one connection), including necessary fittings (Bend, Tees &amp; Joints), additional excavation, and backfilling etc and complete all in respects in accordance with DEAW Requirements</t>
  </si>
  <si>
    <t xml:space="preserve">Connection of 300mm dia. pipeline to existing pipeline 300mm dia. </t>
  </si>
  <si>
    <t>Beds and Surrounds</t>
  </si>
  <si>
    <t>sand material bed</t>
  </si>
  <si>
    <t>300mm diameter</t>
  </si>
  <si>
    <t>Selected excavated material surrounds including laying of warning tapes, etc.</t>
  </si>
  <si>
    <t xml:space="preserve">Protection </t>
  </si>
  <si>
    <t>Stiffness and fully laminated with reinforced concrete encasement protection. As per Drawings &amp; Standards._x000D_ As directed by Engineer.</t>
  </si>
  <si>
    <t>Supply and install Steel sleeve including spacer, rollers, brackets, grouting complete as detailed on DEWA-Standard  and specifications.
For 300mm GRE Pipe</t>
  </si>
  <si>
    <t>PART 9 - DEWA (ED) WORKS</t>
  </si>
  <si>
    <t xml:space="preserve">PIPEWORK - MANHOLES AND PIPE WORKS </t>
  </si>
  <si>
    <t>Duct works</t>
  </si>
  <si>
    <t>Supply and lay 'uPVC' duct in trench in trench beneath carriageways including excavation, backfilling ,ropes, endcap and duct markers as specified</t>
  </si>
  <si>
    <t>4 way 150mm uPVC duct; depth not exceeding 1.5m</t>
  </si>
  <si>
    <t>Beds &amp; surrounds</t>
  </si>
  <si>
    <t>Selected excavated material bed and surrounds</t>
  </si>
  <si>
    <t>including laying of warning tapes;</t>
  </si>
  <si>
    <t>4 way 150mm dia. Duct</t>
  </si>
  <si>
    <t>PART 10 - DRAINAGE WORKS</t>
  </si>
  <si>
    <t xml:space="preserve">Relocate Existing Gully </t>
  </si>
  <si>
    <t>Remove  &amp; Refixing of set a side gully ,including all related earth works connections , fittings, painting, etc, complete</t>
  </si>
  <si>
    <t xml:space="preserve">PART 12 - IRRIGATION WORK </t>
  </si>
  <si>
    <t>PIPEWORK - MANHOLES AND PIPEWORK</t>
  </si>
  <si>
    <t>Carefully excavate, expose and remove existing pipes and dispose to approved location/ or hand over to service authority; including all fittings, thrust blocks, necessary earth works  reinstatement of the existing surface, etc.</t>
  </si>
  <si>
    <t>Pipe nominal bore 200mm</t>
  </si>
  <si>
    <t>Supply and lay Self-restrained GRP pipes in trench including couplings, all accessories, excavation, backfilling, compaction, warning tapes and necessary testing, cleaning, handing over to DM Irrigation department, etc. all as per DM Irrigation department standards &amp; specification.</t>
  </si>
  <si>
    <t xml:space="preserve">200mm dia. GRP pipe; depth 1.5 </t>
  </si>
  <si>
    <t>Connect new pipe to existing pipe line in the same direction with self restrained at the joints (on both side of the each location to be considered as one connection), including necessary fittings, additional excavation, and backfilling etc.</t>
  </si>
  <si>
    <t>Connection of 200mm dia. pipe to existing pipeline dia. 200mm depth not exceeding 1.5m</t>
  </si>
  <si>
    <t>Bed and surround to Pipes</t>
  </si>
  <si>
    <t>Granular bed &amp; surround to pipes including laying of warning tapes; etc. as per detail drawings, Engineer approval and the Drainage  &amp;  Irrigation department Requirements</t>
  </si>
  <si>
    <t>200mm dia pipe.</t>
  </si>
  <si>
    <t>Wrapping and lagging</t>
  </si>
  <si>
    <t>Geotextile filter fabric around the  granular surround to irrigation pipes as detailed on drawings</t>
  </si>
  <si>
    <t>200mm diameter pipe</t>
  </si>
  <si>
    <t>PART 13 -  SEWERAGE WORKS</t>
  </si>
  <si>
    <t>Ancillaries</t>
  </si>
  <si>
    <t>Adjustment of existing manhole/chamber levels to suit finished levels by approximately +0.5m to +1.0m</t>
  </si>
  <si>
    <t>PART 14 - SPARE DUCTS WORKS</t>
  </si>
  <si>
    <t>Supply and lay uPVC spare ducts in trench</t>
  </si>
  <si>
    <t>including end caps, draw ropes, studs and</t>
  </si>
  <si>
    <t>concrete duct markers as specified</t>
  </si>
  <si>
    <t>Depth not exceeding 1.5m</t>
  </si>
  <si>
    <t>Two way 200mm dia duct</t>
  </si>
  <si>
    <t>Bed &amp; surrounds</t>
  </si>
  <si>
    <t>PART 15 - PROVISIONAL SUMS</t>
  </si>
  <si>
    <t>Note:</t>
  </si>
  <si>
    <t>The Provisional Sums given in the Bill of Quantities may be expended totally or in part or not at all, at the discretion of the Engineer.</t>
  </si>
  <si>
    <t>The Contractor shall coordinate with the services authorities and provide all necessary facilities as may be required and as foreseeable by an experienced contractor. The cost of such coordination and facilities is deemed to be included in the respective item given in Bill No. 1 of the Bills of Quantities.</t>
  </si>
  <si>
    <t>Service Authority Works</t>
  </si>
  <si>
    <t>Allow the provisional sum for direct payment by the Employer to Service Authority.</t>
  </si>
  <si>
    <t>Contingencies</t>
  </si>
  <si>
    <t>Allow the Provisional Sum of contingencies to be expended at the discretion of the Employer</t>
  </si>
  <si>
    <t>Percentage addition for Attendance, Overhead &amp;</t>
  </si>
  <si>
    <t xml:space="preserve"> Profit  on Contingencies</t>
  </si>
  <si>
    <t>Sum</t>
  </si>
  <si>
    <t>%</t>
  </si>
  <si>
    <t>Discount</t>
  </si>
  <si>
    <t>Advance Payment (20%)</t>
  </si>
  <si>
    <t>Advance Payment Recovery (20%)</t>
  </si>
  <si>
    <t>KCE Claim</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</si>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</sst>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b/>
      <sz val="11"/>
      <color rgb="FF0061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3">
    <border>
      <left/>
      <right/>
      <top/>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62">
    <xf numFmtId="0" fontId="0" fillId="0" borderId="0" xfId="0"/>
    <xf numFmtId="0" fontId="0" fillId="0" borderId="0" xfId="0" applyAlignment="1">
      <alignment horizontal="center"/>
    </xf>
    <xf numFmtId="0" fontId="5" fillId="0" borderId="0" xfId="0" applyFont="1" applyAlignment="1">
      <alignment horizontal="center" vertical="center"/>
    </xf>
    <xf numFmtId="43" fontId="0" fillId="0" borderId="0" xfId="1" applyFont="1" applyAlignment="1">
      <alignment wrapText="1"/>
    </xf>
    <xf numFmtId="43" fontId="0" fillId="0" borderId="0" xfId="1" applyFont="1"/>
    <xf numFmtId="2" fontId="0" fillId="0" borderId="0" xfId="0" applyNumberFormat="1" applyAlignment="1">
      <alignment horizontal="center" wrapText="1"/>
    </xf>
    <xf numFmtId="2" fontId="0" fillId="0" borderId="0" xfId="0" applyNumberFormat="1" applyAlignment="1">
      <alignment horizontal="center"/>
    </xf>
    <xf numFmtId="0" fontId="3" fillId="3" borderId="0" xfId="3"/>
    <xf numFmtId="0" fontId="4" fillId="4" borderId="0" xfId="4"/>
    <xf numFmtId="0" fontId="2" fillId="2" borderId="0" xfId="2"/>
    <xf numFmtId="0" fontId="4" fillId="4" borderId="4" xfId="4" applyBorder="1" applyAlignment="1">
      <alignment horizontal="center"/>
    </xf>
    <xf numFmtId="0" fontId="4" fillId="4" borderId="5" xfId="4" applyBorder="1" applyAlignment="1">
      <alignment wrapText="1"/>
    </xf>
    <xf numFmtId="2" fontId="4" fillId="4" borderId="5" xfId="4" applyNumberFormat="1" applyBorder="1" applyAlignment="1">
      <alignment horizontal="center"/>
    </xf>
    <xf numFmtId="0" fontId="4" fillId="4" borderId="5" xfId="4" applyBorder="1" applyAlignment="1">
      <alignment horizontal="center"/>
    </xf>
    <xf numFmtId="43" fontId="4" fillId="4" borderId="5" xfId="4" applyNumberFormat="1" applyBorder="1"/>
    <xf numFmtId="2" fontId="4" fillId="4" borderId="5" xfId="4" applyNumberFormat="1" applyBorder="1" applyAlignment="1">
      <alignment horizontal="center" wrapText="1"/>
    </xf>
    <xf numFmtId="43" fontId="4" fillId="4" borderId="5" xfId="4" applyNumberFormat="1" applyBorder="1" applyAlignment="1">
      <alignment wrapText="1"/>
    </xf>
    <xf numFmtId="43" fontId="4" fillId="4" borderId="6" xfId="4" applyNumberFormat="1" applyBorder="1" applyAlignment="1">
      <alignment wrapText="1"/>
    </xf>
    <xf numFmtId="0" fontId="0" fillId="0" borderId="4" xfId="0" applyBorder="1" applyAlignment="1">
      <alignment horizontal="center"/>
    </xf>
    <xf numFmtId="0" fontId="0" fillId="0" borderId="5" xfId="0" applyBorder="1" applyAlignment="1">
      <alignment wrapText="1"/>
    </xf>
    <xf numFmtId="2" fontId="0" fillId="0" borderId="5" xfId="0" applyNumberFormat="1" applyBorder="1" applyAlignment="1">
      <alignment horizontal="center"/>
    </xf>
    <xf numFmtId="0" fontId="0" fillId="0" borderId="5" xfId="0" applyBorder="1" applyAlignment="1">
      <alignment horizontal="center"/>
    </xf>
    <xf numFmtId="43" fontId="0" fillId="0" borderId="5" xfId="1" applyFont="1" applyBorder="1"/>
    <xf numFmtId="2" fontId="0" fillId="0" borderId="5" xfId="0" applyNumberFormat="1" applyBorder="1" applyAlignment="1">
      <alignment horizontal="center" wrapText="1"/>
    </xf>
    <xf numFmtId="43" fontId="0" fillId="0" borderId="5" xfId="1" applyFont="1" applyBorder="1" applyAlignment="1">
      <alignment wrapText="1"/>
    </xf>
    <xf numFmtId="43" fontId="0" fillId="0" borderId="6" xfId="1" applyFont="1" applyBorder="1" applyAlignment="1">
      <alignment wrapText="1"/>
    </xf>
    <xf numFmtId="0" fontId="6" fillId="0" borderId="5" xfId="0" applyFont="1" applyBorder="1" applyAlignment="1">
      <alignment wrapText="1"/>
    </xf>
    <xf numFmtId="43" fontId="5" fillId="0" borderId="5" xfId="1" applyFont="1" applyBorder="1"/>
    <xf numFmtId="43" fontId="5" fillId="0" borderId="5" xfId="1" applyFont="1" applyBorder="1" applyAlignment="1">
      <alignment wrapText="1"/>
    </xf>
    <xf numFmtId="43" fontId="5" fillId="0" borderId="6" xfId="1" applyFont="1" applyBorder="1" applyAlignment="1">
      <alignment wrapText="1"/>
    </xf>
    <xf numFmtId="0" fontId="3" fillId="3" borderId="4" xfId="3" applyBorder="1" applyAlignment="1">
      <alignment horizontal="center"/>
    </xf>
    <xf numFmtId="0" fontId="3" fillId="3" borderId="5" xfId="3" applyBorder="1" applyAlignment="1">
      <alignment wrapText="1"/>
    </xf>
    <xf numFmtId="2" fontId="3" fillId="3" borderId="5" xfId="3" applyNumberFormat="1" applyBorder="1" applyAlignment="1">
      <alignment horizontal="center"/>
    </xf>
    <xf numFmtId="0" fontId="3" fillId="3" borderId="5" xfId="3" applyBorder="1" applyAlignment="1">
      <alignment horizontal="center"/>
    </xf>
    <xf numFmtId="43" fontId="3" fillId="3" borderId="5" xfId="3" applyNumberFormat="1" applyBorder="1"/>
    <xf numFmtId="2" fontId="3" fillId="3" borderId="5" xfId="3" applyNumberFormat="1" applyBorder="1" applyAlignment="1">
      <alignment horizontal="center" wrapText="1"/>
    </xf>
    <xf numFmtId="43" fontId="3" fillId="3" borderId="5" xfId="3" applyNumberFormat="1" applyBorder="1" applyAlignment="1">
      <alignment wrapText="1"/>
    </xf>
    <xf numFmtId="43" fontId="3" fillId="3" borderId="6" xfId="3" applyNumberFormat="1" applyBorder="1" applyAlignment="1">
      <alignment wrapText="1"/>
    </xf>
    <xf numFmtId="0" fontId="2" fillId="2" borderId="7" xfId="2" applyBorder="1" applyAlignment="1">
      <alignment horizontal="center"/>
    </xf>
    <xf numFmtId="0" fontId="2" fillId="2" borderId="8" xfId="2" applyBorder="1" applyAlignment="1">
      <alignment wrapText="1"/>
    </xf>
    <xf numFmtId="2" fontId="2" fillId="2" borderId="8" xfId="2" applyNumberFormat="1" applyBorder="1" applyAlignment="1">
      <alignment horizontal="center"/>
    </xf>
    <xf numFmtId="0" fontId="2" fillId="2" borderId="8" xfId="2" applyBorder="1" applyAlignment="1">
      <alignment horizontal="center"/>
    </xf>
    <xf numFmtId="43" fontId="2" fillId="2" borderId="8" xfId="2" applyNumberFormat="1" applyBorder="1"/>
    <xf numFmtId="0" fontId="4" fillId="4" borderId="1" xfId="4" applyBorder="1" applyAlignment="1">
      <alignment horizontal="center"/>
    </xf>
    <xf numFmtId="0" fontId="4" fillId="4" borderId="2" xfId="4" applyBorder="1" applyAlignment="1">
      <alignment wrapText="1"/>
    </xf>
    <xf numFmtId="2" fontId="4" fillId="4" borderId="2" xfId="4" applyNumberFormat="1" applyBorder="1" applyAlignment="1">
      <alignment horizontal="center"/>
    </xf>
    <xf numFmtId="0" fontId="4" fillId="4" borderId="2" xfId="4" applyBorder="1" applyAlignment="1">
      <alignment horizontal="center"/>
    </xf>
    <xf numFmtId="43" fontId="4" fillId="4" borderId="2" xfId="4" applyNumberFormat="1" applyBorder="1"/>
    <xf numFmtId="2" fontId="4" fillId="4" borderId="2" xfId="4" applyNumberFormat="1" applyBorder="1" applyAlignment="1">
      <alignment horizontal="center" wrapText="1"/>
    </xf>
    <xf numFmtId="43" fontId="4" fillId="4" borderId="2" xfId="4" applyNumberFormat="1" applyBorder="1" applyAlignment="1">
      <alignment wrapText="1"/>
    </xf>
    <xf numFmtId="43" fontId="4" fillId="4" borderId="3" xfId="4" applyNumberFormat="1" applyBorder="1" applyAlignment="1">
      <alignment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2" fontId="5" fillId="0" borderId="11" xfId="0" applyNumberFormat="1" applyFont="1" applyBorder="1" applyAlignment="1">
      <alignment horizontal="center" vertical="center"/>
    </xf>
    <xf numFmtId="43" fontId="5" fillId="0" borderId="11" xfId="1" applyFont="1" applyBorder="1" applyAlignment="1">
      <alignment horizontal="center" vertical="center"/>
    </xf>
    <xf numFmtId="2" fontId="5" fillId="0" borderId="11" xfId="0" applyNumberFormat="1" applyFont="1" applyBorder="1" applyAlignment="1">
      <alignment horizontal="center" vertical="center" wrapText="1"/>
    </xf>
    <xf numFmtId="43" fontId="5" fillId="0" borderId="11" xfId="1" applyFont="1" applyBorder="1" applyAlignment="1">
      <alignment horizontal="center" vertical="center" wrapText="1"/>
    </xf>
    <xf numFmtId="43" fontId="5" fillId="0" borderId="12" xfId="1" applyFont="1" applyBorder="1" applyAlignment="1">
      <alignment horizontal="center" vertical="center" wrapText="1"/>
    </xf>
    <xf numFmtId="43" fontId="7" fillId="2" borderId="8" xfId="2" applyNumberFormat="1" applyFont="1" applyBorder="1"/>
    <xf numFmtId="2" fontId="7" fillId="2" borderId="8" xfId="2" applyNumberFormat="1" applyFont="1" applyBorder="1" applyAlignment="1">
      <alignment horizontal="center" wrapText="1"/>
    </xf>
    <xf numFmtId="43" fontId="7" fillId="2" borderId="8" xfId="2" applyNumberFormat="1" applyFont="1" applyBorder="1" applyAlignment="1">
      <alignment wrapText="1"/>
    </xf>
    <xf numFmtId="43" fontId="7" fillId="2" borderId="9" xfId="2" applyNumberFormat="1" applyFont="1" applyBorder="1" applyAlignment="1">
      <alignment wrapText="1"/>
    </xf>
  </cellXfs>
  <cellStyles count="5">
    <cellStyle name="Bad" xfId="3" builtinId="27"/>
    <cellStyle name="Comma" xfId="1" builtinId="3"/>
    <cellStyle name="Good" xfId="2" builtinId="26"/>
    <cellStyle name="Neutral" xfId="4" builtinId="28"/>
    <cellStyle name="Normal" xfId="0" builtinId="0"/>
  </cellStyles>
  <dxfs count="30">
    <dxf>
      <font>
        <b/>
      </font>
      <numFmt numFmtId="35" formatCode="_(* #,##0.00_);_(* \(#,##0.00\);_(* &quot;-&quot;??_);_(@_)"/>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left style="thin">
          <color indexed="64"/>
        </left>
        <right/>
        <top style="hair">
          <color indexed="64"/>
        </top>
        <bottom style="hair">
          <color indexed="64"/>
        </bottom>
        <vertical style="thin">
          <color indexed="64"/>
        </vertical>
        <horizontal style="hair">
          <color indexed="64"/>
        </horizontal>
      </border>
    </dxf>
    <dxf>
      <font>
        <b/>
      </font>
      <numFmt numFmtId="35" formatCode="_(* #,##0.00_);_(* \(#,##0.00\);_(* &quot;-&quot;??_);_(@_)"/>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font>
        <b/>
      </font>
      <numFmt numFmtId="35" formatCode="_(* #,##0.00_);_(* \(#,##0.00\);_(* &quot;-&quot;??_);_(@_)"/>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font>
        <b/>
      </font>
      <numFmt numFmtId="2" formatCode="0.00"/>
      <alignment horizontal="center" vertical="bottom" textRotation="0" wrapText="1" indent="0" justifyLastLine="0" shrinkToFit="0" readingOrder="0"/>
      <border diagonalUp="0" diagonalDown="0" outline="0">
        <left style="thin">
          <color indexed="64"/>
        </left>
        <right style="thin">
          <color indexed="64"/>
        </right>
        <top/>
        <bottom/>
      </border>
    </dxf>
    <dxf>
      <numFmt numFmtId="2" formatCode="0.00"/>
      <alignment horizontal="center"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font>
        <b/>
      </font>
      <numFmt numFmtId="2" formatCode="0.00"/>
      <alignment horizontal="center" vertical="bottom" textRotation="0" wrapText="1" indent="0" justifyLastLine="0" shrinkToFit="0" readingOrder="0"/>
      <border diagonalUp="0" diagonalDown="0" outline="0">
        <left style="thin">
          <color indexed="64"/>
        </left>
        <right style="thin">
          <color indexed="64"/>
        </right>
        <top/>
        <bottom/>
      </border>
    </dxf>
    <dxf>
      <numFmt numFmtId="2" formatCode="0.00"/>
      <alignment horizontal="center"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font>
        <b/>
      </font>
      <numFmt numFmtId="2" formatCode="0.00"/>
      <alignment horizontal="center" vertical="bottom" textRotation="0" wrapText="1" indent="0" justifyLastLine="0" shrinkToFit="0" readingOrder="0"/>
      <border diagonalUp="0" diagonalDown="0" outline="0">
        <left style="thin">
          <color indexed="64"/>
        </left>
        <right style="thin">
          <color indexed="64"/>
        </right>
        <top/>
        <bottom/>
      </border>
    </dxf>
    <dxf>
      <numFmt numFmtId="2" formatCode="0.00"/>
      <alignment horizontal="center"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font>
        <b/>
      </font>
      <numFmt numFmtId="35" formatCode="_(* #,##0.00_);_(* \(#,##0.00\);_(* &quot;-&quot;??_);_(@_)"/>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numFmt numFmtId="35" formatCode="_(* #,##0.00_);_(* \(#,##0.00\);_(* &quot;-&quot;??_);_(@_)"/>
      <border diagonalUp="0" diagonalDown="0">
        <left style="thin">
          <color indexed="64"/>
        </left>
        <right style="thin">
          <color indexed="64"/>
        </right>
        <top/>
        <bottom/>
        <vertical style="thin">
          <color indexed="64"/>
        </vertical>
        <horizontal style="hair">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hair">
          <color indexed="64"/>
        </horizontal>
      </border>
    </dxf>
    <dxf>
      <alignment horizontal="center" vertical="bottom" textRotation="0" wrapText="0"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hair">
          <color indexed="64"/>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hair">
          <color indexed="64"/>
        </horizontal>
      </border>
    </dxf>
    <dxf>
      <alignment horizontal="general"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alignment horizontal="center" vertical="bottom" textRotation="0" wrapText="0" indent="0" justifyLastLine="0" shrinkToFit="0" readingOrder="0"/>
      <border diagonalUp="0" diagonalDown="0">
        <left/>
        <right style="thin">
          <color indexed="64"/>
        </right>
        <top/>
        <bottom/>
        <vertical style="thin">
          <color indexed="64"/>
        </vertical>
        <horizontal style="hair">
          <color indexed="64"/>
        </horizontal>
      </border>
    </dxf>
    <dxf>
      <alignment horizontal="center" vertical="bottom" textRotation="0" wrapText="0" indent="0" justifyLastLine="0" shrinkToFit="0" readingOrder="0"/>
      <border diagonalUp="0" diagonalDown="0">
        <left/>
        <right style="thin">
          <color indexed="64"/>
        </right>
        <top style="hair">
          <color indexed="64"/>
        </top>
        <bottom style="hair">
          <color indexed="64"/>
        </bottom>
        <vertical style="thin">
          <color indexed="64"/>
        </vertical>
        <horizontal style="hair">
          <color indexed="64"/>
        </horizontal>
      </border>
    </dxf>
    <dxf>
      <border>
        <top style="hair">
          <color indexed="64"/>
        </top>
      </border>
    </dxf>
    <dxf>
      <border diagonalUp="0" diagonalDown="0">
        <left style="thin">
          <color indexed="64"/>
        </left>
        <right style="thin">
          <color indexed="64"/>
        </right>
        <top/>
        <bottom/>
        <vertical style="thin">
          <color indexed="64"/>
        </vertical>
        <horizontal style="hair">
          <color indexed="64"/>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hair">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501504-B14C-433D-936B-9C0A9D0F136C}" name="Table1" displayName="Table1" ref="A1:L222" totalsRowCount="1" headerRowDxfId="29" dataDxfId="27" totalsRowDxfId="25" headerRowBorderDxfId="28" tableBorderDxfId="26" totalsRowBorderDxfId="24" headerRowCellStyle="Comma" dataCellStyle="Comma" totalsRowCellStyle="Good">
  <autoFilter ref="A1:L221" xr:uid="{94501504-B14C-433D-936B-9C0A9D0F136C}"/>
  <tableColumns count="12">
    <tableColumn id="1" xr3:uid="{39B788E8-2812-4ABC-81FB-A9EC7DA7F8ED}" name="No" dataDxfId="23" totalsRowDxfId="22" totalsRowCellStyle="Good"/>
    <tableColumn id="2" xr3:uid="{D08575AF-7366-466F-8CB7-4F42AEBDC691}" name="Description" dataDxfId="21" totalsRowDxfId="20" totalsRowCellStyle="Good"/>
    <tableColumn id="3" xr3:uid="{4B42FD95-2FB3-4F72-963E-9457D6051947}" name="Qty" dataDxfId="19" totalsRowDxfId="18" totalsRowCellStyle="Good"/>
    <tableColumn id="4" xr3:uid="{9B333BFC-BD56-4198-96EB-A545377BE00C}" name="Unit" dataDxfId="17" totalsRowDxfId="16" totalsRowCellStyle="Good"/>
    <tableColumn id="5" xr3:uid="{5A90B9DF-ABB0-4EA4-AEC6-EE76E59B5711}" name="Rate" dataDxfId="15" totalsRowDxfId="14" dataCellStyle="Comma" totalsRowCellStyle="Good"/>
    <tableColumn id="6" xr3:uid="{19636C16-3FAB-40DC-B90A-DA6AE7FBBAE9}" name="Amount" totalsRowFunction="sum" dataDxfId="13" totalsRowDxfId="12" dataCellStyle="Comma" totalsRowCellStyle="Good"/>
    <tableColumn id="7" xr3:uid="{AA3ABE55-B94B-4092-8341-BF043D13231E}" name="Previous Qty" dataDxfId="11" totalsRowDxfId="10" totalsRowCellStyle="Good"/>
    <tableColumn id="8" xr3:uid="{9F13DA12-E678-4A18-A165-5598A6D34838}" name="This Month Qty" dataDxfId="9" totalsRowDxfId="8" totalsRowCellStyle="Good">
      <calculatedColumnFormula>Table1[[#This Row],[Cumulative Qty]]-Table1[[#This Row],[Previous Qty]]</calculatedColumnFormula>
    </tableColumn>
    <tableColumn id="9" xr3:uid="{36521499-0631-45F0-AD23-EFB785F689D5}" name="Cumulative Qty" dataDxfId="7" totalsRowDxfId="6" totalsRowCellStyle="Good"/>
    <tableColumn id="10" xr3:uid="{4F54ECE8-8026-4692-8C67-D4B8954E5CE4}" name="Previous Amount" totalsRowFunction="sum" dataDxfId="5" totalsRowDxfId="4" dataCellStyle="Comma" totalsRowCellStyle="Good"/>
    <tableColumn id="11" xr3:uid="{CF2180E0-4D37-4A8F-A6BD-EE54F0CCB2C8}" name="This Month Amount" totalsRowFunction="sum" dataDxfId="3" totalsRowDxfId="2" dataCellStyle="Comma" totalsRowCellStyle="Good">
      <calculatedColumnFormula>-Table1[[#This Row],[Cumulative Amount]]-Table1[[#This Row],[Previous Amount]]</calculatedColumnFormula>
    </tableColumn>
    <tableColumn id="12" xr3:uid="{EEB02D1C-6B25-4AAC-BD5C-082F49C0AA48}" name="Cumulative Amount" totalsRowFunction="sum" dataDxfId="1" totalsRowDxfId="0" dataCellStyle="Comma" totalsRowCellStyle="Good">
      <calculatedColumnFormula>Table1[[#This Row],[Cumulative Qty]]*Table1[[#This Row],[Rate]]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701F-49E4-4390-8344-BA18691A42D0}">
  <dimension ref="A1:L225"/>
  <sheetViews>
    <sheetView tabSelected="1" view="pageBreakPreview" topLeftCell="A214" zoomScaleNormal="100" zoomScaleSheetLayoutView="100" workbookViewId="0">
      <selection activeCell="B232" sqref="B232"/>
    </sheetView>
  </sheetViews>
  <sheetFormatPr defaultRowHeight="14.5" x14ac:dyDescent="0.35"/>
  <cols>
    <col min="1" max="1" width="8.7265625" style="1"/>
    <col min="2" max="2" width="41.90625" customWidth="1"/>
    <col min="3" max="3" width="8.7265625" style="6"/>
    <col min="4" max="4" width="8.7265625" style="1"/>
    <col min="5" max="5" width="10.08984375" style="4" bestFit="1" customWidth="1"/>
    <col min="6" max="6" width="13.6328125" style="4" bestFit="1" customWidth="1"/>
    <col min="7" max="7" width="13.453125" style="5" customWidth="1"/>
    <col min="8" max="8" width="15.81640625" style="5" customWidth="1"/>
    <col min="9" max="9" width="15.7265625" style="5" customWidth="1"/>
    <col min="10" max="12" width="21.54296875" style="3" customWidth="1"/>
  </cols>
  <sheetData>
    <row r="1" spans="1:12" s="2" customFormat="1" ht="31" customHeight="1" x14ac:dyDescent="0.35">
      <c r="A1" s="51" t="s">
        <v>0</v>
      </c>
      <c r="B1" s="52" t="s">
        <v>1</v>
      </c>
      <c r="C1" s="53" t="s">
        <v>2</v>
      </c>
      <c r="D1" s="52" t="s">
        <v>3</v>
      </c>
      <c r="E1" s="54" t="s">
        <v>4</v>
      </c>
      <c r="F1" s="54" t="s">
        <v>5</v>
      </c>
      <c r="G1" s="55" t="s">
        <v>6</v>
      </c>
      <c r="H1" s="55" t="s">
        <v>7</v>
      </c>
      <c r="I1" s="55" t="s">
        <v>8</v>
      </c>
      <c r="J1" s="56" t="s">
        <v>9</v>
      </c>
      <c r="K1" s="56" t="s">
        <v>10</v>
      </c>
      <c r="L1" s="57" t="s">
        <v>11</v>
      </c>
    </row>
    <row r="2" spans="1:12" s="8" customFormat="1" x14ac:dyDescent="0.35">
      <c r="A2" s="43"/>
      <c r="B2" s="44" t="s">
        <v>12</v>
      </c>
      <c r="C2" s="45"/>
      <c r="D2" s="46"/>
      <c r="E2" s="47"/>
      <c r="F2" s="47"/>
      <c r="G2" s="48"/>
      <c r="H2" s="48"/>
      <c r="I2" s="48"/>
      <c r="J2" s="49"/>
      <c r="K2" s="49"/>
      <c r="L2" s="50"/>
    </row>
    <row r="3" spans="1:12" x14ac:dyDescent="0.35">
      <c r="A3" s="18"/>
      <c r="B3" s="19" t="s">
        <v>13</v>
      </c>
      <c r="C3" s="20"/>
      <c r="D3" s="21"/>
      <c r="E3" s="22"/>
      <c r="F3" s="22"/>
      <c r="G3" s="23"/>
      <c r="H3" s="23"/>
      <c r="I3" s="23"/>
      <c r="J3" s="24"/>
      <c r="K3" s="24"/>
      <c r="L3" s="25"/>
    </row>
    <row r="4" spans="1:12" x14ac:dyDescent="0.35">
      <c r="A4" s="18" t="s">
        <v>14</v>
      </c>
      <c r="B4" s="19" t="s">
        <v>15</v>
      </c>
      <c r="C4" s="20">
        <v>1</v>
      </c>
      <c r="D4" s="21" t="s">
        <v>45</v>
      </c>
      <c r="E4" s="22">
        <v>7100</v>
      </c>
      <c r="F4" s="22">
        <f>PRODUCT(E4,C4)</f>
        <v>7100</v>
      </c>
      <c r="G4" s="23"/>
      <c r="H4" s="23">
        <f>Table1[[#This Row],[Cumulative Qty]]-Table1[[#This Row],[Previous Qty]]</f>
        <v>1</v>
      </c>
      <c r="I4" s="23">
        <v>1</v>
      </c>
      <c r="J4" s="24"/>
      <c r="K4" s="24">
        <f>Table1[[#This Row],[Cumulative Amount]]-Table1[[#This Row],[Previous Amount]]</f>
        <v>7100</v>
      </c>
      <c r="L4" s="25">
        <f>Table1[[#This Row],[Cumulative Qty]]*Table1[[#This Row],[Rate]]</f>
        <v>7100</v>
      </c>
    </row>
    <row r="5" spans="1:12" x14ac:dyDescent="0.35">
      <c r="A5" s="18" t="s">
        <v>16</v>
      </c>
      <c r="B5" s="19" t="s">
        <v>17</v>
      </c>
      <c r="C5" s="20">
        <v>1</v>
      </c>
      <c r="D5" s="21" t="s">
        <v>45</v>
      </c>
      <c r="E5" s="22">
        <v>0</v>
      </c>
      <c r="F5" s="22">
        <f t="shared" ref="F5:F16" si="0">PRODUCT(E5,C5)</f>
        <v>0</v>
      </c>
      <c r="G5" s="23"/>
      <c r="H5" s="23">
        <f>Table1[[#This Row],[Cumulative Qty]]-Table1[[#This Row],[Previous Qty]]</f>
        <v>0</v>
      </c>
      <c r="I5" s="23"/>
      <c r="J5" s="24"/>
      <c r="K5" s="24">
        <f>Table1[[#This Row],[Cumulative Amount]]-Table1[[#This Row],[Previous Amount]]</f>
        <v>0</v>
      </c>
      <c r="L5" s="25">
        <f>Table1[[#This Row],[Cumulative Qty]]*Table1[[#This Row],[Rate]]</f>
        <v>0</v>
      </c>
    </row>
    <row r="6" spans="1:12" x14ac:dyDescent="0.35">
      <c r="A6" s="18" t="s">
        <v>18</v>
      </c>
      <c r="B6" s="19" t="s">
        <v>19</v>
      </c>
      <c r="C6" s="20">
        <v>1</v>
      </c>
      <c r="D6" s="21" t="s">
        <v>45</v>
      </c>
      <c r="E6" s="22">
        <v>3900</v>
      </c>
      <c r="F6" s="22">
        <f t="shared" si="0"/>
        <v>3900</v>
      </c>
      <c r="G6" s="23"/>
      <c r="H6" s="23">
        <f>Table1[[#This Row],[Cumulative Qty]]-Table1[[#This Row],[Previous Qty]]</f>
        <v>1</v>
      </c>
      <c r="I6" s="23">
        <v>1</v>
      </c>
      <c r="J6" s="24"/>
      <c r="K6" s="24">
        <f>Table1[[#This Row],[Cumulative Amount]]-Table1[[#This Row],[Previous Amount]]</f>
        <v>3900</v>
      </c>
      <c r="L6" s="25">
        <f>Table1[[#This Row],[Cumulative Qty]]*Table1[[#This Row],[Rate]]</f>
        <v>3900</v>
      </c>
    </row>
    <row r="7" spans="1:12" x14ac:dyDescent="0.35">
      <c r="A7" s="18" t="s">
        <v>20</v>
      </c>
      <c r="B7" s="19" t="s">
        <v>21</v>
      </c>
      <c r="C7" s="20">
        <v>1</v>
      </c>
      <c r="D7" s="21" t="s">
        <v>45</v>
      </c>
      <c r="E7" s="22">
        <v>0</v>
      </c>
      <c r="F7" s="22">
        <f t="shared" si="0"/>
        <v>0</v>
      </c>
      <c r="G7" s="23"/>
      <c r="H7" s="23">
        <f>Table1[[#This Row],[Cumulative Qty]]-Table1[[#This Row],[Previous Qty]]</f>
        <v>0</v>
      </c>
      <c r="I7" s="23"/>
      <c r="J7" s="24"/>
      <c r="K7" s="24">
        <f>Table1[[#This Row],[Cumulative Amount]]-Table1[[#This Row],[Previous Amount]]</f>
        <v>0</v>
      </c>
      <c r="L7" s="25">
        <f>Table1[[#This Row],[Cumulative Qty]]*Table1[[#This Row],[Rate]]</f>
        <v>0</v>
      </c>
    </row>
    <row r="8" spans="1:12" x14ac:dyDescent="0.35">
      <c r="A8" s="18" t="s">
        <v>22</v>
      </c>
      <c r="B8" s="19" t="s">
        <v>23</v>
      </c>
      <c r="C8" s="20">
        <v>1</v>
      </c>
      <c r="D8" s="21" t="s">
        <v>45</v>
      </c>
      <c r="E8" s="22">
        <v>0</v>
      </c>
      <c r="F8" s="22">
        <f t="shared" si="0"/>
        <v>0</v>
      </c>
      <c r="G8" s="23"/>
      <c r="H8" s="23">
        <f>Table1[[#This Row],[Cumulative Qty]]-Table1[[#This Row],[Previous Qty]]</f>
        <v>0</v>
      </c>
      <c r="I8" s="23"/>
      <c r="J8" s="24"/>
      <c r="K8" s="24">
        <f>Table1[[#This Row],[Cumulative Amount]]-Table1[[#This Row],[Previous Amount]]</f>
        <v>0</v>
      </c>
      <c r="L8" s="25">
        <f>Table1[[#This Row],[Cumulative Qty]]*Table1[[#This Row],[Rate]]</f>
        <v>0</v>
      </c>
    </row>
    <row r="9" spans="1:12" x14ac:dyDescent="0.35">
      <c r="A9" s="18" t="s">
        <v>24</v>
      </c>
      <c r="B9" s="19" t="s">
        <v>25</v>
      </c>
      <c r="C9" s="20">
        <v>1</v>
      </c>
      <c r="D9" s="21" t="s">
        <v>45</v>
      </c>
      <c r="E9" s="22">
        <v>0</v>
      </c>
      <c r="F9" s="22">
        <f t="shared" si="0"/>
        <v>0</v>
      </c>
      <c r="G9" s="23"/>
      <c r="H9" s="23">
        <f>Table1[[#This Row],[Cumulative Qty]]-Table1[[#This Row],[Previous Qty]]</f>
        <v>0</v>
      </c>
      <c r="I9" s="23"/>
      <c r="J9" s="24"/>
      <c r="K9" s="24">
        <f>Table1[[#This Row],[Cumulative Amount]]-Table1[[#This Row],[Previous Amount]]</f>
        <v>0</v>
      </c>
      <c r="L9" s="25">
        <f>Table1[[#This Row],[Cumulative Qty]]*Table1[[#This Row],[Rate]]</f>
        <v>0</v>
      </c>
    </row>
    <row r="10" spans="1:12" x14ac:dyDescent="0.35">
      <c r="A10" s="18" t="s">
        <v>26</v>
      </c>
      <c r="B10" s="19" t="s">
        <v>27</v>
      </c>
      <c r="C10" s="20">
        <v>1</v>
      </c>
      <c r="D10" s="21" t="s">
        <v>45</v>
      </c>
      <c r="E10" s="22">
        <v>0</v>
      </c>
      <c r="F10" s="22">
        <f t="shared" si="0"/>
        <v>0</v>
      </c>
      <c r="G10" s="23"/>
      <c r="H10" s="23">
        <f>Table1[[#This Row],[Cumulative Qty]]-Table1[[#This Row],[Previous Qty]]</f>
        <v>0</v>
      </c>
      <c r="I10" s="23"/>
      <c r="J10" s="24"/>
      <c r="K10" s="24">
        <f>Table1[[#This Row],[Cumulative Amount]]-Table1[[#This Row],[Previous Amount]]</f>
        <v>0</v>
      </c>
      <c r="L10" s="25">
        <f>Table1[[#This Row],[Cumulative Qty]]*Table1[[#This Row],[Rate]]</f>
        <v>0</v>
      </c>
    </row>
    <row r="11" spans="1:12" ht="29" x14ac:dyDescent="0.35">
      <c r="A11" s="18" t="s">
        <v>28</v>
      </c>
      <c r="B11" s="19" t="s">
        <v>29</v>
      </c>
      <c r="C11" s="20">
        <v>1</v>
      </c>
      <c r="D11" s="21" t="s">
        <v>45</v>
      </c>
      <c r="E11" s="22">
        <v>20000</v>
      </c>
      <c r="F11" s="22">
        <f t="shared" si="0"/>
        <v>20000</v>
      </c>
      <c r="G11" s="23"/>
      <c r="H11" s="23">
        <f>Table1[[#This Row],[Cumulative Qty]]-Table1[[#This Row],[Previous Qty]]</f>
        <v>0.1</v>
      </c>
      <c r="I11" s="23">
        <v>0.1</v>
      </c>
      <c r="J11" s="24"/>
      <c r="K11" s="24">
        <f>Table1[[#This Row],[Cumulative Amount]]-Table1[[#This Row],[Previous Amount]]</f>
        <v>2000</v>
      </c>
      <c r="L11" s="25">
        <f>Table1[[#This Row],[Cumulative Qty]]*Table1[[#This Row],[Rate]]</f>
        <v>2000</v>
      </c>
    </row>
    <row r="12" spans="1:12" x14ac:dyDescent="0.35">
      <c r="A12" s="18" t="s">
        <v>30</v>
      </c>
      <c r="B12" s="19" t="s">
        <v>31</v>
      </c>
      <c r="C12" s="20">
        <v>1</v>
      </c>
      <c r="D12" s="21" t="s">
        <v>45</v>
      </c>
      <c r="E12" s="22">
        <v>6250</v>
      </c>
      <c r="F12" s="22">
        <f t="shared" si="0"/>
        <v>6250</v>
      </c>
      <c r="G12" s="23"/>
      <c r="H12" s="23">
        <f>Table1[[#This Row],[Cumulative Qty]]-Table1[[#This Row],[Previous Qty]]</f>
        <v>0</v>
      </c>
      <c r="I12" s="23"/>
      <c r="J12" s="24"/>
      <c r="K12" s="24">
        <f>Table1[[#This Row],[Cumulative Amount]]-Table1[[#This Row],[Previous Amount]]</f>
        <v>0</v>
      </c>
      <c r="L12" s="25">
        <f>Table1[[#This Row],[Cumulative Qty]]*Table1[[#This Row],[Rate]]</f>
        <v>0</v>
      </c>
    </row>
    <row r="13" spans="1:12" ht="29" x14ac:dyDescent="0.35">
      <c r="A13" s="18" t="s">
        <v>32</v>
      </c>
      <c r="B13" s="19" t="s">
        <v>33</v>
      </c>
      <c r="C13" s="20">
        <v>1</v>
      </c>
      <c r="D13" s="21" t="s">
        <v>45</v>
      </c>
      <c r="E13" s="22">
        <v>70000</v>
      </c>
      <c r="F13" s="22">
        <f t="shared" si="0"/>
        <v>70000</v>
      </c>
      <c r="G13" s="23"/>
      <c r="H13" s="23">
        <f>Table1[[#This Row],[Cumulative Qty]]-Table1[[#This Row],[Previous Qty]]</f>
        <v>0.1</v>
      </c>
      <c r="I13" s="23">
        <v>0.1</v>
      </c>
      <c r="J13" s="24"/>
      <c r="K13" s="24">
        <f>Table1[[#This Row],[Cumulative Amount]]-Table1[[#This Row],[Previous Amount]]</f>
        <v>7000</v>
      </c>
      <c r="L13" s="25">
        <f>Table1[[#This Row],[Cumulative Qty]]*Table1[[#This Row],[Rate]]</f>
        <v>7000</v>
      </c>
    </row>
    <row r="14" spans="1:12" ht="29" x14ac:dyDescent="0.35">
      <c r="A14" s="18" t="s">
        <v>34</v>
      </c>
      <c r="B14" s="19" t="s">
        <v>35</v>
      </c>
      <c r="C14" s="20">
        <v>1</v>
      </c>
      <c r="D14" s="21" t="s">
        <v>45</v>
      </c>
      <c r="E14" s="22">
        <v>19500</v>
      </c>
      <c r="F14" s="22">
        <f t="shared" si="0"/>
        <v>19500</v>
      </c>
      <c r="G14" s="23"/>
      <c r="H14" s="23">
        <f>Table1[[#This Row],[Cumulative Qty]]-Table1[[#This Row],[Previous Qty]]</f>
        <v>0.5</v>
      </c>
      <c r="I14" s="23">
        <v>0.5</v>
      </c>
      <c r="J14" s="24"/>
      <c r="K14" s="24">
        <f>Table1[[#This Row],[Cumulative Amount]]-Table1[[#This Row],[Previous Amount]]</f>
        <v>9750</v>
      </c>
      <c r="L14" s="25">
        <f>Table1[[#This Row],[Cumulative Qty]]*Table1[[#This Row],[Rate]]</f>
        <v>9750</v>
      </c>
    </row>
    <row r="15" spans="1:12" x14ac:dyDescent="0.35">
      <c r="A15" s="18" t="s">
        <v>36</v>
      </c>
      <c r="B15" s="19" t="s">
        <v>37</v>
      </c>
      <c r="C15" s="20">
        <v>1</v>
      </c>
      <c r="D15" s="21" t="s">
        <v>45</v>
      </c>
      <c r="E15" s="22">
        <v>7500</v>
      </c>
      <c r="F15" s="22">
        <f t="shared" si="0"/>
        <v>7500</v>
      </c>
      <c r="G15" s="23"/>
      <c r="H15" s="23">
        <f>Table1[[#This Row],[Cumulative Qty]]-Table1[[#This Row],[Previous Qty]]</f>
        <v>0</v>
      </c>
      <c r="I15" s="23"/>
      <c r="J15" s="24"/>
      <c r="K15" s="24">
        <f>Table1[[#This Row],[Cumulative Amount]]-Table1[[#This Row],[Previous Amount]]</f>
        <v>0</v>
      </c>
      <c r="L15" s="25">
        <f>Table1[[#This Row],[Cumulative Qty]]*Table1[[#This Row],[Rate]]</f>
        <v>0</v>
      </c>
    </row>
    <row r="16" spans="1:12" x14ac:dyDescent="0.35">
      <c r="A16" s="18" t="s">
        <v>38</v>
      </c>
      <c r="B16" s="19" t="s">
        <v>39</v>
      </c>
      <c r="C16" s="20">
        <v>1</v>
      </c>
      <c r="D16" s="21" t="s">
        <v>45</v>
      </c>
      <c r="E16" s="22">
        <v>0</v>
      </c>
      <c r="F16" s="22">
        <f t="shared" si="0"/>
        <v>0</v>
      </c>
      <c r="G16" s="23"/>
      <c r="H16" s="23">
        <f>Table1[[#This Row],[Cumulative Qty]]-Table1[[#This Row],[Previous Qty]]</f>
        <v>0</v>
      </c>
      <c r="I16" s="23"/>
      <c r="J16" s="24"/>
      <c r="K16" s="24">
        <f>Table1[[#This Row],[Cumulative Amount]]-Table1[[#This Row],[Previous Amount]]</f>
        <v>0</v>
      </c>
      <c r="L16" s="25">
        <f>Table1[[#This Row],[Cumulative Qty]]*Table1[[#This Row],[Rate]]</f>
        <v>0</v>
      </c>
    </row>
    <row r="17" spans="1:12" x14ac:dyDescent="0.35">
      <c r="A17" s="18"/>
      <c r="B17" s="26" t="s">
        <v>40</v>
      </c>
      <c r="C17" s="20"/>
      <c r="D17" s="21"/>
      <c r="E17" s="22"/>
      <c r="F17" s="22"/>
      <c r="G17" s="23"/>
      <c r="H17" s="23"/>
      <c r="I17" s="23"/>
      <c r="J17" s="24"/>
      <c r="K17" s="24"/>
      <c r="L17" s="25"/>
    </row>
    <row r="18" spans="1:12" ht="72.5" x14ac:dyDescent="0.35">
      <c r="A18" s="18"/>
      <c r="B18" s="19" t="s">
        <v>41</v>
      </c>
      <c r="C18" s="20"/>
      <c r="D18" s="21"/>
      <c r="E18" s="22"/>
      <c r="F18" s="22"/>
      <c r="G18" s="23"/>
      <c r="H18" s="23"/>
      <c r="I18" s="23"/>
      <c r="J18" s="24"/>
      <c r="K18" s="24"/>
      <c r="L18" s="25"/>
    </row>
    <row r="19" spans="1:12" x14ac:dyDescent="0.35">
      <c r="A19" s="18"/>
      <c r="B19" s="19" t="s">
        <v>42</v>
      </c>
      <c r="C19" s="20">
        <v>2</v>
      </c>
      <c r="D19" s="21" t="s">
        <v>46</v>
      </c>
      <c r="E19" s="22">
        <v>85000</v>
      </c>
      <c r="F19" s="22">
        <f t="shared" ref="F19:F21" si="1">PRODUCT(E19,C19)</f>
        <v>170000</v>
      </c>
      <c r="G19" s="23"/>
      <c r="H19" s="23">
        <f>Table1[[#This Row],[Cumulative Qty]]-Table1[[#This Row],[Previous Qty]]</f>
        <v>0.5</v>
      </c>
      <c r="I19" s="23">
        <v>0.5</v>
      </c>
      <c r="J19" s="24"/>
      <c r="K19" s="24">
        <f>Table1[[#This Row],[Cumulative Amount]]-Table1[[#This Row],[Previous Amount]]</f>
        <v>42500</v>
      </c>
      <c r="L19" s="25">
        <f>Table1[[#This Row],[Cumulative Qty]]*Table1[[#This Row],[Rate]]</f>
        <v>42500</v>
      </c>
    </row>
    <row r="20" spans="1:12" x14ac:dyDescent="0.35">
      <c r="A20" s="18"/>
      <c r="B20" s="19" t="s">
        <v>43</v>
      </c>
      <c r="C20" s="20">
        <v>1</v>
      </c>
      <c r="D20" s="21" t="s">
        <v>45</v>
      </c>
      <c r="E20" s="22">
        <v>9000</v>
      </c>
      <c r="F20" s="22">
        <f t="shared" si="1"/>
        <v>9000</v>
      </c>
      <c r="G20" s="23"/>
      <c r="H20" s="23">
        <f>Table1[[#This Row],[Cumulative Qty]]-Table1[[#This Row],[Previous Qty]]</f>
        <v>0.1</v>
      </c>
      <c r="I20" s="23">
        <v>0.1</v>
      </c>
      <c r="J20" s="24"/>
      <c r="K20" s="24">
        <f>Table1[[#This Row],[Cumulative Amount]]-Table1[[#This Row],[Previous Amount]]</f>
        <v>900</v>
      </c>
      <c r="L20" s="25">
        <f>Table1[[#This Row],[Cumulative Qty]]*Table1[[#This Row],[Rate]]</f>
        <v>900</v>
      </c>
    </row>
    <row r="21" spans="1:12" x14ac:dyDescent="0.35">
      <c r="A21" s="18"/>
      <c r="B21" s="19" t="s">
        <v>44</v>
      </c>
      <c r="C21" s="20">
        <v>1</v>
      </c>
      <c r="D21" s="21" t="s">
        <v>45</v>
      </c>
      <c r="E21" s="22">
        <v>1250</v>
      </c>
      <c r="F21" s="22">
        <f t="shared" si="1"/>
        <v>1250</v>
      </c>
      <c r="G21" s="23"/>
      <c r="H21" s="23">
        <f>Table1[[#This Row],[Cumulative Qty]]-Table1[[#This Row],[Previous Qty]]</f>
        <v>0</v>
      </c>
      <c r="I21" s="23"/>
      <c r="J21" s="24"/>
      <c r="K21" s="24">
        <f>Table1[[#This Row],[Cumulative Amount]]-Table1[[#This Row],[Previous Amount]]</f>
        <v>0</v>
      </c>
      <c r="L21" s="25">
        <f>Table1[[#This Row],[Cumulative Qty]]*Table1[[#This Row],[Rate]]</f>
        <v>0</v>
      </c>
    </row>
    <row r="22" spans="1:12" s="8" customFormat="1" x14ac:dyDescent="0.35">
      <c r="A22" s="10"/>
      <c r="B22" s="11" t="s">
        <v>47</v>
      </c>
      <c r="C22" s="12"/>
      <c r="D22" s="13"/>
      <c r="E22" s="14"/>
      <c r="F22" s="14"/>
      <c r="G22" s="15"/>
      <c r="H22" s="15"/>
      <c r="I22" s="15"/>
      <c r="J22" s="16"/>
      <c r="K22" s="16"/>
      <c r="L22" s="17"/>
    </row>
    <row r="23" spans="1:12" x14ac:dyDescent="0.35">
      <c r="A23" s="18"/>
      <c r="B23" s="19" t="s">
        <v>48</v>
      </c>
      <c r="C23" s="20"/>
      <c r="D23" s="21"/>
      <c r="E23" s="22"/>
      <c r="F23" s="22"/>
      <c r="G23" s="23"/>
      <c r="H23" s="23"/>
      <c r="I23" s="23"/>
      <c r="J23" s="24"/>
      <c r="K23" s="24"/>
      <c r="L23" s="25"/>
    </row>
    <row r="24" spans="1:12" ht="58" x14ac:dyDescent="0.35">
      <c r="A24" s="18" t="s">
        <v>14</v>
      </c>
      <c r="B24" s="19" t="s">
        <v>49</v>
      </c>
      <c r="C24" s="20">
        <v>1</v>
      </c>
      <c r="D24" s="21" t="s">
        <v>50</v>
      </c>
      <c r="E24" s="22">
        <v>11000</v>
      </c>
      <c r="F24" s="22">
        <f t="shared" ref="F24" si="2">PRODUCT(E24,C24)</f>
        <v>11000</v>
      </c>
      <c r="G24" s="23"/>
      <c r="H24" s="23">
        <f>Table1[[#This Row],[Cumulative Qty]]-Table1[[#This Row],[Previous Qty]]</f>
        <v>1</v>
      </c>
      <c r="I24" s="23">
        <v>1</v>
      </c>
      <c r="J24" s="24"/>
      <c r="K24" s="24">
        <f>Table1[[#This Row],[Cumulative Amount]]-Table1[[#This Row],[Previous Amount]]</f>
        <v>11000</v>
      </c>
      <c r="L24" s="25">
        <f>Table1[[#This Row],[Cumulative Qty]]*Table1[[#This Row],[Rate]]</f>
        <v>11000</v>
      </c>
    </row>
    <row r="25" spans="1:12" x14ac:dyDescent="0.35">
      <c r="A25" s="18"/>
      <c r="B25" s="26" t="s">
        <v>40</v>
      </c>
      <c r="C25" s="20"/>
      <c r="D25" s="21"/>
      <c r="E25" s="22"/>
      <c r="F25" s="22"/>
      <c r="G25" s="23"/>
      <c r="H25" s="23"/>
      <c r="I25" s="23"/>
      <c r="J25" s="24"/>
      <c r="K25" s="24"/>
      <c r="L25" s="25"/>
    </row>
    <row r="26" spans="1:12" ht="72.5" x14ac:dyDescent="0.35">
      <c r="A26" s="18"/>
      <c r="B26" s="19" t="s">
        <v>41</v>
      </c>
      <c r="C26" s="20"/>
      <c r="D26" s="21"/>
      <c r="E26" s="22"/>
      <c r="F26" s="22"/>
      <c r="G26" s="23"/>
      <c r="H26" s="23"/>
      <c r="I26" s="23"/>
      <c r="J26" s="24"/>
      <c r="K26" s="24"/>
      <c r="L26" s="25"/>
    </row>
    <row r="27" spans="1:12" s="8" customFormat="1" x14ac:dyDescent="0.35">
      <c r="A27" s="10"/>
      <c r="B27" s="11" t="s">
        <v>51</v>
      </c>
      <c r="C27" s="12"/>
      <c r="D27" s="13"/>
      <c r="E27" s="14"/>
      <c r="F27" s="14"/>
      <c r="G27" s="15"/>
      <c r="H27" s="15"/>
      <c r="I27" s="15"/>
      <c r="J27" s="16"/>
      <c r="K27" s="16"/>
      <c r="L27" s="17"/>
    </row>
    <row r="28" spans="1:12" x14ac:dyDescent="0.35">
      <c r="A28" s="18" t="s">
        <v>14</v>
      </c>
      <c r="B28" s="19" t="s">
        <v>52</v>
      </c>
      <c r="C28" s="20">
        <v>0.2</v>
      </c>
      <c r="D28" s="21" t="s">
        <v>55</v>
      </c>
      <c r="E28" s="22">
        <v>2169</v>
      </c>
      <c r="F28" s="22">
        <f t="shared" ref="F28:F30" si="3">PRODUCT(E28,C28)</f>
        <v>433.8</v>
      </c>
      <c r="G28" s="23"/>
      <c r="H28" s="23">
        <f>Table1[[#This Row],[Cumulative Qty]]-Table1[[#This Row],[Previous Qty]]</f>
        <v>0</v>
      </c>
      <c r="I28" s="23"/>
      <c r="J28" s="24"/>
      <c r="K28" s="24">
        <f>Table1[[#This Row],[Cumulative Amount]]-Table1[[#This Row],[Previous Amount]]</f>
        <v>0</v>
      </c>
      <c r="L28" s="25">
        <f>Table1[[#This Row],[Cumulative Qty]]*Table1[[#This Row],[Rate]]</f>
        <v>0</v>
      </c>
    </row>
    <row r="29" spans="1:12" ht="43.5" x14ac:dyDescent="0.35">
      <c r="A29" s="18" t="s">
        <v>16</v>
      </c>
      <c r="B29" s="19" t="s">
        <v>53</v>
      </c>
      <c r="C29" s="20">
        <v>50</v>
      </c>
      <c r="D29" s="21" t="s">
        <v>56</v>
      </c>
      <c r="E29" s="22">
        <v>39.979999999999997</v>
      </c>
      <c r="F29" s="22">
        <f t="shared" si="3"/>
        <v>1998.9999999999998</v>
      </c>
      <c r="G29" s="23"/>
      <c r="H29" s="23">
        <f>Table1[[#This Row],[Cumulative Qty]]-Table1[[#This Row],[Previous Qty]]</f>
        <v>0</v>
      </c>
      <c r="I29" s="23"/>
      <c r="J29" s="24"/>
      <c r="K29" s="24">
        <f>Table1[[#This Row],[Cumulative Amount]]-Table1[[#This Row],[Previous Amount]]</f>
        <v>0</v>
      </c>
      <c r="L29" s="25">
        <f>Table1[[#This Row],[Cumulative Qty]]*Table1[[#This Row],[Rate]]</f>
        <v>0</v>
      </c>
    </row>
    <row r="30" spans="1:12" ht="58" x14ac:dyDescent="0.35">
      <c r="A30" s="18" t="s">
        <v>18</v>
      </c>
      <c r="B30" s="19" t="s">
        <v>54</v>
      </c>
      <c r="C30" s="20">
        <v>100</v>
      </c>
      <c r="D30" s="21" t="s">
        <v>57</v>
      </c>
      <c r="E30" s="22">
        <v>65</v>
      </c>
      <c r="F30" s="22">
        <f t="shared" si="3"/>
        <v>6500</v>
      </c>
      <c r="G30" s="23"/>
      <c r="H30" s="23">
        <f>Table1[[#This Row],[Cumulative Qty]]-Table1[[#This Row],[Previous Qty]]</f>
        <v>0</v>
      </c>
      <c r="I30" s="23"/>
      <c r="J30" s="24"/>
      <c r="K30" s="24">
        <f>Table1[[#This Row],[Cumulative Amount]]-Table1[[#This Row],[Previous Amount]]</f>
        <v>0</v>
      </c>
      <c r="L30" s="25">
        <f>Table1[[#This Row],[Cumulative Qty]]*Table1[[#This Row],[Rate]]</f>
        <v>0</v>
      </c>
    </row>
    <row r="31" spans="1:12" x14ac:dyDescent="0.35">
      <c r="A31" s="18"/>
      <c r="B31" s="26" t="s">
        <v>40</v>
      </c>
      <c r="C31" s="20"/>
      <c r="D31" s="21"/>
      <c r="E31" s="22"/>
      <c r="F31" s="22"/>
      <c r="G31" s="23"/>
      <c r="H31" s="23"/>
      <c r="I31" s="23"/>
      <c r="J31" s="24"/>
      <c r="K31" s="24"/>
      <c r="L31" s="25"/>
    </row>
    <row r="32" spans="1:12" ht="72.5" x14ac:dyDescent="0.35">
      <c r="A32" s="18"/>
      <c r="B32" s="19" t="s">
        <v>41</v>
      </c>
      <c r="C32" s="20"/>
      <c r="D32" s="21"/>
      <c r="E32" s="22"/>
      <c r="F32" s="22"/>
      <c r="G32" s="23"/>
      <c r="H32" s="23"/>
      <c r="I32" s="23"/>
      <c r="J32" s="24"/>
      <c r="K32" s="24"/>
      <c r="L32" s="25"/>
    </row>
    <row r="33" spans="1:12" s="8" customFormat="1" x14ac:dyDescent="0.35">
      <c r="A33" s="10"/>
      <c r="B33" s="11" t="s">
        <v>58</v>
      </c>
      <c r="C33" s="12"/>
      <c r="D33" s="13"/>
      <c r="E33" s="14"/>
      <c r="F33" s="14"/>
      <c r="G33" s="15"/>
      <c r="H33" s="15"/>
      <c r="I33" s="15"/>
      <c r="J33" s="16"/>
      <c r="K33" s="16"/>
      <c r="L33" s="17"/>
    </row>
    <row r="34" spans="1:12" x14ac:dyDescent="0.35">
      <c r="A34" s="18"/>
      <c r="B34" s="19" t="s">
        <v>59</v>
      </c>
      <c r="C34" s="20"/>
      <c r="D34" s="21"/>
      <c r="E34" s="22"/>
      <c r="F34" s="22"/>
      <c r="G34" s="23"/>
      <c r="H34" s="23"/>
      <c r="I34" s="23"/>
      <c r="J34" s="24"/>
      <c r="K34" s="24"/>
      <c r="L34" s="25"/>
    </row>
    <row r="35" spans="1:12" ht="29" x14ac:dyDescent="0.35">
      <c r="A35" s="18" t="s">
        <v>14</v>
      </c>
      <c r="B35" s="19" t="s">
        <v>60</v>
      </c>
      <c r="C35" s="20">
        <v>280</v>
      </c>
      <c r="D35" s="21" t="s">
        <v>65</v>
      </c>
      <c r="E35" s="22">
        <v>48</v>
      </c>
      <c r="F35" s="22">
        <f t="shared" ref="F35" si="4">PRODUCT(E35,C35)</f>
        <v>13440</v>
      </c>
      <c r="G35" s="23"/>
      <c r="H35" s="23">
        <f>Table1[[#This Row],[Cumulative Qty]]-Table1[[#This Row],[Previous Qty]]</f>
        <v>0</v>
      </c>
      <c r="I35" s="23"/>
      <c r="J35" s="24"/>
      <c r="K35" s="24">
        <f>Table1[[#This Row],[Cumulative Amount]]-Table1[[#This Row],[Previous Amount]]</f>
        <v>0</v>
      </c>
      <c r="L35" s="25">
        <f>Table1[[#This Row],[Cumulative Qty]]*Table1[[#This Row],[Rate]]</f>
        <v>0</v>
      </c>
    </row>
    <row r="36" spans="1:12" x14ac:dyDescent="0.35">
      <c r="A36" s="18"/>
      <c r="B36" s="19" t="s">
        <v>61</v>
      </c>
      <c r="C36" s="20"/>
      <c r="D36" s="21"/>
      <c r="E36" s="22"/>
      <c r="F36" s="22"/>
      <c r="G36" s="23"/>
      <c r="H36" s="23"/>
      <c r="I36" s="23"/>
      <c r="J36" s="24"/>
      <c r="K36" s="24"/>
      <c r="L36" s="25"/>
    </row>
    <row r="37" spans="1:12" ht="29" x14ac:dyDescent="0.35">
      <c r="A37" s="18" t="s">
        <v>16</v>
      </c>
      <c r="B37" s="19" t="s">
        <v>62</v>
      </c>
      <c r="C37" s="20">
        <v>1030</v>
      </c>
      <c r="D37" s="21" t="s">
        <v>57</v>
      </c>
      <c r="E37" s="22">
        <v>8</v>
      </c>
      <c r="F37" s="22">
        <f t="shared" ref="F37:F38" si="5">PRODUCT(E37,C37)</f>
        <v>8240</v>
      </c>
      <c r="G37" s="23"/>
      <c r="H37" s="23">
        <f>Table1[[#This Row],[Cumulative Qty]]-Table1[[#This Row],[Previous Qty]]</f>
        <v>0</v>
      </c>
      <c r="I37" s="23"/>
      <c r="J37" s="24"/>
      <c r="K37" s="24">
        <f>Table1[[#This Row],[Cumulative Amount]]-Table1[[#This Row],[Previous Amount]]</f>
        <v>0</v>
      </c>
      <c r="L37" s="25">
        <f>Table1[[#This Row],[Cumulative Qty]]*Table1[[#This Row],[Rate]]</f>
        <v>0</v>
      </c>
    </row>
    <row r="38" spans="1:12" ht="29" x14ac:dyDescent="0.35">
      <c r="A38" s="18" t="s">
        <v>18</v>
      </c>
      <c r="B38" s="19" t="s">
        <v>64</v>
      </c>
      <c r="C38" s="20">
        <v>280</v>
      </c>
      <c r="D38" s="21" t="s">
        <v>65</v>
      </c>
      <c r="E38" s="22">
        <v>77.5</v>
      </c>
      <c r="F38" s="22">
        <f t="shared" si="5"/>
        <v>21700</v>
      </c>
      <c r="G38" s="23"/>
      <c r="H38" s="23">
        <f>Table1[[#This Row],[Cumulative Qty]]-Table1[[#This Row],[Previous Qty]]</f>
        <v>0</v>
      </c>
      <c r="I38" s="23"/>
      <c r="J38" s="24"/>
      <c r="K38" s="24">
        <f>Table1[[#This Row],[Cumulative Amount]]-Table1[[#This Row],[Previous Amount]]</f>
        <v>0</v>
      </c>
      <c r="L38" s="25">
        <f>Table1[[#This Row],[Cumulative Qty]]*Table1[[#This Row],[Rate]]</f>
        <v>0</v>
      </c>
    </row>
    <row r="39" spans="1:12" x14ac:dyDescent="0.35">
      <c r="A39" s="18"/>
      <c r="B39" s="26" t="s">
        <v>40</v>
      </c>
      <c r="C39" s="20"/>
      <c r="D39" s="21"/>
      <c r="E39" s="22"/>
      <c r="F39" s="22"/>
      <c r="G39" s="23"/>
      <c r="H39" s="23"/>
      <c r="I39" s="23"/>
      <c r="J39" s="24"/>
      <c r="K39" s="24"/>
      <c r="L39" s="25"/>
    </row>
    <row r="40" spans="1:12" ht="72.5" x14ac:dyDescent="0.35">
      <c r="A40" s="18"/>
      <c r="B40" s="19" t="s">
        <v>41</v>
      </c>
      <c r="C40" s="20"/>
      <c r="D40" s="21"/>
      <c r="E40" s="22"/>
      <c r="F40" s="22"/>
      <c r="G40" s="23"/>
      <c r="H40" s="23"/>
      <c r="I40" s="23"/>
      <c r="J40" s="24"/>
      <c r="K40" s="24"/>
      <c r="L40" s="25"/>
    </row>
    <row r="41" spans="1:12" s="8" customFormat="1" x14ac:dyDescent="0.35">
      <c r="A41" s="10"/>
      <c r="B41" s="11" t="s">
        <v>66</v>
      </c>
      <c r="C41" s="12"/>
      <c r="D41" s="13"/>
      <c r="E41" s="14"/>
      <c r="F41" s="14"/>
      <c r="G41" s="15"/>
      <c r="H41" s="15"/>
      <c r="I41" s="15"/>
      <c r="J41" s="16"/>
      <c r="K41" s="16"/>
      <c r="L41" s="17"/>
    </row>
    <row r="42" spans="1:12" x14ac:dyDescent="0.35">
      <c r="A42" s="18"/>
      <c r="B42" s="19" t="s">
        <v>67</v>
      </c>
      <c r="C42" s="20"/>
      <c r="D42" s="21"/>
      <c r="E42" s="22"/>
      <c r="F42" s="22"/>
      <c r="G42" s="23"/>
      <c r="H42" s="23"/>
      <c r="I42" s="23"/>
      <c r="J42" s="24"/>
      <c r="K42" s="24"/>
      <c r="L42" s="25"/>
    </row>
    <row r="43" spans="1:12" ht="29" x14ac:dyDescent="0.35">
      <c r="A43" s="18"/>
      <c r="B43" s="19" t="s">
        <v>68</v>
      </c>
      <c r="C43" s="20"/>
      <c r="D43" s="21"/>
      <c r="E43" s="22"/>
      <c r="F43" s="22"/>
      <c r="G43" s="23"/>
      <c r="H43" s="23"/>
      <c r="I43" s="23"/>
      <c r="J43" s="24"/>
      <c r="K43" s="24"/>
      <c r="L43" s="25"/>
    </row>
    <row r="44" spans="1:12" x14ac:dyDescent="0.35">
      <c r="A44" s="18"/>
      <c r="B44" s="19" t="s">
        <v>69</v>
      </c>
      <c r="C44" s="20"/>
      <c r="D44" s="21"/>
      <c r="E44" s="22"/>
      <c r="F44" s="22"/>
      <c r="G44" s="23"/>
      <c r="H44" s="23"/>
      <c r="I44" s="23"/>
      <c r="J44" s="24"/>
      <c r="K44" s="24"/>
      <c r="L44" s="25"/>
    </row>
    <row r="45" spans="1:12" ht="29" x14ac:dyDescent="0.35">
      <c r="A45" s="18" t="s">
        <v>14</v>
      </c>
      <c r="B45" s="19" t="s">
        <v>70</v>
      </c>
      <c r="C45" s="20">
        <v>200</v>
      </c>
      <c r="D45" s="21" t="s">
        <v>56</v>
      </c>
      <c r="E45" s="22">
        <v>110</v>
      </c>
      <c r="F45" s="22">
        <f t="shared" ref="F45:F49" si="6">PRODUCT(E45,C45)</f>
        <v>22000</v>
      </c>
      <c r="G45" s="23"/>
      <c r="H45" s="23">
        <f>Table1[[#This Row],[Cumulative Qty]]-Table1[[#This Row],[Previous Qty]]</f>
        <v>0</v>
      </c>
      <c r="I45" s="23"/>
      <c r="J45" s="24"/>
      <c r="K45" s="24">
        <f>Table1[[#This Row],[Cumulative Amount]]-Table1[[#This Row],[Previous Amount]]</f>
        <v>0</v>
      </c>
      <c r="L45" s="25">
        <f>Table1[[#This Row],[Cumulative Qty]]*Table1[[#This Row],[Rate]]</f>
        <v>0</v>
      </c>
    </row>
    <row r="46" spans="1:12" x14ac:dyDescent="0.35">
      <c r="A46" s="18" t="s">
        <v>16</v>
      </c>
      <c r="B46" s="19" t="s">
        <v>71</v>
      </c>
      <c r="C46" s="20">
        <v>120</v>
      </c>
      <c r="D46" s="21" t="s">
        <v>56</v>
      </c>
      <c r="E46" s="22">
        <v>90</v>
      </c>
      <c r="F46" s="22">
        <f t="shared" si="6"/>
        <v>10800</v>
      </c>
      <c r="G46" s="23"/>
      <c r="H46" s="23">
        <f>Table1[[#This Row],[Cumulative Qty]]-Table1[[#This Row],[Previous Qty]]</f>
        <v>0</v>
      </c>
      <c r="I46" s="23"/>
      <c r="J46" s="24"/>
      <c r="K46" s="24">
        <f>Table1[[#This Row],[Cumulative Amount]]-Table1[[#This Row],[Previous Amount]]</f>
        <v>0</v>
      </c>
      <c r="L46" s="25">
        <f>Table1[[#This Row],[Cumulative Qty]]*Table1[[#This Row],[Rate]]</f>
        <v>0</v>
      </c>
    </row>
    <row r="47" spans="1:12" x14ac:dyDescent="0.35">
      <c r="A47" s="18" t="s">
        <v>18</v>
      </c>
      <c r="B47" s="19" t="s">
        <v>72</v>
      </c>
      <c r="C47" s="20">
        <v>160</v>
      </c>
      <c r="D47" s="21" t="s">
        <v>56</v>
      </c>
      <c r="E47" s="22">
        <v>45</v>
      </c>
      <c r="F47" s="22">
        <f t="shared" si="6"/>
        <v>7200</v>
      </c>
      <c r="G47" s="23"/>
      <c r="H47" s="23">
        <f>Table1[[#This Row],[Cumulative Qty]]-Table1[[#This Row],[Previous Qty]]</f>
        <v>0</v>
      </c>
      <c r="I47" s="23"/>
      <c r="J47" s="24"/>
      <c r="K47" s="24">
        <f>Table1[[#This Row],[Cumulative Amount]]-Table1[[#This Row],[Previous Amount]]</f>
        <v>0</v>
      </c>
      <c r="L47" s="25">
        <f>Table1[[#This Row],[Cumulative Qty]]*Table1[[#This Row],[Rate]]</f>
        <v>0</v>
      </c>
    </row>
    <row r="48" spans="1:12" x14ac:dyDescent="0.35">
      <c r="A48" s="18" t="s">
        <v>20</v>
      </c>
      <c r="B48" s="19" t="s">
        <v>73</v>
      </c>
      <c r="C48" s="20">
        <v>15</v>
      </c>
      <c r="D48" s="21" t="s">
        <v>56</v>
      </c>
      <c r="E48" s="22">
        <v>91</v>
      </c>
      <c r="F48" s="22">
        <f t="shared" si="6"/>
        <v>1365</v>
      </c>
      <c r="G48" s="23"/>
      <c r="H48" s="23">
        <f>Table1[[#This Row],[Cumulative Qty]]-Table1[[#This Row],[Previous Qty]]</f>
        <v>0</v>
      </c>
      <c r="I48" s="23"/>
      <c r="J48" s="24"/>
      <c r="K48" s="24">
        <f>Table1[[#This Row],[Cumulative Amount]]-Table1[[#This Row],[Previous Amount]]</f>
        <v>0</v>
      </c>
      <c r="L48" s="25">
        <f>Table1[[#This Row],[Cumulative Qty]]*Table1[[#This Row],[Rate]]</f>
        <v>0</v>
      </c>
    </row>
    <row r="49" spans="1:12" ht="29" x14ac:dyDescent="0.35">
      <c r="A49" s="18" t="s">
        <v>22</v>
      </c>
      <c r="B49" s="19" t="s">
        <v>74</v>
      </c>
      <c r="C49" s="20">
        <v>20</v>
      </c>
      <c r="D49" s="21" t="s">
        <v>56</v>
      </c>
      <c r="E49" s="22">
        <v>114.45</v>
      </c>
      <c r="F49" s="22">
        <f t="shared" si="6"/>
        <v>2289</v>
      </c>
      <c r="G49" s="23"/>
      <c r="H49" s="23">
        <f>Table1[[#This Row],[Cumulative Qty]]-Table1[[#This Row],[Previous Qty]]</f>
        <v>0</v>
      </c>
      <c r="I49" s="23"/>
      <c r="J49" s="24"/>
      <c r="K49" s="24">
        <f>Table1[[#This Row],[Cumulative Amount]]-Table1[[#This Row],[Previous Amount]]</f>
        <v>0</v>
      </c>
      <c r="L49" s="25">
        <f>Table1[[#This Row],[Cumulative Qty]]*Table1[[#This Row],[Rate]]</f>
        <v>0</v>
      </c>
    </row>
    <row r="50" spans="1:12" x14ac:dyDescent="0.35">
      <c r="A50" s="18"/>
      <c r="B50" s="19" t="s">
        <v>75</v>
      </c>
      <c r="C50" s="20"/>
      <c r="D50" s="21"/>
      <c r="E50" s="22"/>
      <c r="F50" s="22"/>
      <c r="G50" s="23"/>
      <c r="H50" s="23"/>
      <c r="I50" s="23"/>
      <c r="J50" s="24"/>
      <c r="K50" s="24"/>
      <c r="L50" s="25"/>
    </row>
    <row r="51" spans="1:12" x14ac:dyDescent="0.35">
      <c r="A51" s="18" t="s">
        <v>24</v>
      </c>
      <c r="B51" s="19" t="s">
        <v>76</v>
      </c>
      <c r="C51" s="20">
        <v>650</v>
      </c>
      <c r="D51" s="21" t="s">
        <v>57</v>
      </c>
      <c r="E51" s="22">
        <v>32</v>
      </c>
      <c r="F51" s="22">
        <f t="shared" ref="F51:F53" si="7">PRODUCT(E51,C51)</f>
        <v>20800</v>
      </c>
      <c r="G51" s="23"/>
      <c r="H51" s="23">
        <f>Table1[[#This Row],[Cumulative Qty]]-Table1[[#This Row],[Previous Qty]]</f>
        <v>0</v>
      </c>
      <c r="I51" s="23"/>
      <c r="J51" s="24"/>
      <c r="K51" s="24">
        <f>Table1[[#This Row],[Cumulative Amount]]-Table1[[#This Row],[Previous Amount]]</f>
        <v>0</v>
      </c>
      <c r="L51" s="25">
        <f>Table1[[#This Row],[Cumulative Qty]]*Table1[[#This Row],[Rate]]</f>
        <v>0</v>
      </c>
    </row>
    <row r="52" spans="1:12" x14ac:dyDescent="0.35">
      <c r="A52" s="18" t="s">
        <v>26</v>
      </c>
      <c r="B52" s="19" t="s">
        <v>77</v>
      </c>
      <c r="C52" s="20">
        <v>380</v>
      </c>
      <c r="D52" s="21" t="s">
        <v>57</v>
      </c>
      <c r="E52" s="22">
        <v>38</v>
      </c>
      <c r="F52" s="22">
        <f t="shared" si="7"/>
        <v>14440</v>
      </c>
      <c r="G52" s="23"/>
      <c r="H52" s="23">
        <f>Table1[[#This Row],[Cumulative Qty]]-Table1[[#This Row],[Previous Qty]]</f>
        <v>0</v>
      </c>
      <c r="I52" s="23"/>
      <c r="J52" s="24"/>
      <c r="K52" s="24">
        <f>Table1[[#This Row],[Cumulative Amount]]-Table1[[#This Row],[Previous Amount]]</f>
        <v>0</v>
      </c>
      <c r="L52" s="25">
        <f>Table1[[#This Row],[Cumulative Qty]]*Table1[[#This Row],[Rate]]</f>
        <v>0</v>
      </c>
    </row>
    <row r="53" spans="1:12" x14ac:dyDescent="0.35">
      <c r="A53" s="18" t="s">
        <v>28</v>
      </c>
      <c r="B53" s="19" t="s">
        <v>78</v>
      </c>
      <c r="C53" s="20">
        <v>380</v>
      </c>
      <c r="D53" s="21" t="s">
        <v>57</v>
      </c>
      <c r="E53" s="22">
        <v>40</v>
      </c>
      <c r="F53" s="22">
        <f t="shared" si="7"/>
        <v>15200</v>
      </c>
      <c r="G53" s="23"/>
      <c r="H53" s="23">
        <f>Table1[[#This Row],[Cumulative Qty]]-Table1[[#This Row],[Previous Qty]]</f>
        <v>0</v>
      </c>
      <c r="I53" s="23"/>
      <c r="J53" s="24"/>
      <c r="K53" s="24">
        <f>Table1[[#This Row],[Cumulative Amount]]-Table1[[#This Row],[Previous Amount]]</f>
        <v>0</v>
      </c>
      <c r="L53" s="25">
        <f>Table1[[#This Row],[Cumulative Qty]]*Table1[[#This Row],[Rate]]</f>
        <v>0</v>
      </c>
    </row>
    <row r="54" spans="1:12" ht="58" x14ac:dyDescent="0.35">
      <c r="A54" s="18"/>
      <c r="B54" s="19" t="s">
        <v>79</v>
      </c>
      <c r="C54" s="20"/>
      <c r="D54" s="21"/>
      <c r="E54" s="22"/>
      <c r="F54" s="22"/>
      <c r="G54" s="23"/>
      <c r="H54" s="23"/>
      <c r="I54" s="23"/>
      <c r="J54" s="24"/>
      <c r="K54" s="24"/>
      <c r="L54" s="25"/>
    </row>
    <row r="55" spans="1:12" ht="43.5" x14ac:dyDescent="0.35">
      <c r="A55" s="18" t="s">
        <v>30</v>
      </c>
      <c r="B55" s="19" t="s">
        <v>80</v>
      </c>
      <c r="C55" s="20">
        <v>650</v>
      </c>
      <c r="D55" s="21" t="s">
        <v>57</v>
      </c>
      <c r="E55" s="22">
        <v>62</v>
      </c>
      <c r="F55" s="22">
        <f t="shared" ref="F55:F57" si="8">PRODUCT(E55,C55)</f>
        <v>40300</v>
      </c>
      <c r="G55" s="23"/>
      <c r="H55" s="23">
        <f>Table1[[#This Row],[Cumulative Qty]]-Table1[[#This Row],[Previous Qty]]</f>
        <v>0</v>
      </c>
      <c r="I55" s="23"/>
      <c r="J55" s="24"/>
      <c r="K55" s="24">
        <f>Table1[[#This Row],[Cumulative Amount]]-Table1[[#This Row],[Previous Amount]]</f>
        <v>0</v>
      </c>
      <c r="L55" s="25">
        <f>Table1[[#This Row],[Cumulative Qty]]*Table1[[#This Row],[Rate]]</f>
        <v>0</v>
      </c>
    </row>
    <row r="56" spans="1:12" ht="43.5" x14ac:dyDescent="0.35">
      <c r="A56" s="18" t="s">
        <v>32</v>
      </c>
      <c r="B56" s="19" t="s">
        <v>81</v>
      </c>
      <c r="C56" s="20">
        <v>380</v>
      </c>
      <c r="D56" s="21" t="s">
        <v>57</v>
      </c>
      <c r="E56" s="22">
        <v>65</v>
      </c>
      <c r="F56" s="22">
        <f t="shared" si="8"/>
        <v>24700</v>
      </c>
      <c r="G56" s="23"/>
      <c r="H56" s="23">
        <f>Table1[[#This Row],[Cumulative Qty]]-Table1[[#This Row],[Previous Qty]]</f>
        <v>0</v>
      </c>
      <c r="I56" s="23"/>
      <c r="J56" s="24"/>
      <c r="K56" s="24">
        <f>Table1[[#This Row],[Cumulative Amount]]-Table1[[#This Row],[Previous Amount]]</f>
        <v>0</v>
      </c>
      <c r="L56" s="25">
        <f>Table1[[#This Row],[Cumulative Qty]]*Table1[[#This Row],[Rate]]</f>
        <v>0</v>
      </c>
    </row>
    <row r="57" spans="1:12" ht="58" x14ac:dyDescent="0.35">
      <c r="A57" s="18" t="s">
        <v>34</v>
      </c>
      <c r="B57" s="19" t="s">
        <v>82</v>
      </c>
      <c r="C57" s="20">
        <v>115</v>
      </c>
      <c r="D57" s="21" t="s">
        <v>56</v>
      </c>
      <c r="E57" s="22">
        <v>125</v>
      </c>
      <c r="F57" s="22">
        <f t="shared" si="8"/>
        <v>14375</v>
      </c>
      <c r="G57" s="23"/>
      <c r="H57" s="23">
        <f>Table1[[#This Row],[Cumulative Qty]]-Table1[[#This Row],[Previous Qty]]</f>
        <v>0</v>
      </c>
      <c r="I57" s="23"/>
      <c r="J57" s="24"/>
      <c r="K57" s="24">
        <f>Table1[[#This Row],[Cumulative Amount]]-Table1[[#This Row],[Previous Amount]]</f>
        <v>0</v>
      </c>
      <c r="L57" s="25">
        <f>Table1[[#This Row],[Cumulative Qty]]*Table1[[#This Row],[Rate]]</f>
        <v>0</v>
      </c>
    </row>
    <row r="58" spans="1:12" x14ac:dyDescent="0.35">
      <c r="A58" s="18"/>
      <c r="B58" s="19" t="s">
        <v>83</v>
      </c>
      <c r="C58" s="20"/>
      <c r="D58" s="21"/>
      <c r="E58" s="22"/>
      <c r="F58" s="22"/>
      <c r="G58" s="23"/>
      <c r="H58" s="23"/>
      <c r="I58" s="23"/>
      <c r="J58" s="24"/>
      <c r="K58" s="24"/>
      <c r="L58" s="25"/>
    </row>
    <row r="59" spans="1:12" x14ac:dyDescent="0.35">
      <c r="A59" s="18"/>
      <c r="B59" s="19" t="s">
        <v>84</v>
      </c>
      <c r="C59" s="20"/>
      <c r="D59" s="21"/>
      <c r="E59" s="22"/>
      <c r="F59" s="22"/>
      <c r="G59" s="23"/>
      <c r="H59" s="23"/>
      <c r="I59" s="23"/>
      <c r="J59" s="24"/>
      <c r="K59" s="24"/>
      <c r="L59" s="25"/>
    </row>
    <row r="60" spans="1:12" ht="29" x14ac:dyDescent="0.35">
      <c r="A60" s="18" t="s">
        <v>14</v>
      </c>
      <c r="B60" s="19" t="s">
        <v>85</v>
      </c>
      <c r="C60" s="20">
        <v>1</v>
      </c>
      <c r="D60" s="21" t="s">
        <v>103</v>
      </c>
      <c r="E60" s="22">
        <v>800</v>
      </c>
      <c r="F60" s="22">
        <f t="shared" ref="F60:F62" si="9">PRODUCT(E60,C60)</f>
        <v>800</v>
      </c>
      <c r="G60" s="23"/>
      <c r="H60" s="23">
        <f>Table1[[#This Row],[Cumulative Qty]]-Table1[[#This Row],[Previous Qty]]</f>
        <v>0</v>
      </c>
      <c r="I60" s="23"/>
      <c r="J60" s="24"/>
      <c r="K60" s="24">
        <f>Table1[[#This Row],[Cumulative Amount]]-Table1[[#This Row],[Previous Amount]]</f>
        <v>0</v>
      </c>
      <c r="L60" s="25">
        <f>Table1[[#This Row],[Cumulative Qty]]*Table1[[#This Row],[Rate]]</f>
        <v>0</v>
      </c>
    </row>
    <row r="61" spans="1:12" ht="29" x14ac:dyDescent="0.35">
      <c r="A61" s="18" t="s">
        <v>16</v>
      </c>
      <c r="B61" s="19" t="s">
        <v>86</v>
      </c>
      <c r="C61" s="20">
        <v>5</v>
      </c>
      <c r="D61" s="21" t="s">
        <v>103</v>
      </c>
      <c r="E61" s="22">
        <v>800</v>
      </c>
      <c r="F61" s="22">
        <f t="shared" si="9"/>
        <v>4000</v>
      </c>
      <c r="G61" s="23"/>
      <c r="H61" s="23">
        <f>Table1[[#This Row],[Cumulative Qty]]-Table1[[#This Row],[Previous Qty]]</f>
        <v>0</v>
      </c>
      <c r="I61" s="23"/>
      <c r="J61" s="24"/>
      <c r="K61" s="24">
        <f>Table1[[#This Row],[Cumulative Amount]]-Table1[[#This Row],[Previous Amount]]</f>
        <v>0</v>
      </c>
      <c r="L61" s="25">
        <f>Table1[[#This Row],[Cumulative Qty]]*Table1[[#This Row],[Rate]]</f>
        <v>0</v>
      </c>
    </row>
    <row r="62" spans="1:12" ht="43.5" x14ac:dyDescent="0.35">
      <c r="A62" s="18" t="s">
        <v>18</v>
      </c>
      <c r="B62" s="19" t="s">
        <v>87</v>
      </c>
      <c r="C62" s="20">
        <v>1</v>
      </c>
      <c r="D62" s="21" t="s">
        <v>103</v>
      </c>
      <c r="E62" s="22">
        <v>800</v>
      </c>
      <c r="F62" s="22">
        <f t="shared" si="9"/>
        <v>800</v>
      </c>
      <c r="G62" s="23"/>
      <c r="H62" s="23">
        <f>Table1[[#This Row],[Cumulative Qty]]-Table1[[#This Row],[Previous Qty]]</f>
        <v>0</v>
      </c>
      <c r="I62" s="23"/>
      <c r="J62" s="24"/>
      <c r="K62" s="24">
        <f>Table1[[#This Row],[Cumulative Amount]]-Table1[[#This Row],[Previous Amount]]</f>
        <v>0</v>
      </c>
      <c r="L62" s="25">
        <f>Table1[[#This Row],[Cumulative Qty]]*Table1[[#This Row],[Rate]]</f>
        <v>0</v>
      </c>
    </row>
    <row r="63" spans="1:12" ht="58" x14ac:dyDescent="0.35">
      <c r="A63" s="18"/>
      <c r="B63" s="19" t="s">
        <v>88</v>
      </c>
      <c r="C63" s="20"/>
      <c r="D63" s="21"/>
      <c r="E63" s="22"/>
      <c r="F63" s="22"/>
      <c r="G63" s="23"/>
      <c r="H63" s="23"/>
      <c r="I63" s="23"/>
      <c r="J63" s="24"/>
      <c r="K63" s="24"/>
      <c r="L63" s="25"/>
    </row>
    <row r="64" spans="1:12" x14ac:dyDescent="0.35">
      <c r="A64" s="18" t="s">
        <v>20</v>
      </c>
      <c r="B64" s="19" t="s">
        <v>89</v>
      </c>
      <c r="C64" s="20">
        <v>6</v>
      </c>
      <c r="D64" s="21" t="s">
        <v>103</v>
      </c>
      <c r="E64" s="22">
        <v>563</v>
      </c>
      <c r="F64" s="22">
        <f t="shared" ref="F64" si="10">PRODUCT(E64,C64)</f>
        <v>3378</v>
      </c>
      <c r="G64" s="23"/>
      <c r="H64" s="23">
        <f>Table1[[#This Row],[Cumulative Qty]]-Table1[[#This Row],[Previous Qty]]</f>
        <v>0</v>
      </c>
      <c r="I64" s="23"/>
      <c r="J64" s="24"/>
      <c r="K64" s="24">
        <f>Table1[[#This Row],[Cumulative Amount]]-Table1[[#This Row],[Previous Amount]]</f>
        <v>0</v>
      </c>
      <c r="L64" s="25">
        <f>Table1[[#This Row],[Cumulative Qty]]*Table1[[#This Row],[Rate]]</f>
        <v>0</v>
      </c>
    </row>
    <row r="65" spans="1:12" x14ac:dyDescent="0.35">
      <c r="A65" s="18"/>
      <c r="B65" s="19" t="s">
        <v>90</v>
      </c>
      <c r="C65" s="20"/>
      <c r="D65" s="21"/>
      <c r="E65" s="22"/>
      <c r="F65" s="22"/>
      <c r="G65" s="23"/>
      <c r="H65" s="23"/>
      <c r="I65" s="23"/>
      <c r="J65" s="24"/>
      <c r="K65" s="24"/>
      <c r="L65" s="25"/>
    </row>
    <row r="66" spans="1:12" x14ac:dyDescent="0.35">
      <c r="A66" s="18"/>
      <c r="B66" s="19" t="s">
        <v>91</v>
      </c>
      <c r="C66" s="20"/>
      <c r="D66" s="21"/>
      <c r="E66" s="22"/>
      <c r="F66" s="22"/>
      <c r="G66" s="23"/>
      <c r="H66" s="23"/>
      <c r="I66" s="23"/>
      <c r="J66" s="24"/>
      <c r="K66" s="24"/>
      <c r="L66" s="25"/>
    </row>
    <row r="67" spans="1:12" ht="29" x14ac:dyDescent="0.35">
      <c r="A67" s="18"/>
      <c r="B67" s="19" t="s">
        <v>92</v>
      </c>
      <c r="C67" s="20"/>
      <c r="D67" s="21"/>
      <c r="E67" s="22"/>
      <c r="F67" s="22"/>
      <c r="G67" s="23"/>
      <c r="H67" s="23"/>
      <c r="I67" s="23"/>
      <c r="J67" s="24"/>
      <c r="K67" s="24"/>
      <c r="L67" s="25"/>
    </row>
    <row r="68" spans="1:12" x14ac:dyDescent="0.35">
      <c r="A68" s="18" t="s">
        <v>22</v>
      </c>
      <c r="B68" s="19" t="s">
        <v>93</v>
      </c>
      <c r="C68" s="20">
        <v>1</v>
      </c>
      <c r="D68" s="21" t="s">
        <v>103</v>
      </c>
      <c r="E68" s="22">
        <v>163</v>
      </c>
      <c r="F68" s="22">
        <f t="shared" ref="F68:F73" si="11">PRODUCT(E68,C68)</f>
        <v>163</v>
      </c>
      <c r="G68" s="23"/>
      <c r="H68" s="23">
        <f>Table1[[#This Row],[Cumulative Qty]]-Table1[[#This Row],[Previous Qty]]</f>
        <v>0</v>
      </c>
      <c r="I68" s="23"/>
      <c r="J68" s="24"/>
      <c r="K68" s="24">
        <f>Table1[[#This Row],[Cumulative Amount]]-Table1[[#This Row],[Previous Amount]]</f>
        <v>0</v>
      </c>
      <c r="L68" s="25">
        <f>Table1[[#This Row],[Cumulative Qty]]*Table1[[#This Row],[Rate]]</f>
        <v>0</v>
      </c>
    </row>
    <row r="69" spans="1:12" x14ac:dyDescent="0.35">
      <c r="A69" s="18" t="s">
        <v>24</v>
      </c>
      <c r="B69" s="19" t="s">
        <v>94</v>
      </c>
      <c r="C69" s="20">
        <v>1</v>
      </c>
      <c r="D69" s="21" t="s">
        <v>103</v>
      </c>
      <c r="E69" s="22">
        <v>188</v>
      </c>
      <c r="F69" s="22">
        <f t="shared" si="11"/>
        <v>188</v>
      </c>
      <c r="G69" s="23"/>
      <c r="H69" s="23">
        <f>Table1[[#This Row],[Cumulative Qty]]-Table1[[#This Row],[Previous Qty]]</f>
        <v>0</v>
      </c>
      <c r="I69" s="23"/>
      <c r="J69" s="24"/>
      <c r="K69" s="24">
        <f>Table1[[#This Row],[Cumulative Amount]]-Table1[[#This Row],[Previous Amount]]</f>
        <v>0</v>
      </c>
      <c r="L69" s="25">
        <f>Table1[[#This Row],[Cumulative Qty]]*Table1[[#This Row],[Rate]]</f>
        <v>0</v>
      </c>
    </row>
    <row r="70" spans="1:12" x14ac:dyDescent="0.35">
      <c r="A70" s="18" t="s">
        <v>26</v>
      </c>
      <c r="B70" s="19" t="s">
        <v>95</v>
      </c>
      <c r="C70" s="20">
        <v>15</v>
      </c>
      <c r="D70" s="21" t="s">
        <v>56</v>
      </c>
      <c r="E70" s="22">
        <v>19</v>
      </c>
      <c r="F70" s="22">
        <f t="shared" si="11"/>
        <v>285</v>
      </c>
      <c r="G70" s="23"/>
      <c r="H70" s="23">
        <f>Table1[[#This Row],[Cumulative Qty]]-Table1[[#This Row],[Previous Qty]]</f>
        <v>0</v>
      </c>
      <c r="I70" s="23"/>
      <c r="J70" s="24"/>
      <c r="K70" s="24">
        <f>Table1[[#This Row],[Cumulative Amount]]-Table1[[#This Row],[Previous Amount]]</f>
        <v>0</v>
      </c>
      <c r="L70" s="25">
        <f>Table1[[#This Row],[Cumulative Qty]]*Table1[[#This Row],[Rate]]</f>
        <v>0</v>
      </c>
    </row>
    <row r="71" spans="1:12" x14ac:dyDescent="0.35">
      <c r="A71" s="18" t="s">
        <v>28</v>
      </c>
      <c r="B71" s="19" t="s">
        <v>96</v>
      </c>
      <c r="C71" s="20">
        <v>10</v>
      </c>
      <c r="D71" s="21" t="s">
        <v>56</v>
      </c>
      <c r="E71" s="22">
        <v>19</v>
      </c>
      <c r="F71" s="22">
        <f t="shared" si="11"/>
        <v>190</v>
      </c>
      <c r="G71" s="23"/>
      <c r="H71" s="23">
        <f>Table1[[#This Row],[Cumulative Qty]]-Table1[[#This Row],[Previous Qty]]</f>
        <v>0</v>
      </c>
      <c r="I71" s="23"/>
      <c r="J71" s="24"/>
      <c r="K71" s="24">
        <f>Table1[[#This Row],[Cumulative Amount]]-Table1[[#This Row],[Previous Amount]]</f>
        <v>0</v>
      </c>
      <c r="L71" s="25">
        <f>Table1[[#This Row],[Cumulative Qty]]*Table1[[#This Row],[Rate]]</f>
        <v>0</v>
      </c>
    </row>
    <row r="72" spans="1:12" x14ac:dyDescent="0.35">
      <c r="A72" s="18" t="s">
        <v>30</v>
      </c>
      <c r="B72" s="19" t="s">
        <v>97</v>
      </c>
      <c r="C72" s="20">
        <v>30</v>
      </c>
      <c r="D72" s="21" t="s">
        <v>56</v>
      </c>
      <c r="E72" s="22">
        <v>19</v>
      </c>
      <c r="F72" s="22">
        <f t="shared" si="11"/>
        <v>570</v>
      </c>
      <c r="G72" s="23"/>
      <c r="H72" s="23">
        <f>Table1[[#This Row],[Cumulative Qty]]-Table1[[#This Row],[Previous Qty]]</f>
        <v>0</v>
      </c>
      <c r="I72" s="23"/>
      <c r="J72" s="24"/>
      <c r="K72" s="24">
        <f>Table1[[#This Row],[Cumulative Amount]]-Table1[[#This Row],[Previous Amount]]</f>
        <v>0</v>
      </c>
      <c r="L72" s="25">
        <f>Table1[[#This Row],[Cumulative Qty]]*Table1[[#This Row],[Rate]]</f>
        <v>0</v>
      </c>
    </row>
    <row r="73" spans="1:12" ht="29" x14ac:dyDescent="0.35">
      <c r="A73" s="18" t="s">
        <v>32</v>
      </c>
      <c r="B73" s="19" t="s">
        <v>98</v>
      </c>
      <c r="C73" s="20">
        <v>10</v>
      </c>
      <c r="D73" s="21" t="s">
        <v>57</v>
      </c>
      <c r="E73" s="22">
        <v>75</v>
      </c>
      <c r="F73" s="22">
        <f t="shared" si="11"/>
        <v>750</v>
      </c>
      <c r="G73" s="23"/>
      <c r="H73" s="23">
        <f>Table1[[#This Row],[Cumulative Qty]]-Table1[[#This Row],[Previous Qty]]</f>
        <v>0</v>
      </c>
      <c r="I73" s="23"/>
      <c r="J73" s="24"/>
      <c r="K73" s="24">
        <f>Table1[[#This Row],[Cumulative Amount]]-Table1[[#This Row],[Previous Amount]]</f>
        <v>0</v>
      </c>
      <c r="L73" s="25">
        <f>Table1[[#This Row],[Cumulative Qty]]*Table1[[#This Row],[Rate]]</f>
        <v>0</v>
      </c>
    </row>
    <row r="74" spans="1:12" x14ac:dyDescent="0.35">
      <c r="A74" s="18"/>
      <c r="B74" s="19" t="s">
        <v>99</v>
      </c>
      <c r="C74" s="20"/>
      <c r="D74" s="21"/>
      <c r="E74" s="22"/>
      <c r="F74" s="22"/>
      <c r="G74" s="23"/>
      <c r="H74" s="23"/>
      <c r="I74" s="23"/>
      <c r="J74" s="24"/>
      <c r="K74" s="24"/>
      <c r="L74" s="25"/>
    </row>
    <row r="75" spans="1:12" ht="29" x14ac:dyDescent="0.35">
      <c r="A75" s="18" t="s">
        <v>34</v>
      </c>
      <c r="B75" s="19" t="s">
        <v>100</v>
      </c>
      <c r="C75" s="20">
        <v>60</v>
      </c>
      <c r="D75" s="21" t="s">
        <v>57</v>
      </c>
      <c r="E75" s="22">
        <v>30</v>
      </c>
      <c r="F75" s="22">
        <f t="shared" ref="F75" si="12">PRODUCT(E75,C75)</f>
        <v>1800</v>
      </c>
      <c r="G75" s="23"/>
      <c r="H75" s="23">
        <f>Table1[[#This Row],[Cumulative Qty]]-Table1[[#This Row],[Previous Qty]]</f>
        <v>0</v>
      </c>
      <c r="I75" s="23"/>
      <c r="J75" s="24"/>
      <c r="K75" s="24">
        <f>Table1[[#This Row],[Cumulative Amount]]-Table1[[#This Row],[Previous Amount]]</f>
        <v>0</v>
      </c>
      <c r="L75" s="25">
        <f>Table1[[#This Row],[Cumulative Qty]]*Table1[[#This Row],[Rate]]</f>
        <v>0</v>
      </c>
    </row>
    <row r="76" spans="1:12" ht="29" x14ac:dyDescent="0.35">
      <c r="A76" s="18"/>
      <c r="B76" s="19" t="s">
        <v>101</v>
      </c>
      <c r="C76" s="20"/>
      <c r="D76" s="21"/>
      <c r="E76" s="22"/>
      <c r="F76" s="22"/>
      <c r="G76" s="23"/>
      <c r="H76" s="23"/>
      <c r="I76" s="23"/>
      <c r="J76" s="24"/>
      <c r="K76" s="24"/>
      <c r="L76" s="25"/>
    </row>
    <row r="77" spans="1:12" x14ac:dyDescent="0.35">
      <c r="A77" s="18"/>
      <c r="B77" s="19" t="s">
        <v>102</v>
      </c>
      <c r="C77" s="20"/>
      <c r="D77" s="21"/>
      <c r="E77" s="22"/>
      <c r="F77" s="22"/>
      <c r="G77" s="23"/>
      <c r="H77" s="23"/>
      <c r="I77" s="23"/>
      <c r="J77" s="24"/>
      <c r="K77" s="24"/>
      <c r="L77" s="25"/>
    </row>
    <row r="78" spans="1:12" x14ac:dyDescent="0.35">
      <c r="A78" s="18"/>
      <c r="B78" s="26" t="s">
        <v>40</v>
      </c>
      <c r="C78" s="20"/>
      <c r="D78" s="21"/>
      <c r="E78" s="22"/>
      <c r="F78" s="22"/>
      <c r="G78" s="23"/>
      <c r="H78" s="23"/>
      <c r="I78" s="23"/>
      <c r="J78" s="24"/>
      <c r="K78" s="24"/>
      <c r="L78" s="25"/>
    </row>
    <row r="79" spans="1:12" ht="72.5" x14ac:dyDescent="0.35">
      <c r="A79" s="18"/>
      <c r="B79" s="19" t="s">
        <v>41</v>
      </c>
      <c r="C79" s="20"/>
      <c r="D79" s="21"/>
      <c r="E79" s="22"/>
      <c r="F79" s="22"/>
      <c r="G79" s="23"/>
      <c r="H79" s="23"/>
      <c r="I79" s="23"/>
      <c r="J79" s="24"/>
      <c r="K79" s="24"/>
      <c r="L79" s="25"/>
    </row>
    <row r="80" spans="1:12" s="8" customFormat="1" x14ac:dyDescent="0.35">
      <c r="A80" s="10"/>
      <c r="B80" s="11" t="s">
        <v>104</v>
      </c>
      <c r="C80" s="12"/>
      <c r="D80" s="13"/>
      <c r="E80" s="14"/>
      <c r="F80" s="14"/>
      <c r="G80" s="15"/>
      <c r="H80" s="15"/>
      <c r="I80" s="15"/>
      <c r="J80" s="16"/>
      <c r="K80" s="16"/>
      <c r="L80" s="17"/>
    </row>
    <row r="81" spans="1:12" x14ac:dyDescent="0.35">
      <c r="A81" s="18"/>
      <c r="B81" s="19" t="s">
        <v>105</v>
      </c>
      <c r="C81" s="20"/>
      <c r="D81" s="21"/>
      <c r="E81" s="22"/>
      <c r="F81" s="22"/>
      <c r="G81" s="23"/>
      <c r="H81" s="23"/>
      <c r="I81" s="23"/>
      <c r="J81" s="24"/>
      <c r="K81" s="24"/>
      <c r="L81" s="25"/>
    </row>
    <row r="82" spans="1:12" x14ac:dyDescent="0.35">
      <c r="A82" s="18"/>
      <c r="B82" s="19" t="s">
        <v>106</v>
      </c>
      <c r="C82" s="20"/>
      <c r="D82" s="21"/>
      <c r="E82" s="22"/>
      <c r="F82" s="22"/>
      <c r="G82" s="23"/>
      <c r="H82" s="23"/>
      <c r="I82" s="23"/>
      <c r="J82" s="24"/>
      <c r="K82" s="24"/>
      <c r="L82" s="25"/>
    </row>
    <row r="83" spans="1:12" ht="43.5" x14ac:dyDescent="0.35">
      <c r="A83" s="18"/>
      <c r="B83" s="19" t="s">
        <v>107</v>
      </c>
      <c r="C83" s="20"/>
      <c r="D83" s="21"/>
      <c r="E83" s="22"/>
      <c r="F83" s="22"/>
      <c r="G83" s="23"/>
      <c r="H83" s="23"/>
      <c r="I83" s="23"/>
      <c r="J83" s="24"/>
      <c r="K83" s="24"/>
      <c r="L83" s="25"/>
    </row>
    <row r="84" spans="1:12" ht="29" x14ac:dyDescent="0.35">
      <c r="A84" s="18"/>
      <c r="B84" s="19" t="s">
        <v>108</v>
      </c>
      <c r="C84" s="20"/>
      <c r="D84" s="21"/>
      <c r="E84" s="22"/>
      <c r="F84" s="22"/>
      <c r="G84" s="23"/>
      <c r="H84" s="23"/>
      <c r="I84" s="23"/>
      <c r="J84" s="24"/>
      <c r="K84" s="24"/>
      <c r="L84" s="25"/>
    </row>
    <row r="85" spans="1:12" x14ac:dyDescent="0.35">
      <c r="A85" s="18" t="s">
        <v>14</v>
      </c>
      <c r="B85" s="19" t="s">
        <v>109</v>
      </c>
      <c r="C85" s="20">
        <v>35</v>
      </c>
      <c r="D85" s="21" t="s">
        <v>56</v>
      </c>
      <c r="E85" s="22">
        <v>300</v>
      </c>
      <c r="F85" s="22">
        <f t="shared" ref="F85" si="13">PRODUCT(E85,C85)</f>
        <v>10500</v>
      </c>
      <c r="G85" s="23"/>
      <c r="H85" s="23">
        <f>Table1[[#This Row],[Cumulative Qty]]-Table1[[#This Row],[Previous Qty]]</f>
        <v>0</v>
      </c>
      <c r="I85" s="23"/>
      <c r="J85" s="24"/>
      <c r="K85" s="24">
        <f>Table1[[#This Row],[Cumulative Amount]]-Table1[[#This Row],[Previous Amount]]</f>
        <v>0</v>
      </c>
      <c r="L85" s="25">
        <f>Table1[[#This Row],[Cumulative Qty]]*Table1[[#This Row],[Rate]]</f>
        <v>0</v>
      </c>
    </row>
    <row r="86" spans="1:12" x14ac:dyDescent="0.35">
      <c r="A86" s="18"/>
      <c r="B86" s="26" t="s">
        <v>40</v>
      </c>
      <c r="C86" s="20"/>
      <c r="D86" s="21"/>
      <c r="E86" s="22"/>
      <c r="F86" s="22"/>
      <c r="G86" s="23"/>
      <c r="H86" s="23"/>
      <c r="I86" s="23"/>
      <c r="J86" s="24"/>
      <c r="K86" s="24"/>
      <c r="L86" s="25"/>
    </row>
    <row r="87" spans="1:12" ht="72.5" x14ac:dyDescent="0.35">
      <c r="A87" s="18"/>
      <c r="B87" s="19" t="s">
        <v>41</v>
      </c>
      <c r="C87" s="20"/>
      <c r="D87" s="21"/>
      <c r="E87" s="22"/>
      <c r="F87" s="22"/>
      <c r="G87" s="23"/>
      <c r="H87" s="23"/>
      <c r="I87" s="23"/>
      <c r="J87" s="24"/>
      <c r="K87" s="24"/>
      <c r="L87" s="25"/>
    </row>
    <row r="88" spans="1:12" x14ac:dyDescent="0.35">
      <c r="A88" s="18">
        <v>1</v>
      </c>
      <c r="B88" s="19" t="s">
        <v>110</v>
      </c>
      <c r="C88" s="20">
        <v>1</v>
      </c>
      <c r="D88" s="21" t="s">
        <v>103</v>
      </c>
      <c r="E88" s="22">
        <v>0</v>
      </c>
      <c r="F88" s="22">
        <f t="shared" ref="F88" si="14">PRODUCT(E88,C88)</f>
        <v>0</v>
      </c>
      <c r="G88" s="23"/>
      <c r="H88" s="23">
        <f>Table1[[#This Row],[Cumulative Qty]]-Table1[[#This Row],[Previous Qty]]</f>
        <v>0</v>
      </c>
      <c r="I88" s="23"/>
      <c r="J88" s="24"/>
      <c r="K88" s="24">
        <f>Table1[[#This Row],[Cumulative Amount]]-Table1[[#This Row],[Previous Amount]]</f>
        <v>0</v>
      </c>
      <c r="L88" s="25">
        <f>Table1[[#This Row],[Cumulative Qty]]*Table1[[#This Row],[Rate]]</f>
        <v>0</v>
      </c>
    </row>
    <row r="89" spans="1:12" s="8" customFormat="1" x14ac:dyDescent="0.35">
      <c r="A89" s="10"/>
      <c r="B89" s="11" t="s">
        <v>111</v>
      </c>
      <c r="C89" s="12"/>
      <c r="D89" s="13"/>
      <c r="E89" s="14"/>
      <c r="F89" s="14"/>
      <c r="G89" s="15"/>
      <c r="H89" s="15"/>
      <c r="I89" s="15"/>
      <c r="J89" s="16"/>
      <c r="K89" s="16"/>
      <c r="L89" s="17"/>
    </row>
    <row r="90" spans="1:12" x14ac:dyDescent="0.35">
      <c r="A90" s="18"/>
      <c r="B90" s="19" t="s">
        <v>112</v>
      </c>
      <c r="C90" s="20"/>
      <c r="D90" s="21"/>
      <c r="E90" s="22"/>
      <c r="F90" s="22"/>
      <c r="G90" s="23"/>
      <c r="H90" s="23"/>
      <c r="I90" s="23"/>
      <c r="J90" s="24"/>
      <c r="K90" s="24"/>
      <c r="L90" s="25"/>
    </row>
    <row r="91" spans="1:12" ht="58" x14ac:dyDescent="0.35">
      <c r="A91" s="18"/>
      <c r="B91" s="19" t="s">
        <v>113</v>
      </c>
      <c r="C91" s="20"/>
      <c r="D91" s="21"/>
      <c r="E91" s="22"/>
      <c r="F91" s="22"/>
      <c r="G91" s="23"/>
      <c r="H91" s="23"/>
      <c r="I91" s="23"/>
      <c r="J91" s="24"/>
      <c r="K91" s="24"/>
      <c r="L91" s="25"/>
    </row>
    <row r="92" spans="1:12" ht="43.5" x14ac:dyDescent="0.35">
      <c r="A92" s="18"/>
      <c r="B92" s="19" t="s">
        <v>114</v>
      </c>
      <c r="C92" s="20"/>
      <c r="D92" s="21"/>
      <c r="E92" s="22"/>
      <c r="F92" s="22"/>
      <c r="G92" s="23"/>
      <c r="H92" s="23"/>
      <c r="I92" s="23"/>
      <c r="J92" s="24"/>
      <c r="K92" s="24"/>
      <c r="L92" s="25"/>
    </row>
    <row r="93" spans="1:12" x14ac:dyDescent="0.35">
      <c r="A93" s="18"/>
      <c r="B93" s="19" t="s">
        <v>105</v>
      </c>
      <c r="C93" s="20"/>
      <c r="D93" s="21"/>
      <c r="E93" s="22"/>
      <c r="F93" s="22"/>
      <c r="G93" s="23"/>
      <c r="H93" s="23"/>
      <c r="I93" s="23"/>
      <c r="J93" s="24"/>
      <c r="K93" s="24"/>
      <c r="L93" s="25"/>
    </row>
    <row r="94" spans="1:12" ht="58" x14ac:dyDescent="0.35">
      <c r="A94" s="18"/>
      <c r="B94" s="19" t="s">
        <v>115</v>
      </c>
      <c r="C94" s="20"/>
      <c r="D94" s="21"/>
      <c r="E94" s="22"/>
      <c r="F94" s="22"/>
      <c r="G94" s="23"/>
      <c r="H94" s="23"/>
      <c r="I94" s="23"/>
      <c r="J94" s="24"/>
      <c r="K94" s="24"/>
      <c r="L94" s="25"/>
    </row>
    <row r="95" spans="1:12" x14ac:dyDescent="0.35">
      <c r="A95" s="18" t="s">
        <v>14</v>
      </c>
      <c r="B95" s="19" t="s">
        <v>116</v>
      </c>
      <c r="C95" s="20">
        <v>1</v>
      </c>
      <c r="D95" s="21" t="s">
        <v>103</v>
      </c>
      <c r="E95" s="22">
        <v>1396</v>
      </c>
      <c r="F95" s="22">
        <f t="shared" ref="F95" si="15">PRODUCT(E95,C95)</f>
        <v>1396</v>
      </c>
      <c r="G95" s="23"/>
      <c r="H95" s="23">
        <f>Table1[[#This Row],[Cumulative Qty]]-Table1[[#This Row],[Previous Qty]]</f>
        <v>0</v>
      </c>
      <c r="I95" s="23"/>
      <c r="J95" s="24"/>
      <c r="K95" s="24">
        <f>Table1[[#This Row],[Cumulative Amount]]-Table1[[#This Row],[Previous Amount]]</f>
        <v>0</v>
      </c>
      <c r="L95" s="25">
        <f>Table1[[#This Row],[Cumulative Qty]]*Table1[[#This Row],[Rate]]</f>
        <v>0</v>
      </c>
    </row>
    <row r="96" spans="1:12" x14ac:dyDescent="0.35">
      <c r="A96" s="18"/>
      <c r="B96" s="19" t="s">
        <v>117</v>
      </c>
      <c r="C96" s="20"/>
      <c r="D96" s="21"/>
      <c r="E96" s="22"/>
      <c r="F96" s="22"/>
      <c r="G96" s="23"/>
      <c r="H96" s="23"/>
      <c r="I96" s="23"/>
      <c r="J96" s="24"/>
      <c r="K96" s="24"/>
      <c r="L96" s="25"/>
    </row>
    <row r="97" spans="1:12" x14ac:dyDescent="0.35">
      <c r="A97" s="18"/>
      <c r="B97" s="19" t="s">
        <v>118</v>
      </c>
      <c r="C97" s="20"/>
      <c r="D97" s="21"/>
      <c r="E97" s="22"/>
      <c r="F97" s="22"/>
      <c r="G97" s="23"/>
      <c r="H97" s="23"/>
      <c r="I97" s="23"/>
      <c r="J97" s="24"/>
      <c r="K97" s="24"/>
      <c r="L97" s="25"/>
    </row>
    <row r="98" spans="1:12" x14ac:dyDescent="0.35">
      <c r="A98" s="18"/>
      <c r="B98" s="19" t="s">
        <v>119</v>
      </c>
      <c r="C98" s="20"/>
      <c r="D98" s="21" t="s">
        <v>63</v>
      </c>
      <c r="E98" s="22"/>
      <c r="F98" s="22"/>
      <c r="G98" s="23"/>
      <c r="H98" s="23"/>
      <c r="I98" s="23"/>
      <c r="J98" s="24"/>
      <c r="K98" s="24"/>
      <c r="L98" s="25"/>
    </row>
    <row r="99" spans="1:12" ht="29" x14ac:dyDescent="0.35">
      <c r="A99" s="18"/>
      <c r="B99" s="19" t="s">
        <v>120</v>
      </c>
      <c r="C99" s="20"/>
      <c r="D99" s="21"/>
      <c r="E99" s="22"/>
      <c r="F99" s="22"/>
      <c r="G99" s="23"/>
      <c r="H99" s="23"/>
      <c r="I99" s="23"/>
      <c r="J99" s="24"/>
      <c r="K99" s="24"/>
      <c r="L99" s="25"/>
    </row>
    <row r="100" spans="1:12" x14ac:dyDescent="0.35">
      <c r="A100" s="18" t="s">
        <v>16</v>
      </c>
      <c r="B100" s="19" t="s">
        <v>121</v>
      </c>
      <c r="C100" s="20">
        <v>1</v>
      </c>
      <c r="D100" s="21" t="s">
        <v>103</v>
      </c>
      <c r="E100" s="22">
        <v>6875</v>
      </c>
      <c r="F100" s="22">
        <f t="shared" ref="F100" si="16">PRODUCT(E100,C100)</f>
        <v>6875</v>
      </c>
      <c r="G100" s="23"/>
      <c r="H100" s="23">
        <f>Table1[[#This Row],[Cumulative Qty]]-Table1[[#This Row],[Previous Qty]]</f>
        <v>0</v>
      </c>
      <c r="I100" s="23"/>
      <c r="J100" s="24"/>
      <c r="K100" s="24">
        <f>Table1[[#This Row],[Cumulative Amount]]-Table1[[#This Row],[Previous Amount]]</f>
        <v>0</v>
      </c>
      <c r="L100" s="25">
        <f>Table1[[#This Row],[Cumulative Qty]]*Table1[[#This Row],[Rate]]</f>
        <v>0</v>
      </c>
    </row>
    <row r="101" spans="1:12" x14ac:dyDescent="0.35">
      <c r="A101" s="18"/>
      <c r="B101" s="19" t="s">
        <v>122</v>
      </c>
      <c r="C101" s="20"/>
      <c r="D101" s="21"/>
      <c r="E101" s="22"/>
      <c r="F101" s="22"/>
      <c r="G101" s="23"/>
      <c r="H101" s="23"/>
      <c r="I101" s="23"/>
      <c r="J101" s="24"/>
      <c r="K101" s="24"/>
      <c r="L101" s="25"/>
    </row>
    <row r="102" spans="1:12" x14ac:dyDescent="0.35">
      <c r="A102" s="18"/>
      <c r="B102" s="19" t="s">
        <v>123</v>
      </c>
      <c r="C102" s="20"/>
      <c r="D102" s="21"/>
      <c r="E102" s="22"/>
      <c r="F102" s="22"/>
      <c r="G102" s="23"/>
      <c r="H102" s="23"/>
      <c r="I102" s="23"/>
      <c r="J102" s="24"/>
      <c r="K102" s="24"/>
      <c r="L102" s="25"/>
    </row>
    <row r="103" spans="1:12" x14ac:dyDescent="0.35">
      <c r="A103" s="18"/>
      <c r="B103" s="19" t="s">
        <v>106</v>
      </c>
      <c r="C103" s="20"/>
      <c r="D103" s="21"/>
      <c r="E103" s="22"/>
      <c r="F103" s="22"/>
      <c r="G103" s="23"/>
      <c r="H103" s="23"/>
      <c r="I103" s="23"/>
      <c r="J103" s="24"/>
      <c r="K103" s="24"/>
      <c r="L103" s="25"/>
    </row>
    <row r="104" spans="1:12" ht="43.5" x14ac:dyDescent="0.35">
      <c r="A104" s="18"/>
      <c r="B104" s="19" t="s">
        <v>124</v>
      </c>
      <c r="C104" s="20"/>
      <c r="D104" s="21"/>
      <c r="E104" s="22"/>
      <c r="F104" s="22"/>
      <c r="G104" s="23"/>
      <c r="H104" s="23"/>
      <c r="I104" s="23"/>
      <c r="J104" s="24"/>
      <c r="K104" s="24"/>
      <c r="L104" s="25"/>
    </row>
    <row r="105" spans="1:12" ht="29" x14ac:dyDescent="0.35">
      <c r="A105" s="18"/>
      <c r="B105" s="19" t="s">
        <v>125</v>
      </c>
      <c r="C105" s="20"/>
      <c r="D105" s="21"/>
      <c r="E105" s="22"/>
      <c r="F105" s="22"/>
      <c r="G105" s="23"/>
      <c r="H105" s="23"/>
      <c r="I105" s="23"/>
      <c r="J105" s="24"/>
      <c r="K105" s="24"/>
      <c r="L105" s="25"/>
    </row>
    <row r="106" spans="1:12" x14ac:dyDescent="0.35">
      <c r="A106" s="18" t="s">
        <v>18</v>
      </c>
      <c r="B106" s="19" t="s">
        <v>109</v>
      </c>
      <c r="C106" s="20">
        <v>35</v>
      </c>
      <c r="D106" s="21" t="s">
        <v>56</v>
      </c>
      <c r="E106" s="22">
        <v>300</v>
      </c>
      <c r="F106" s="22">
        <f t="shared" ref="F106" si="17">PRODUCT(E106,C106)</f>
        <v>10500</v>
      </c>
      <c r="G106" s="23"/>
      <c r="H106" s="23">
        <f>Table1[[#This Row],[Cumulative Qty]]-Table1[[#This Row],[Previous Qty]]</f>
        <v>0</v>
      </c>
      <c r="I106" s="23"/>
      <c r="J106" s="24"/>
      <c r="K106" s="24">
        <f>Table1[[#This Row],[Cumulative Amount]]-Table1[[#This Row],[Previous Amount]]</f>
        <v>0</v>
      </c>
      <c r="L106" s="25">
        <f>Table1[[#This Row],[Cumulative Qty]]*Table1[[#This Row],[Rate]]</f>
        <v>0</v>
      </c>
    </row>
    <row r="107" spans="1:12" x14ac:dyDescent="0.35">
      <c r="A107" s="18"/>
      <c r="B107" s="26" t="s">
        <v>40</v>
      </c>
      <c r="C107" s="20"/>
      <c r="D107" s="21"/>
      <c r="E107" s="22"/>
      <c r="F107" s="22"/>
      <c r="G107" s="23"/>
      <c r="H107" s="23"/>
      <c r="I107" s="23"/>
      <c r="J107" s="24"/>
      <c r="K107" s="24"/>
      <c r="L107" s="25"/>
    </row>
    <row r="108" spans="1:12" ht="72.5" x14ac:dyDescent="0.35">
      <c r="A108" s="18"/>
      <c r="B108" s="19" t="s">
        <v>41</v>
      </c>
      <c r="C108" s="20"/>
      <c r="D108" s="21"/>
      <c r="E108" s="22"/>
      <c r="F108" s="22"/>
      <c r="G108" s="23"/>
      <c r="H108" s="23"/>
      <c r="I108" s="23"/>
      <c r="J108" s="24"/>
      <c r="K108" s="24"/>
      <c r="L108" s="25"/>
    </row>
    <row r="109" spans="1:12" x14ac:dyDescent="0.35">
      <c r="A109" s="18" t="s">
        <v>14</v>
      </c>
      <c r="B109" s="19" t="s">
        <v>126</v>
      </c>
      <c r="C109" s="20">
        <v>42</v>
      </c>
      <c r="D109" s="21" t="s">
        <v>56</v>
      </c>
      <c r="E109" s="22">
        <v>300</v>
      </c>
      <c r="F109" s="22">
        <f t="shared" ref="F109:F110" si="18">PRODUCT(E109,C109)</f>
        <v>12600</v>
      </c>
      <c r="G109" s="23"/>
      <c r="H109" s="23">
        <f>Table1[[#This Row],[Cumulative Qty]]-Table1[[#This Row],[Previous Qty]]</f>
        <v>0</v>
      </c>
      <c r="I109" s="23"/>
      <c r="J109" s="24"/>
      <c r="K109" s="24">
        <f>Table1[[#This Row],[Cumulative Amount]]-Table1[[#This Row],[Previous Amount]]</f>
        <v>0</v>
      </c>
      <c r="L109" s="25">
        <f>Table1[[#This Row],[Cumulative Qty]]*Table1[[#This Row],[Rate]]</f>
        <v>0</v>
      </c>
    </row>
    <row r="110" spans="1:12" x14ac:dyDescent="0.35">
      <c r="A110" s="18" t="s">
        <v>16</v>
      </c>
      <c r="B110" s="19" t="s">
        <v>127</v>
      </c>
      <c r="C110" s="20">
        <v>1</v>
      </c>
      <c r="D110" s="21" t="s">
        <v>56</v>
      </c>
      <c r="E110" s="22">
        <v>9000</v>
      </c>
      <c r="F110" s="22">
        <f t="shared" si="18"/>
        <v>9000</v>
      </c>
      <c r="G110" s="23"/>
      <c r="H110" s="23">
        <f>Table1[[#This Row],[Cumulative Qty]]-Table1[[#This Row],[Previous Qty]]</f>
        <v>0</v>
      </c>
      <c r="I110" s="23"/>
      <c r="J110" s="24"/>
      <c r="K110" s="24">
        <f>Table1[[#This Row],[Cumulative Amount]]-Table1[[#This Row],[Previous Amount]]</f>
        <v>0</v>
      </c>
      <c r="L110" s="25">
        <f>Table1[[#This Row],[Cumulative Qty]]*Table1[[#This Row],[Rate]]</f>
        <v>0</v>
      </c>
    </row>
    <row r="111" spans="1:12" s="8" customFormat="1" x14ac:dyDescent="0.35">
      <c r="A111" s="10"/>
      <c r="B111" s="11" t="s">
        <v>128</v>
      </c>
      <c r="C111" s="12"/>
      <c r="D111" s="13"/>
      <c r="E111" s="14"/>
      <c r="F111" s="14"/>
      <c r="G111" s="15"/>
      <c r="H111" s="15"/>
      <c r="I111" s="15"/>
      <c r="J111" s="16"/>
      <c r="K111" s="16"/>
      <c r="L111" s="17"/>
    </row>
    <row r="112" spans="1:12" x14ac:dyDescent="0.35">
      <c r="A112" s="18"/>
      <c r="B112" s="19" t="s">
        <v>129</v>
      </c>
      <c r="C112" s="20"/>
      <c r="D112" s="21"/>
      <c r="E112" s="22"/>
      <c r="F112" s="22"/>
      <c r="G112" s="23"/>
      <c r="H112" s="23"/>
      <c r="I112" s="23"/>
      <c r="J112" s="24"/>
      <c r="K112" s="24"/>
      <c r="L112" s="25"/>
    </row>
    <row r="113" spans="1:12" ht="72.5" x14ac:dyDescent="0.35">
      <c r="A113" s="18"/>
      <c r="B113" s="19" t="s">
        <v>130</v>
      </c>
      <c r="C113" s="20"/>
      <c r="D113" s="21"/>
      <c r="E113" s="22"/>
      <c r="F113" s="22"/>
      <c r="G113" s="23"/>
      <c r="H113" s="23"/>
      <c r="I113" s="23"/>
      <c r="J113" s="24"/>
      <c r="K113" s="24"/>
      <c r="L113" s="25"/>
    </row>
    <row r="114" spans="1:12" x14ac:dyDescent="0.35">
      <c r="A114" s="18" t="s">
        <v>14</v>
      </c>
      <c r="B114" s="19" t="s">
        <v>131</v>
      </c>
      <c r="C114" s="20">
        <v>40</v>
      </c>
      <c r="D114" s="21" t="s">
        <v>56</v>
      </c>
      <c r="E114" s="22">
        <v>430</v>
      </c>
      <c r="F114" s="22">
        <f t="shared" ref="F114" si="19">PRODUCT(E114,C114)</f>
        <v>17200</v>
      </c>
      <c r="G114" s="23"/>
      <c r="H114" s="23">
        <f>Table1[[#This Row],[Cumulative Qty]]-Table1[[#This Row],[Previous Qty]]</f>
        <v>0</v>
      </c>
      <c r="I114" s="23"/>
      <c r="J114" s="24"/>
      <c r="K114" s="24">
        <f>Table1[[#This Row],[Cumulative Amount]]-Table1[[#This Row],[Previous Amount]]</f>
        <v>0</v>
      </c>
      <c r="L114" s="25">
        <f>Table1[[#This Row],[Cumulative Qty]]*Table1[[#This Row],[Rate]]</f>
        <v>0</v>
      </c>
    </row>
    <row r="115" spans="1:12" x14ac:dyDescent="0.35">
      <c r="A115" s="18"/>
      <c r="B115" s="19" t="s">
        <v>132</v>
      </c>
      <c r="C115" s="20"/>
      <c r="D115" s="21"/>
      <c r="E115" s="22"/>
      <c r="F115" s="22"/>
      <c r="G115" s="23"/>
      <c r="H115" s="23"/>
      <c r="I115" s="23"/>
      <c r="J115" s="24"/>
      <c r="K115" s="24"/>
      <c r="L115" s="25"/>
    </row>
    <row r="116" spans="1:12" ht="58" x14ac:dyDescent="0.35">
      <c r="A116" s="18"/>
      <c r="B116" s="19" t="s">
        <v>133</v>
      </c>
      <c r="C116" s="20"/>
      <c r="D116" s="21"/>
      <c r="E116" s="22"/>
      <c r="F116" s="22"/>
      <c r="G116" s="23"/>
      <c r="H116" s="23"/>
      <c r="I116" s="23"/>
      <c r="J116" s="24"/>
      <c r="K116" s="24"/>
      <c r="L116" s="25"/>
    </row>
    <row r="117" spans="1:12" x14ac:dyDescent="0.35">
      <c r="A117" s="18" t="s">
        <v>14</v>
      </c>
      <c r="B117" s="19" t="s">
        <v>134</v>
      </c>
      <c r="C117" s="20">
        <v>10</v>
      </c>
      <c r="D117" s="21" t="s">
        <v>56</v>
      </c>
      <c r="E117" s="22">
        <v>1170</v>
      </c>
      <c r="F117" s="22">
        <f t="shared" ref="F117" si="20">PRODUCT(E117,C117)</f>
        <v>11700</v>
      </c>
      <c r="G117" s="23"/>
      <c r="H117" s="23">
        <f>Table1[[#This Row],[Cumulative Qty]]-Table1[[#This Row],[Previous Qty]]</f>
        <v>0</v>
      </c>
      <c r="I117" s="23"/>
      <c r="J117" s="24"/>
      <c r="K117" s="24">
        <f>Table1[[#This Row],[Cumulative Amount]]-Table1[[#This Row],[Previous Amount]]</f>
        <v>0</v>
      </c>
      <c r="L117" s="25">
        <f>Table1[[#This Row],[Cumulative Qty]]*Table1[[#This Row],[Rate]]</f>
        <v>0</v>
      </c>
    </row>
    <row r="118" spans="1:12" ht="58" x14ac:dyDescent="0.35">
      <c r="A118" s="18"/>
      <c r="B118" s="19" t="s">
        <v>135</v>
      </c>
      <c r="C118" s="20"/>
      <c r="D118" s="21"/>
      <c r="E118" s="22"/>
      <c r="F118" s="22"/>
      <c r="G118" s="23"/>
      <c r="H118" s="23"/>
      <c r="I118" s="23"/>
      <c r="J118" s="24"/>
      <c r="K118" s="24"/>
      <c r="L118" s="25"/>
    </row>
    <row r="119" spans="1:12" x14ac:dyDescent="0.35">
      <c r="A119" s="18" t="s">
        <v>16</v>
      </c>
      <c r="B119" s="19" t="s">
        <v>134</v>
      </c>
      <c r="C119" s="20">
        <v>30</v>
      </c>
      <c r="D119" s="21" t="s">
        <v>56</v>
      </c>
      <c r="E119" s="22">
        <v>1170</v>
      </c>
      <c r="F119" s="22">
        <f t="shared" ref="F119" si="21">PRODUCT(E119,C119)</f>
        <v>35100</v>
      </c>
      <c r="G119" s="23"/>
      <c r="H119" s="23">
        <f>Table1[[#This Row],[Cumulative Qty]]-Table1[[#This Row],[Previous Qty]]</f>
        <v>0</v>
      </c>
      <c r="I119" s="23"/>
      <c r="J119" s="24"/>
      <c r="K119" s="24">
        <f>Table1[[#This Row],[Cumulative Amount]]-Table1[[#This Row],[Previous Amount]]</f>
        <v>0</v>
      </c>
      <c r="L119" s="25">
        <f>Table1[[#This Row],[Cumulative Qty]]*Table1[[#This Row],[Rate]]</f>
        <v>0</v>
      </c>
    </row>
    <row r="120" spans="1:12" x14ac:dyDescent="0.35">
      <c r="A120" s="18"/>
      <c r="B120" s="19" t="s">
        <v>117</v>
      </c>
      <c r="C120" s="20"/>
      <c r="D120" s="21"/>
      <c r="E120" s="22"/>
      <c r="F120" s="22"/>
      <c r="G120" s="23"/>
      <c r="H120" s="23"/>
      <c r="I120" s="23"/>
      <c r="J120" s="24"/>
      <c r="K120" s="24"/>
      <c r="L120" s="25"/>
    </row>
    <row r="121" spans="1:12" x14ac:dyDescent="0.35">
      <c r="A121" s="18"/>
      <c r="B121" s="19" t="s">
        <v>118</v>
      </c>
      <c r="C121" s="20"/>
      <c r="D121" s="21"/>
      <c r="E121" s="22"/>
      <c r="F121" s="22"/>
      <c r="G121" s="23"/>
      <c r="H121" s="23"/>
      <c r="I121" s="23"/>
      <c r="J121" s="24"/>
      <c r="K121" s="24"/>
      <c r="L121" s="25"/>
    </row>
    <row r="122" spans="1:12" x14ac:dyDescent="0.35">
      <c r="A122" s="18"/>
      <c r="B122" s="19" t="s">
        <v>136</v>
      </c>
      <c r="C122" s="20"/>
      <c r="D122" s="21"/>
      <c r="E122" s="22"/>
      <c r="F122" s="22"/>
      <c r="G122" s="23"/>
      <c r="H122" s="23"/>
      <c r="I122" s="23"/>
      <c r="J122" s="24"/>
      <c r="K122" s="24"/>
      <c r="L122" s="25"/>
    </row>
    <row r="123" spans="1:12" ht="101.5" x14ac:dyDescent="0.35">
      <c r="A123" s="18"/>
      <c r="B123" s="19" t="s">
        <v>137</v>
      </c>
      <c r="C123" s="20"/>
      <c r="D123" s="21"/>
      <c r="E123" s="22"/>
      <c r="F123" s="22"/>
      <c r="G123" s="23"/>
      <c r="H123" s="23"/>
      <c r="I123" s="23"/>
      <c r="J123" s="24"/>
      <c r="K123" s="24"/>
      <c r="L123" s="25"/>
    </row>
    <row r="124" spans="1:12" ht="29" x14ac:dyDescent="0.35">
      <c r="A124" s="18" t="s">
        <v>18</v>
      </c>
      <c r="B124" s="19" t="s">
        <v>138</v>
      </c>
      <c r="C124" s="20">
        <v>3</v>
      </c>
      <c r="D124" s="21" t="s">
        <v>103</v>
      </c>
      <c r="E124" s="22">
        <v>29000</v>
      </c>
      <c r="F124" s="22">
        <f t="shared" ref="F124" si="22">PRODUCT(E124,C124)</f>
        <v>87000</v>
      </c>
      <c r="G124" s="23"/>
      <c r="H124" s="23">
        <f>Table1[[#This Row],[Cumulative Qty]]-Table1[[#This Row],[Previous Qty]]</f>
        <v>0</v>
      </c>
      <c r="I124" s="23"/>
      <c r="J124" s="24"/>
      <c r="K124" s="24">
        <f>Table1[[#This Row],[Cumulative Amount]]-Table1[[#This Row],[Previous Amount]]</f>
        <v>0</v>
      </c>
      <c r="L124" s="25">
        <f>Table1[[#This Row],[Cumulative Qty]]*Table1[[#This Row],[Rate]]</f>
        <v>0</v>
      </c>
    </row>
    <row r="125" spans="1:12" x14ac:dyDescent="0.35">
      <c r="A125" s="18"/>
      <c r="B125" s="19" t="s">
        <v>122</v>
      </c>
      <c r="C125" s="20"/>
      <c r="D125" s="21"/>
      <c r="E125" s="22"/>
      <c r="F125" s="22"/>
      <c r="G125" s="23"/>
      <c r="H125" s="23"/>
      <c r="I125" s="23"/>
      <c r="J125" s="24"/>
      <c r="K125" s="24"/>
      <c r="L125" s="25"/>
    </row>
    <row r="126" spans="1:12" x14ac:dyDescent="0.35">
      <c r="A126" s="18"/>
      <c r="B126" s="19" t="s">
        <v>123</v>
      </c>
      <c r="C126" s="20"/>
      <c r="D126" s="21"/>
      <c r="E126" s="22"/>
      <c r="F126" s="22"/>
      <c r="G126" s="23"/>
      <c r="H126" s="23"/>
      <c r="I126" s="23"/>
      <c r="J126" s="24"/>
      <c r="K126" s="24"/>
      <c r="L126" s="25"/>
    </row>
    <row r="127" spans="1:12" x14ac:dyDescent="0.35">
      <c r="A127" s="18"/>
      <c r="B127" s="19" t="s">
        <v>139</v>
      </c>
      <c r="C127" s="20"/>
      <c r="D127" s="21"/>
      <c r="E127" s="22"/>
      <c r="F127" s="22"/>
      <c r="G127" s="23"/>
      <c r="H127" s="23"/>
      <c r="I127" s="23"/>
      <c r="J127" s="24"/>
      <c r="K127" s="24"/>
      <c r="L127" s="25"/>
    </row>
    <row r="128" spans="1:12" x14ac:dyDescent="0.35">
      <c r="A128" s="18"/>
      <c r="B128" s="19" t="s">
        <v>140</v>
      </c>
      <c r="C128" s="20"/>
      <c r="D128" s="21"/>
      <c r="E128" s="22"/>
      <c r="F128" s="22"/>
      <c r="G128" s="23"/>
      <c r="H128" s="23"/>
      <c r="I128" s="23"/>
      <c r="J128" s="24"/>
      <c r="K128" s="24"/>
      <c r="L128" s="25"/>
    </row>
    <row r="129" spans="1:12" x14ac:dyDescent="0.35">
      <c r="A129" s="18" t="s">
        <v>14</v>
      </c>
      <c r="B129" s="19" t="s">
        <v>141</v>
      </c>
      <c r="C129" s="20">
        <v>10</v>
      </c>
      <c r="D129" s="21" t="s">
        <v>56</v>
      </c>
      <c r="E129" s="22">
        <v>28</v>
      </c>
      <c r="F129" s="22">
        <f t="shared" ref="F129" si="23">PRODUCT(E129,C129)</f>
        <v>280</v>
      </c>
      <c r="G129" s="23"/>
      <c r="H129" s="23">
        <f>Table1[[#This Row],[Cumulative Qty]]-Table1[[#This Row],[Previous Qty]]</f>
        <v>0</v>
      </c>
      <c r="I129" s="23"/>
      <c r="J129" s="24"/>
      <c r="K129" s="24">
        <f>Table1[[#This Row],[Cumulative Amount]]-Table1[[#This Row],[Previous Amount]]</f>
        <v>0</v>
      </c>
      <c r="L129" s="25">
        <f>Table1[[#This Row],[Cumulative Qty]]*Table1[[#This Row],[Rate]]</f>
        <v>0</v>
      </c>
    </row>
    <row r="130" spans="1:12" ht="29" x14ac:dyDescent="0.35">
      <c r="A130" s="18"/>
      <c r="B130" s="19" t="s">
        <v>142</v>
      </c>
      <c r="C130" s="20"/>
      <c r="D130" s="21"/>
      <c r="E130" s="22"/>
      <c r="F130" s="22"/>
      <c r="G130" s="23"/>
      <c r="H130" s="23"/>
      <c r="I130" s="23"/>
      <c r="J130" s="24"/>
      <c r="K130" s="24"/>
      <c r="L130" s="25"/>
    </row>
    <row r="131" spans="1:12" x14ac:dyDescent="0.35">
      <c r="A131" s="18" t="s">
        <v>16</v>
      </c>
      <c r="B131" s="19" t="s">
        <v>141</v>
      </c>
      <c r="C131" s="20">
        <v>10</v>
      </c>
      <c r="D131" s="21" t="s">
        <v>56</v>
      </c>
      <c r="E131" s="22">
        <v>33</v>
      </c>
      <c r="F131" s="22">
        <f t="shared" ref="F131" si="24">PRODUCT(E131,C131)</f>
        <v>330</v>
      </c>
      <c r="G131" s="23"/>
      <c r="H131" s="23">
        <f>Table1[[#This Row],[Cumulative Qty]]-Table1[[#This Row],[Previous Qty]]</f>
        <v>0</v>
      </c>
      <c r="I131" s="23"/>
      <c r="J131" s="24"/>
      <c r="K131" s="24">
        <f>Table1[[#This Row],[Cumulative Amount]]-Table1[[#This Row],[Previous Amount]]</f>
        <v>0</v>
      </c>
      <c r="L131" s="25">
        <f>Table1[[#This Row],[Cumulative Qty]]*Table1[[#This Row],[Rate]]</f>
        <v>0</v>
      </c>
    </row>
    <row r="132" spans="1:12" x14ac:dyDescent="0.35">
      <c r="A132" s="18"/>
      <c r="B132" s="19" t="s">
        <v>143</v>
      </c>
      <c r="C132" s="20"/>
      <c r="D132" s="21"/>
      <c r="E132" s="22"/>
      <c r="F132" s="22"/>
      <c r="G132" s="23"/>
      <c r="H132" s="23"/>
      <c r="I132" s="23"/>
      <c r="J132" s="24"/>
      <c r="K132" s="24"/>
      <c r="L132" s="25"/>
    </row>
    <row r="133" spans="1:12" ht="43.5" x14ac:dyDescent="0.35">
      <c r="A133" s="18"/>
      <c r="B133" s="19" t="s">
        <v>144</v>
      </c>
      <c r="C133" s="20"/>
      <c r="D133" s="21"/>
      <c r="E133" s="22"/>
      <c r="F133" s="22"/>
      <c r="G133" s="23"/>
      <c r="H133" s="23"/>
      <c r="I133" s="23"/>
      <c r="J133" s="24"/>
      <c r="K133" s="24"/>
      <c r="L133" s="25"/>
    </row>
    <row r="134" spans="1:12" x14ac:dyDescent="0.35">
      <c r="A134" s="18" t="s">
        <v>18</v>
      </c>
      <c r="B134" s="19" t="s">
        <v>131</v>
      </c>
      <c r="C134" s="20">
        <v>30</v>
      </c>
      <c r="D134" s="21" t="s">
        <v>56</v>
      </c>
      <c r="E134" s="22">
        <v>1260</v>
      </c>
      <c r="F134" s="22">
        <f t="shared" ref="F134" si="25">PRODUCT(E134,C134)</f>
        <v>37800</v>
      </c>
      <c r="G134" s="23"/>
      <c r="H134" s="23">
        <f>Table1[[#This Row],[Cumulative Qty]]-Table1[[#This Row],[Previous Qty]]</f>
        <v>0</v>
      </c>
      <c r="I134" s="23"/>
      <c r="J134" s="24"/>
      <c r="K134" s="24">
        <f>Table1[[#This Row],[Cumulative Amount]]-Table1[[#This Row],[Previous Amount]]</f>
        <v>0</v>
      </c>
      <c r="L134" s="25">
        <f>Table1[[#This Row],[Cumulative Qty]]*Table1[[#This Row],[Rate]]</f>
        <v>0</v>
      </c>
    </row>
    <row r="135" spans="1:12" x14ac:dyDescent="0.35">
      <c r="A135" s="18"/>
      <c r="B135" s="26" t="s">
        <v>40</v>
      </c>
      <c r="C135" s="20"/>
      <c r="D135" s="21"/>
      <c r="E135" s="22"/>
      <c r="F135" s="22"/>
      <c r="G135" s="23"/>
      <c r="H135" s="23"/>
      <c r="I135" s="23"/>
      <c r="J135" s="24"/>
      <c r="K135" s="24"/>
      <c r="L135" s="25"/>
    </row>
    <row r="136" spans="1:12" ht="72.5" x14ac:dyDescent="0.35">
      <c r="A136" s="18"/>
      <c r="B136" s="19" t="s">
        <v>41</v>
      </c>
      <c r="C136" s="20"/>
      <c r="D136" s="21"/>
      <c r="E136" s="22"/>
      <c r="F136" s="22"/>
      <c r="G136" s="23"/>
      <c r="H136" s="23"/>
      <c r="I136" s="23"/>
      <c r="J136" s="24"/>
      <c r="K136" s="24"/>
      <c r="L136" s="25"/>
    </row>
    <row r="137" spans="1:12" ht="58" x14ac:dyDescent="0.35">
      <c r="A137" s="18"/>
      <c r="B137" s="19" t="s">
        <v>145</v>
      </c>
      <c r="C137" s="20">
        <v>1</v>
      </c>
      <c r="D137" s="21" t="s">
        <v>56</v>
      </c>
      <c r="E137" s="22">
        <v>3200</v>
      </c>
      <c r="F137" s="22">
        <v>0</v>
      </c>
      <c r="G137" s="23"/>
      <c r="H137" s="23">
        <f>Table1[[#This Row],[Cumulative Qty]]-Table1[[#This Row],[Previous Qty]]</f>
        <v>0</v>
      </c>
      <c r="I137" s="23"/>
      <c r="J137" s="24"/>
      <c r="K137" s="24">
        <f>Table1[[#This Row],[Cumulative Amount]]-Table1[[#This Row],[Previous Amount]]</f>
        <v>0</v>
      </c>
      <c r="L137" s="25">
        <f>Table1[[#This Row],[Cumulative Qty]]*Table1[[#This Row],[Rate]]</f>
        <v>0</v>
      </c>
    </row>
    <row r="138" spans="1:12" s="8" customFormat="1" x14ac:dyDescent="0.35">
      <c r="A138" s="10"/>
      <c r="B138" s="11" t="s">
        <v>146</v>
      </c>
      <c r="C138" s="12"/>
      <c r="D138" s="13"/>
      <c r="E138" s="14"/>
      <c r="F138" s="14"/>
      <c r="G138" s="15"/>
      <c r="H138" s="15"/>
      <c r="I138" s="15"/>
      <c r="J138" s="16"/>
      <c r="K138" s="16"/>
      <c r="L138" s="17"/>
    </row>
    <row r="139" spans="1:12" x14ac:dyDescent="0.35">
      <c r="A139" s="18"/>
      <c r="B139" s="19" t="s">
        <v>147</v>
      </c>
      <c r="C139" s="20"/>
      <c r="D139" s="21"/>
      <c r="E139" s="22"/>
      <c r="F139" s="22"/>
      <c r="G139" s="23"/>
      <c r="H139" s="23"/>
      <c r="I139" s="23"/>
      <c r="J139" s="24"/>
      <c r="K139" s="24"/>
      <c r="L139" s="25"/>
    </row>
    <row r="140" spans="1:12" x14ac:dyDescent="0.35">
      <c r="A140" s="18"/>
      <c r="B140" s="19" t="s">
        <v>118</v>
      </c>
      <c r="C140" s="20"/>
      <c r="D140" s="21"/>
      <c r="E140" s="22"/>
      <c r="F140" s="22"/>
      <c r="G140" s="23"/>
      <c r="H140" s="23"/>
      <c r="I140" s="23"/>
      <c r="J140" s="24"/>
      <c r="K140" s="24"/>
      <c r="L140" s="25"/>
    </row>
    <row r="141" spans="1:12" x14ac:dyDescent="0.35">
      <c r="A141" s="18"/>
      <c r="B141" s="19" t="s">
        <v>148</v>
      </c>
      <c r="C141" s="20"/>
      <c r="D141" s="21"/>
      <c r="E141" s="22"/>
      <c r="F141" s="22"/>
      <c r="G141" s="23"/>
      <c r="H141" s="23"/>
      <c r="I141" s="23"/>
      <c r="J141" s="24"/>
      <c r="K141" s="24"/>
      <c r="L141" s="25"/>
    </row>
    <row r="142" spans="1:12" ht="58" x14ac:dyDescent="0.35">
      <c r="A142" s="18"/>
      <c r="B142" s="19" t="s">
        <v>149</v>
      </c>
      <c r="C142" s="20"/>
      <c r="D142" s="21"/>
      <c r="E142" s="22"/>
      <c r="F142" s="22"/>
      <c r="G142" s="23"/>
      <c r="H142" s="23"/>
      <c r="I142" s="23"/>
      <c r="J142" s="24"/>
      <c r="K142" s="24"/>
      <c r="L142" s="25"/>
    </row>
    <row r="143" spans="1:12" ht="29" x14ac:dyDescent="0.35">
      <c r="A143" s="18" t="s">
        <v>14</v>
      </c>
      <c r="B143" s="19" t="s">
        <v>150</v>
      </c>
      <c r="C143" s="20">
        <v>35</v>
      </c>
      <c r="D143" s="21" t="s">
        <v>56</v>
      </c>
      <c r="E143" s="22">
        <v>700</v>
      </c>
      <c r="F143" s="22">
        <f t="shared" ref="F143" si="26">PRODUCT(E143,C143)</f>
        <v>24500</v>
      </c>
      <c r="G143" s="23"/>
      <c r="H143" s="23">
        <f>Table1[[#This Row],[Cumulative Qty]]-Table1[[#This Row],[Previous Qty]]</f>
        <v>0</v>
      </c>
      <c r="I143" s="23"/>
      <c r="J143" s="24"/>
      <c r="K143" s="24">
        <f>Table1[[#This Row],[Cumulative Amount]]-Table1[[#This Row],[Previous Amount]]</f>
        <v>0</v>
      </c>
      <c r="L143" s="25">
        <f>Table1[[#This Row],[Cumulative Qty]]*Table1[[#This Row],[Rate]]</f>
        <v>0</v>
      </c>
    </row>
    <row r="144" spans="1:12" x14ac:dyDescent="0.35">
      <c r="A144" s="18"/>
      <c r="B144" s="19" t="s">
        <v>122</v>
      </c>
      <c r="C144" s="20"/>
      <c r="D144" s="21"/>
      <c r="E144" s="22"/>
      <c r="F144" s="22"/>
      <c r="G144" s="23"/>
      <c r="H144" s="23"/>
      <c r="I144" s="23"/>
      <c r="J144" s="24"/>
      <c r="K144" s="24"/>
      <c r="L144" s="25"/>
    </row>
    <row r="145" spans="1:12" x14ac:dyDescent="0.35">
      <c r="A145" s="18"/>
      <c r="B145" s="19" t="s">
        <v>123</v>
      </c>
      <c r="C145" s="20"/>
      <c r="D145" s="21"/>
      <c r="E145" s="22"/>
      <c r="F145" s="22"/>
      <c r="G145" s="23"/>
      <c r="H145" s="23"/>
      <c r="I145" s="23"/>
      <c r="J145" s="24"/>
      <c r="K145" s="24"/>
      <c r="L145" s="25"/>
    </row>
    <row r="146" spans="1:12" x14ac:dyDescent="0.35">
      <c r="A146" s="18"/>
      <c r="B146" s="19" t="s">
        <v>151</v>
      </c>
      <c r="C146" s="20"/>
      <c r="D146" s="21"/>
      <c r="E146" s="22"/>
      <c r="F146" s="22"/>
      <c r="G146" s="23"/>
      <c r="H146" s="23"/>
      <c r="I146" s="23"/>
      <c r="J146" s="24"/>
      <c r="K146" s="24"/>
      <c r="L146" s="25"/>
    </row>
    <row r="147" spans="1:12" x14ac:dyDescent="0.35">
      <c r="A147" s="18"/>
      <c r="B147" s="19" t="s">
        <v>152</v>
      </c>
      <c r="C147" s="20"/>
      <c r="D147" s="21"/>
      <c r="E147" s="22"/>
      <c r="F147" s="22"/>
      <c r="G147" s="23"/>
      <c r="H147" s="23"/>
      <c r="I147" s="23"/>
      <c r="J147" s="24"/>
      <c r="K147" s="24"/>
      <c r="L147" s="25"/>
    </row>
    <row r="148" spans="1:12" x14ac:dyDescent="0.35">
      <c r="A148" s="18"/>
      <c r="B148" s="19" t="s">
        <v>153</v>
      </c>
      <c r="C148" s="20"/>
      <c r="D148" s="21"/>
      <c r="E148" s="22"/>
      <c r="F148" s="22"/>
      <c r="G148" s="23"/>
      <c r="H148" s="23"/>
      <c r="I148" s="23"/>
      <c r="J148" s="24"/>
      <c r="K148" s="24"/>
      <c r="L148" s="25"/>
    </row>
    <row r="149" spans="1:12" x14ac:dyDescent="0.35">
      <c r="A149" s="18" t="s">
        <v>16</v>
      </c>
      <c r="B149" s="19" t="s">
        <v>154</v>
      </c>
      <c r="C149" s="20">
        <v>35</v>
      </c>
      <c r="D149" s="21" t="s">
        <v>56</v>
      </c>
      <c r="E149" s="22">
        <v>32</v>
      </c>
      <c r="F149" s="22">
        <f t="shared" ref="F149" si="27">PRODUCT(E149,C149)</f>
        <v>1120</v>
      </c>
      <c r="G149" s="23"/>
      <c r="H149" s="23">
        <f>Table1[[#This Row],[Cumulative Qty]]-Table1[[#This Row],[Previous Qty]]</f>
        <v>0</v>
      </c>
      <c r="I149" s="23"/>
      <c r="J149" s="24"/>
      <c r="K149" s="24">
        <f>Table1[[#This Row],[Cumulative Amount]]-Table1[[#This Row],[Previous Amount]]</f>
        <v>0</v>
      </c>
      <c r="L149" s="25">
        <f>Table1[[#This Row],[Cumulative Qty]]*Table1[[#This Row],[Rate]]</f>
        <v>0</v>
      </c>
    </row>
    <row r="150" spans="1:12" x14ac:dyDescent="0.35">
      <c r="A150" s="18"/>
      <c r="B150" s="26" t="s">
        <v>40</v>
      </c>
      <c r="C150" s="20"/>
      <c r="D150" s="21"/>
      <c r="E150" s="22"/>
      <c r="F150" s="22"/>
      <c r="G150" s="23"/>
      <c r="H150" s="23"/>
      <c r="I150" s="23"/>
      <c r="J150" s="24"/>
      <c r="K150" s="24"/>
      <c r="L150" s="25"/>
    </row>
    <row r="151" spans="1:12" ht="72.5" x14ac:dyDescent="0.35">
      <c r="A151" s="18"/>
      <c r="B151" s="19" t="s">
        <v>41</v>
      </c>
      <c r="C151" s="20"/>
      <c r="D151" s="21"/>
      <c r="E151" s="22"/>
      <c r="F151" s="22"/>
      <c r="G151" s="23"/>
      <c r="H151" s="23"/>
      <c r="I151" s="23"/>
      <c r="J151" s="24"/>
      <c r="K151" s="24"/>
      <c r="L151" s="25"/>
    </row>
    <row r="152" spans="1:12" s="8" customFormat="1" x14ac:dyDescent="0.35">
      <c r="A152" s="10"/>
      <c r="B152" s="11" t="s">
        <v>155</v>
      </c>
      <c r="C152" s="12"/>
      <c r="D152" s="13"/>
      <c r="E152" s="14"/>
      <c r="F152" s="14"/>
      <c r="G152" s="15"/>
      <c r="H152" s="15"/>
      <c r="I152" s="15"/>
      <c r="J152" s="16"/>
      <c r="K152" s="16"/>
      <c r="L152" s="17"/>
    </row>
    <row r="153" spans="1:12" x14ac:dyDescent="0.35">
      <c r="A153" s="18"/>
      <c r="B153" s="19" t="s">
        <v>122</v>
      </c>
      <c r="C153" s="20"/>
      <c r="D153" s="21"/>
      <c r="E153" s="22"/>
      <c r="F153" s="22"/>
      <c r="G153" s="23"/>
      <c r="H153" s="23"/>
      <c r="I153" s="23"/>
      <c r="J153" s="24"/>
      <c r="K153" s="24"/>
      <c r="L153" s="25"/>
    </row>
    <row r="154" spans="1:12" x14ac:dyDescent="0.35">
      <c r="A154" s="18"/>
      <c r="B154" s="19" t="s">
        <v>123</v>
      </c>
      <c r="C154" s="20"/>
      <c r="D154" s="21"/>
      <c r="E154" s="22"/>
      <c r="F154" s="22"/>
      <c r="G154" s="23"/>
      <c r="H154" s="23"/>
      <c r="I154" s="23"/>
      <c r="J154" s="24"/>
      <c r="K154" s="24"/>
      <c r="L154" s="25"/>
    </row>
    <row r="155" spans="1:12" x14ac:dyDescent="0.35">
      <c r="A155" s="18"/>
      <c r="B155" s="19" t="s">
        <v>156</v>
      </c>
      <c r="C155" s="20"/>
      <c r="D155" s="21"/>
      <c r="E155" s="22"/>
      <c r="F155" s="22"/>
      <c r="G155" s="23"/>
      <c r="H155" s="23"/>
      <c r="I155" s="23"/>
      <c r="J155" s="24"/>
      <c r="K155" s="24"/>
      <c r="L155" s="25"/>
    </row>
    <row r="156" spans="1:12" ht="43.5" x14ac:dyDescent="0.35">
      <c r="A156" s="18" t="s">
        <v>14</v>
      </c>
      <c r="B156" s="19" t="s">
        <v>157</v>
      </c>
      <c r="C156" s="20">
        <v>4</v>
      </c>
      <c r="D156" s="21" t="s">
        <v>103</v>
      </c>
      <c r="E156" s="22">
        <v>3750</v>
      </c>
      <c r="F156" s="22">
        <f t="shared" ref="F156" si="28">PRODUCT(E156,C156)</f>
        <v>15000</v>
      </c>
      <c r="G156" s="23"/>
      <c r="H156" s="23">
        <f>Table1[[#This Row],[Cumulative Qty]]-Table1[[#This Row],[Previous Qty]]</f>
        <v>0</v>
      </c>
      <c r="I156" s="23"/>
      <c r="J156" s="24"/>
      <c r="K156" s="24">
        <f>Table1[[#This Row],[Cumulative Amount]]-Table1[[#This Row],[Previous Amount]]</f>
        <v>0</v>
      </c>
      <c r="L156" s="25">
        <f>Table1[[#This Row],[Cumulative Qty]]*Table1[[#This Row],[Rate]]</f>
        <v>0</v>
      </c>
    </row>
    <row r="157" spans="1:12" x14ac:dyDescent="0.35">
      <c r="A157" s="18"/>
      <c r="B157" s="26" t="s">
        <v>40</v>
      </c>
      <c r="C157" s="20"/>
      <c r="D157" s="21"/>
      <c r="E157" s="22"/>
      <c r="F157" s="22"/>
      <c r="G157" s="23"/>
      <c r="H157" s="23"/>
      <c r="I157" s="23"/>
      <c r="J157" s="24"/>
      <c r="K157" s="24"/>
      <c r="L157" s="25"/>
    </row>
    <row r="158" spans="1:12" ht="72.5" x14ac:dyDescent="0.35">
      <c r="A158" s="18"/>
      <c r="B158" s="19" t="s">
        <v>41</v>
      </c>
      <c r="C158" s="20"/>
      <c r="D158" s="21"/>
      <c r="E158" s="22"/>
      <c r="F158" s="22"/>
      <c r="G158" s="23"/>
      <c r="H158" s="23"/>
      <c r="I158" s="23"/>
      <c r="J158" s="24"/>
      <c r="K158" s="24"/>
      <c r="L158" s="25"/>
    </row>
    <row r="159" spans="1:12" s="8" customFormat="1" x14ac:dyDescent="0.35">
      <c r="A159" s="10"/>
      <c r="B159" s="11" t="s">
        <v>158</v>
      </c>
      <c r="C159" s="12"/>
      <c r="D159" s="13"/>
      <c r="E159" s="14"/>
      <c r="F159" s="14"/>
      <c r="G159" s="15"/>
      <c r="H159" s="15"/>
      <c r="I159" s="15"/>
      <c r="J159" s="16"/>
      <c r="K159" s="16"/>
      <c r="L159" s="17"/>
    </row>
    <row r="160" spans="1:12" x14ac:dyDescent="0.35">
      <c r="A160" s="18"/>
      <c r="B160" s="19" t="s">
        <v>159</v>
      </c>
      <c r="C160" s="20"/>
      <c r="D160" s="21"/>
      <c r="E160" s="22"/>
      <c r="F160" s="22"/>
      <c r="G160" s="23"/>
      <c r="H160" s="23"/>
      <c r="I160" s="23"/>
      <c r="J160" s="24"/>
      <c r="K160" s="24"/>
      <c r="L160" s="25"/>
    </row>
    <row r="161" spans="1:12" x14ac:dyDescent="0.35">
      <c r="A161" s="18"/>
      <c r="B161" s="19" t="s">
        <v>118</v>
      </c>
      <c r="C161" s="20"/>
      <c r="D161" s="21"/>
      <c r="E161" s="22"/>
      <c r="F161" s="22"/>
      <c r="G161" s="23"/>
      <c r="H161" s="23"/>
      <c r="I161" s="23"/>
      <c r="J161" s="24"/>
      <c r="K161" s="24"/>
      <c r="L161" s="25"/>
    </row>
    <row r="162" spans="1:12" x14ac:dyDescent="0.35">
      <c r="A162" s="18"/>
      <c r="B162" s="19" t="s">
        <v>129</v>
      </c>
      <c r="C162" s="20"/>
      <c r="D162" s="21"/>
      <c r="E162" s="22"/>
      <c r="F162" s="22"/>
      <c r="G162" s="23"/>
      <c r="H162" s="23"/>
      <c r="I162" s="23"/>
      <c r="J162" s="24"/>
      <c r="K162" s="24"/>
      <c r="L162" s="25"/>
    </row>
    <row r="163" spans="1:12" ht="72.5" x14ac:dyDescent="0.35">
      <c r="A163" s="18"/>
      <c r="B163" s="19" t="s">
        <v>160</v>
      </c>
      <c r="C163" s="20"/>
      <c r="D163" s="21"/>
      <c r="E163" s="22"/>
      <c r="F163" s="22"/>
      <c r="G163" s="23"/>
      <c r="H163" s="23"/>
      <c r="I163" s="23"/>
      <c r="J163" s="24"/>
      <c r="K163" s="24"/>
      <c r="L163" s="25"/>
    </row>
    <row r="164" spans="1:12" x14ac:dyDescent="0.35">
      <c r="A164" s="18" t="s">
        <v>14</v>
      </c>
      <c r="B164" s="19" t="s">
        <v>161</v>
      </c>
      <c r="C164" s="20">
        <v>70</v>
      </c>
      <c r="D164" s="21" t="s">
        <v>56</v>
      </c>
      <c r="E164" s="22">
        <v>350</v>
      </c>
      <c r="F164" s="22">
        <f t="shared" ref="F164" si="29">PRODUCT(E164,C164)</f>
        <v>24500</v>
      </c>
      <c r="G164" s="23"/>
      <c r="H164" s="23">
        <f>Table1[[#This Row],[Cumulative Qty]]-Table1[[#This Row],[Previous Qty]]</f>
        <v>0</v>
      </c>
      <c r="I164" s="23"/>
      <c r="J164" s="24"/>
      <c r="K164" s="24">
        <f>Table1[[#This Row],[Cumulative Amount]]-Table1[[#This Row],[Previous Amount]]</f>
        <v>0</v>
      </c>
      <c r="L164" s="25">
        <f>Table1[[#This Row],[Cumulative Qty]]*Table1[[#This Row],[Rate]]</f>
        <v>0</v>
      </c>
    </row>
    <row r="165" spans="1:12" x14ac:dyDescent="0.35">
      <c r="A165" s="18"/>
      <c r="B165" s="19" t="s">
        <v>132</v>
      </c>
      <c r="C165" s="20"/>
      <c r="D165" s="21"/>
      <c r="E165" s="22"/>
      <c r="F165" s="22"/>
      <c r="G165" s="23"/>
      <c r="H165" s="23"/>
      <c r="I165" s="23"/>
      <c r="J165" s="24"/>
      <c r="K165" s="24"/>
      <c r="L165" s="25"/>
    </row>
    <row r="166" spans="1:12" ht="101.5" x14ac:dyDescent="0.35">
      <c r="A166" s="18"/>
      <c r="B166" s="19" t="s">
        <v>162</v>
      </c>
      <c r="C166" s="20"/>
      <c r="D166" s="21"/>
      <c r="E166" s="22"/>
      <c r="F166" s="22"/>
      <c r="G166" s="23"/>
      <c r="H166" s="23"/>
      <c r="I166" s="23"/>
      <c r="J166" s="24"/>
      <c r="K166" s="24"/>
      <c r="L166" s="25"/>
    </row>
    <row r="167" spans="1:12" x14ac:dyDescent="0.35">
      <c r="A167" s="18" t="s">
        <v>14</v>
      </c>
      <c r="B167" s="19" t="s">
        <v>163</v>
      </c>
      <c r="C167" s="20">
        <v>70</v>
      </c>
      <c r="D167" s="21" t="s">
        <v>56</v>
      </c>
      <c r="E167" s="22">
        <v>800</v>
      </c>
      <c r="F167" s="22">
        <f t="shared" ref="F167" si="30">PRODUCT(E167,C167)</f>
        <v>56000</v>
      </c>
      <c r="G167" s="23"/>
      <c r="H167" s="23">
        <f>Table1[[#This Row],[Cumulative Qty]]-Table1[[#This Row],[Previous Qty]]</f>
        <v>0</v>
      </c>
      <c r="I167" s="23"/>
      <c r="J167" s="24"/>
      <c r="K167" s="24">
        <f>Table1[[#This Row],[Cumulative Amount]]-Table1[[#This Row],[Previous Amount]]</f>
        <v>0</v>
      </c>
      <c r="L167" s="25">
        <f>Table1[[#This Row],[Cumulative Qty]]*Table1[[#This Row],[Rate]]</f>
        <v>0</v>
      </c>
    </row>
    <row r="168" spans="1:12" x14ac:dyDescent="0.35">
      <c r="A168" s="18"/>
      <c r="B168" s="19" t="s">
        <v>122</v>
      </c>
      <c r="C168" s="20"/>
      <c r="D168" s="21"/>
      <c r="E168" s="22"/>
      <c r="F168" s="22"/>
      <c r="G168" s="23"/>
      <c r="H168" s="23"/>
      <c r="I168" s="23"/>
      <c r="J168" s="24"/>
      <c r="K168" s="24"/>
      <c r="L168" s="25"/>
    </row>
    <row r="169" spans="1:12" x14ac:dyDescent="0.35">
      <c r="A169" s="18"/>
      <c r="B169" s="19" t="s">
        <v>123</v>
      </c>
      <c r="C169" s="20"/>
      <c r="D169" s="21"/>
      <c r="E169" s="22"/>
      <c r="F169" s="22"/>
      <c r="G169" s="23"/>
      <c r="H169" s="23"/>
      <c r="I169" s="23"/>
      <c r="J169" s="24"/>
      <c r="K169" s="24"/>
      <c r="L169" s="25"/>
    </row>
    <row r="170" spans="1:12" x14ac:dyDescent="0.35">
      <c r="A170" s="18"/>
      <c r="B170" s="19" t="s">
        <v>136</v>
      </c>
      <c r="C170" s="20"/>
      <c r="D170" s="21"/>
      <c r="E170" s="22"/>
      <c r="F170" s="22"/>
      <c r="G170" s="23"/>
      <c r="H170" s="23"/>
      <c r="I170" s="23"/>
      <c r="J170" s="24"/>
      <c r="K170" s="24"/>
      <c r="L170" s="25"/>
    </row>
    <row r="171" spans="1:12" ht="87" x14ac:dyDescent="0.35">
      <c r="A171" s="18"/>
      <c r="B171" s="19" t="s">
        <v>164</v>
      </c>
      <c r="C171" s="20"/>
      <c r="D171" s="21"/>
      <c r="E171" s="22"/>
      <c r="F171" s="22"/>
      <c r="G171" s="23"/>
      <c r="H171" s="23"/>
      <c r="I171" s="23"/>
      <c r="J171" s="24"/>
      <c r="K171" s="24"/>
      <c r="L171" s="25"/>
    </row>
    <row r="172" spans="1:12" ht="29" x14ac:dyDescent="0.35">
      <c r="A172" s="18" t="s">
        <v>16</v>
      </c>
      <c r="B172" s="19" t="s">
        <v>165</v>
      </c>
      <c r="C172" s="20">
        <v>3</v>
      </c>
      <c r="D172" s="21" t="s">
        <v>103</v>
      </c>
      <c r="E172" s="22">
        <v>20000</v>
      </c>
      <c r="F172" s="22">
        <f t="shared" ref="F172" si="31">PRODUCT(E172,C172)</f>
        <v>60000</v>
      </c>
      <c r="G172" s="23"/>
      <c r="H172" s="23">
        <f>Table1[[#This Row],[Cumulative Qty]]-Table1[[#This Row],[Previous Qty]]</f>
        <v>0</v>
      </c>
      <c r="I172" s="23"/>
      <c r="J172" s="24"/>
      <c r="K172" s="24">
        <f>Table1[[#This Row],[Cumulative Amount]]-Table1[[#This Row],[Previous Amount]]</f>
        <v>0</v>
      </c>
      <c r="L172" s="25">
        <f>Table1[[#This Row],[Cumulative Qty]]*Table1[[#This Row],[Rate]]</f>
        <v>0</v>
      </c>
    </row>
    <row r="173" spans="1:12" x14ac:dyDescent="0.35">
      <c r="A173" s="18"/>
      <c r="B173" s="19" t="s">
        <v>166</v>
      </c>
      <c r="C173" s="20"/>
      <c r="D173" s="21"/>
      <c r="E173" s="22"/>
      <c r="F173" s="22"/>
      <c r="G173" s="23"/>
      <c r="H173" s="23"/>
      <c r="I173" s="23"/>
      <c r="J173" s="24"/>
      <c r="K173" s="24"/>
      <c r="L173" s="25"/>
    </row>
    <row r="174" spans="1:12" ht="58" x14ac:dyDescent="0.35">
      <c r="A174" s="18"/>
      <c r="B174" s="19" t="s">
        <v>167</v>
      </c>
      <c r="C174" s="20"/>
      <c r="D174" s="21"/>
      <c r="E174" s="22"/>
      <c r="F174" s="22"/>
      <c r="G174" s="23"/>
      <c r="H174" s="23"/>
      <c r="I174" s="23"/>
      <c r="J174" s="24"/>
      <c r="K174" s="24"/>
      <c r="L174" s="25"/>
    </row>
    <row r="175" spans="1:12" x14ac:dyDescent="0.35">
      <c r="A175" s="18" t="s">
        <v>18</v>
      </c>
      <c r="B175" s="19" t="s">
        <v>168</v>
      </c>
      <c r="C175" s="20">
        <v>15</v>
      </c>
      <c r="D175" s="21" t="s">
        <v>56</v>
      </c>
      <c r="E175" s="22">
        <v>84</v>
      </c>
      <c r="F175" s="22">
        <f t="shared" ref="F175" si="32">PRODUCT(E175,C175)</f>
        <v>1260</v>
      </c>
      <c r="G175" s="23"/>
      <c r="H175" s="23">
        <f>Table1[[#This Row],[Cumulative Qty]]-Table1[[#This Row],[Previous Qty]]</f>
        <v>0</v>
      </c>
      <c r="I175" s="23"/>
      <c r="J175" s="24"/>
      <c r="K175" s="24">
        <f>Table1[[#This Row],[Cumulative Amount]]-Table1[[#This Row],[Previous Amount]]</f>
        <v>0</v>
      </c>
      <c r="L175" s="25">
        <f>Table1[[#This Row],[Cumulative Qty]]*Table1[[#This Row],[Rate]]</f>
        <v>0</v>
      </c>
    </row>
    <row r="176" spans="1:12" x14ac:dyDescent="0.35">
      <c r="A176" s="18"/>
      <c r="B176" s="19" t="s">
        <v>169</v>
      </c>
      <c r="C176" s="20"/>
      <c r="D176" s="21"/>
      <c r="E176" s="22"/>
      <c r="F176" s="22"/>
      <c r="G176" s="23"/>
      <c r="H176" s="23"/>
      <c r="I176" s="23"/>
      <c r="J176" s="24"/>
      <c r="K176" s="24"/>
      <c r="L176" s="25"/>
    </row>
    <row r="177" spans="1:12" ht="43.5" x14ac:dyDescent="0.35">
      <c r="A177" s="18"/>
      <c r="B177" s="19" t="s">
        <v>170</v>
      </c>
      <c r="C177" s="20"/>
      <c r="D177" s="21"/>
      <c r="E177" s="22"/>
      <c r="F177" s="22"/>
      <c r="G177" s="23"/>
      <c r="H177" s="23"/>
      <c r="I177" s="23"/>
      <c r="J177" s="24"/>
      <c r="K177" s="24"/>
      <c r="L177" s="25"/>
    </row>
    <row r="178" spans="1:12" x14ac:dyDescent="0.35">
      <c r="A178" s="18" t="s">
        <v>20</v>
      </c>
      <c r="B178" s="19" t="s">
        <v>168</v>
      </c>
      <c r="C178" s="20">
        <v>15</v>
      </c>
      <c r="D178" s="21" t="s">
        <v>56</v>
      </c>
      <c r="E178" s="22">
        <v>19</v>
      </c>
      <c r="F178" s="22">
        <f t="shared" ref="F178" si="33">PRODUCT(E178,C178)</f>
        <v>285</v>
      </c>
      <c r="G178" s="23"/>
      <c r="H178" s="23">
        <f>Table1[[#This Row],[Cumulative Qty]]-Table1[[#This Row],[Previous Qty]]</f>
        <v>0</v>
      </c>
      <c r="I178" s="23"/>
      <c r="J178" s="24"/>
      <c r="K178" s="24">
        <f>Table1[[#This Row],[Cumulative Amount]]-Table1[[#This Row],[Previous Amount]]</f>
        <v>0</v>
      </c>
      <c r="L178" s="25">
        <f>Table1[[#This Row],[Cumulative Qty]]*Table1[[#This Row],[Rate]]</f>
        <v>0</v>
      </c>
    </row>
    <row r="179" spans="1:12" x14ac:dyDescent="0.35">
      <c r="A179" s="18"/>
      <c r="B179" s="19" t="s">
        <v>143</v>
      </c>
      <c r="C179" s="20"/>
      <c r="D179" s="21"/>
      <c r="E179" s="22"/>
      <c r="F179" s="22"/>
      <c r="G179" s="23"/>
      <c r="H179" s="23"/>
      <c r="I179" s="23"/>
      <c r="J179" s="24"/>
      <c r="K179" s="24"/>
      <c r="L179" s="25"/>
    </row>
    <row r="180" spans="1:12" ht="43.5" x14ac:dyDescent="0.35">
      <c r="A180" s="18"/>
      <c r="B180" s="19" t="s">
        <v>144</v>
      </c>
      <c r="C180" s="20"/>
      <c r="D180" s="21"/>
      <c r="E180" s="22"/>
      <c r="F180" s="22"/>
      <c r="G180" s="23"/>
      <c r="H180" s="23"/>
      <c r="I180" s="23"/>
      <c r="J180" s="24"/>
      <c r="K180" s="24"/>
      <c r="L180" s="25"/>
    </row>
    <row r="181" spans="1:12" x14ac:dyDescent="0.35">
      <c r="A181" s="18" t="s">
        <v>22</v>
      </c>
      <c r="B181" s="19" t="s">
        <v>171</v>
      </c>
      <c r="C181" s="20">
        <v>55</v>
      </c>
      <c r="D181" s="21" t="s">
        <v>56</v>
      </c>
      <c r="E181" s="22">
        <v>892</v>
      </c>
      <c r="F181" s="22">
        <f t="shared" ref="F181" si="34">PRODUCT(E181,C181)</f>
        <v>49060</v>
      </c>
      <c r="G181" s="23"/>
      <c r="H181" s="23">
        <f>Table1[[#This Row],[Cumulative Qty]]-Table1[[#This Row],[Previous Qty]]</f>
        <v>0</v>
      </c>
      <c r="I181" s="23"/>
      <c r="J181" s="24"/>
      <c r="K181" s="24">
        <f>Table1[[#This Row],[Cumulative Amount]]-Table1[[#This Row],[Previous Amount]]</f>
        <v>0</v>
      </c>
      <c r="L181" s="25">
        <f>Table1[[#This Row],[Cumulative Qty]]*Table1[[#This Row],[Rate]]</f>
        <v>0</v>
      </c>
    </row>
    <row r="182" spans="1:12" x14ac:dyDescent="0.35">
      <c r="A182" s="18"/>
      <c r="B182" s="26" t="s">
        <v>40</v>
      </c>
      <c r="C182" s="20"/>
      <c r="D182" s="21"/>
      <c r="E182" s="22"/>
      <c r="F182" s="22"/>
      <c r="G182" s="23"/>
      <c r="H182" s="23"/>
      <c r="I182" s="23"/>
      <c r="J182" s="24"/>
      <c r="K182" s="24"/>
      <c r="L182" s="25"/>
    </row>
    <row r="183" spans="1:12" ht="72.5" x14ac:dyDescent="0.35">
      <c r="A183" s="18"/>
      <c r="B183" s="19" t="s">
        <v>41</v>
      </c>
      <c r="C183" s="20"/>
      <c r="D183" s="21"/>
      <c r="E183" s="22"/>
      <c r="F183" s="22"/>
      <c r="G183" s="23"/>
      <c r="H183" s="23"/>
      <c r="I183" s="23"/>
      <c r="J183" s="24"/>
      <c r="K183" s="24"/>
      <c r="L183" s="25"/>
    </row>
    <row r="184" spans="1:12" s="8" customFormat="1" x14ac:dyDescent="0.35">
      <c r="A184" s="10"/>
      <c r="B184" s="11" t="s">
        <v>172</v>
      </c>
      <c r="C184" s="12"/>
      <c r="D184" s="13"/>
      <c r="E184" s="14"/>
      <c r="F184" s="14"/>
      <c r="G184" s="15"/>
      <c r="H184" s="15"/>
      <c r="I184" s="15"/>
      <c r="J184" s="16"/>
      <c r="K184" s="16"/>
      <c r="L184" s="17"/>
    </row>
    <row r="185" spans="1:12" x14ac:dyDescent="0.35">
      <c r="A185" s="18"/>
      <c r="B185" s="19" t="s">
        <v>173</v>
      </c>
      <c r="C185" s="20"/>
      <c r="D185" s="21"/>
      <c r="E185" s="22"/>
      <c r="F185" s="22"/>
      <c r="G185" s="23"/>
      <c r="H185" s="23"/>
      <c r="I185" s="23"/>
      <c r="J185" s="24"/>
      <c r="K185" s="24"/>
      <c r="L185" s="25"/>
    </row>
    <row r="186" spans="1:12" ht="43.5" x14ac:dyDescent="0.35">
      <c r="A186" s="18" t="s">
        <v>14</v>
      </c>
      <c r="B186" s="19" t="s">
        <v>174</v>
      </c>
      <c r="C186" s="20">
        <v>3</v>
      </c>
      <c r="D186" s="21" t="s">
        <v>103</v>
      </c>
      <c r="E186" s="22">
        <v>5625</v>
      </c>
      <c r="F186" s="22">
        <f t="shared" ref="F186" si="35">PRODUCT(E186,C186)</f>
        <v>16875</v>
      </c>
      <c r="G186" s="23"/>
      <c r="H186" s="23">
        <f>Table1[[#This Row],[Cumulative Qty]]-Table1[[#This Row],[Previous Qty]]</f>
        <v>0</v>
      </c>
      <c r="I186" s="23"/>
      <c r="J186" s="24"/>
      <c r="K186" s="24">
        <f>Table1[[#This Row],[Cumulative Amount]]-Table1[[#This Row],[Previous Amount]]</f>
        <v>0</v>
      </c>
      <c r="L186" s="25">
        <f>Table1[[#This Row],[Cumulative Qty]]*Table1[[#This Row],[Rate]]</f>
        <v>0</v>
      </c>
    </row>
    <row r="187" spans="1:12" x14ac:dyDescent="0.35">
      <c r="A187" s="18"/>
      <c r="B187" s="26" t="s">
        <v>40</v>
      </c>
      <c r="C187" s="20"/>
      <c r="D187" s="21"/>
      <c r="E187" s="22"/>
      <c r="F187" s="22"/>
      <c r="G187" s="23"/>
      <c r="H187" s="23"/>
      <c r="I187" s="23"/>
      <c r="J187" s="24"/>
      <c r="K187" s="24"/>
      <c r="L187" s="25"/>
    </row>
    <row r="188" spans="1:12" ht="72.5" x14ac:dyDescent="0.35">
      <c r="A188" s="18"/>
      <c r="B188" s="19" t="s">
        <v>41</v>
      </c>
      <c r="C188" s="20"/>
      <c r="D188" s="21"/>
      <c r="E188" s="22"/>
      <c r="F188" s="22"/>
      <c r="G188" s="23"/>
      <c r="H188" s="23"/>
      <c r="I188" s="23"/>
      <c r="J188" s="24"/>
      <c r="K188" s="24"/>
      <c r="L188" s="25"/>
    </row>
    <row r="189" spans="1:12" s="8" customFormat="1" x14ac:dyDescent="0.35">
      <c r="A189" s="10"/>
      <c r="B189" s="11" t="s">
        <v>175</v>
      </c>
      <c r="C189" s="12"/>
      <c r="D189" s="13"/>
      <c r="E189" s="14"/>
      <c r="F189" s="14"/>
      <c r="G189" s="15"/>
      <c r="H189" s="15"/>
      <c r="I189" s="15"/>
      <c r="J189" s="16"/>
      <c r="K189" s="16"/>
      <c r="L189" s="17"/>
    </row>
    <row r="190" spans="1:12" x14ac:dyDescent="0.35">
      <c r="A190" s="18"/>
      <c r="B190" s="19" t="s">
        <v>159</v>
      </c>
      <c r="C190" s="20"/>
      <c r="D190" s="21"/>
      <c r="E190" s="22"/>
      <c r="F190" s="22"/>
      <c r="G190" s="23"/>
      <c r="H190" s="23"/>
      <c r="I190" s="23"/>
      <c r="J190" s="24"/>
      <c r="K190" s="24"/>
      <c r="L190" s="25"/>
    </row>
    <row r="191" spans="1:12" x14ac:dyDescent="0.35">
      <c r="A191" s="18"/>
      <c r="B191" s="19" t="s">
        <v>118</v>
      </c>
      <c r="C191" s="20"/>
      <c r="D191" s="21"/>
      <c r="E191" s="22"/>
      <c r="F191" s="22"/>
      <c r="G191" s="23"/>
      <c r="H191" s="23"/>
      <c r="I191" s="23"/>
      <c r="J191" s="24"/>
      <c r="K191" s="24"/>
      <c r="L191" s="25"/>
    </row>
    <row r="192" spans="1:12" x14ac:dyDescent="0.35">
      <c r="A192" s="18"/>
      <c r="B192" s="19" t="s">
        <v>176</v>
      </c>
      <c r="C192" s="20"/>
      <c r="D192" s="21"/>
      <c r="E192" s="22"/>
      <c r="F192" s="22"/>
      <c r="G192" s="23"/>
      <c r="H192" s="23"/>
      <c r="I192" s="23"/>
      <c r="J192" s="24"/>
      <c r="K192" s="24"/>
      <c r="L192" s="25"/>
    </row>
    <row r="193" spans="1:12" x14ac:dyDescent="0.35">
      <c r="A193" s="18"/>
      <c r="B193" s="19" t="s">
        <v>177</v>
      </c>
      <c r="C193" s="20"/>
      <c r="D193" s="21"/>
      <c r="E193" s="22"/>
      <c r="F193" s="22"/>
      <c r="G193" s="23"/>
      <c r="H193" s="23"/>
      <c r="I193" s="23"/>
      <c r="J193" s="24"/>
      <c r="K193" s="24"/>
      <c r="L193" s="25"/>
    </row>
    <row r="194" spans="1:12" x14ac:dyDescent="0.35">
      <c r="A194" s="18"/>
      <c r="B194" s="19" t="s">
        <v>178</v>
      </c>
      <c r="C194" s="20"/>
      <c r="D194" s="21"/>
      <c r="E194" s="22"/>
      <c r="F194" s="22"/>
      <c r="G194" s="23"/>
      <c r="H194" s="23"/>
      <c r="I194" s="23"/>
      <c r="J194" s="24"/>
      <c r="K194" s="24"/>
      <c r="L194" s="25"/>
    </row>
    <row r="195" spans="1:12" x14ac:dyDescent="0.35">
      <c r="A195" s="18"/>
      <c r="B195" s="19" t="s">
        <v>179</v>
      </c>
      <c r="C195" s="20"/>
      <c r="D195" s="21"/>
      <c r="E195" s="22"/>
      <c r="F195" s="22"/>
      <c r="G195" s="23"/>
      <c r="H195" s="23"/>
      <c r="I195" s="23"/>
      <c r="J195" s="24"/>
      <c r="K195" s="24"/>
      <c r="L195" s="25"/>
    </row>
    <row r="196" spans="1:12" x14ac:dyDescent="0.35">
      <c r="A196" s="18" t="s">
        <v>14</v>
      </c>
      <c r="B196" s="19" t="s">
        <v>180</v>
      </c>
      <c r="C196" s="20">
        <v>35</v>
      </c>
      <c r="D196" s="21" t="s">
        <v>56</v>
      </c>
      <c r="E196" s="22">
        <v>426</v>
      </c>
      <c r="F196" s="22">
        <f t="shared" ref="F196" si="36">PRODUCT(E196,C196)</f>
        <v>14910</v>
      </c>
      <c r="G196" s="23"/>
      <c r="H196" s="23">
        <f>Table1[[#This Row],[Cumulative Qty]]-Table1[[#This Row],[Previous Qty]]</f>
        <v>0</v>
      </c>
      <c r="I196" s="23"/>
      <c r="J196" s="24"/>
      <c r="K196" s="24">
        <f>Table1[[#This Row],[Cumulative Amount]]-Table1[[#This Row],[Previous Amount]]</f>
        <v>0</v>
      </c>
      <c r="L196" s="25">
        <f>Table1[[#This Row],[Cumulative Qty]]*Table1[[#This Row],[Rate]]</f>
        <v>0</v>
      </c>
    </row>
    <row r="197" spans="1:12" x14ac:dyDescent="0.35">
      <c r="A197" s="18"/>
      <c r="B197" s="19" t="s">
        <v>122</v>
      </c>
      <c r="C197" s="20"/>
      <c r="D197" s="21"/>
      <c r="E197" s="22"/>
      <c r="F197" s="22"/>
      <c r="G197" s="23"/>
      <c r="H197" s="23"/>
      <c r="I197" s="23"/>
      <c r="J197" s="24"/>
      <c r="K197" s="24"/>
      <c r="L197" s="25"/>
    </row>
    <row r="198" spans="1:12" x14ac:dyDescent="0.35">
      <c r="A198" s="18"/>
      <c r="B198" s="19" t="s">
        <v>123</v>
      </c>
      <c r="C198" s="20"/>
      <c r="D198" s="21"/>
      <c r="E198" s="22"/>
      <c r="F198" s="22"/>
      <c r="G198" s="23"/>
      <c r="H198" s="23"/>
      <c r="I198" s="23"/>
      <c r="J198" s="24"/>
      <c r="K198" s="24"/>
      <c r="L198" s="25"/>
    </row>
    <row r="199" spans="1:12" x14ac:dyDescent="0.35">
      <c r="A199" s="18"/>
      <c r="B199" s="19" t="s">
        <v>181</v>
      </c>
      <c r="C199" s="20"/>
      <c r="D199" s="21"/>
      <c r="E199" s="22"/>
      <c r="F199" s="22"/>
      <c r="G199" s="23"/>
      <c r="H199" s="23"/>
      <c r="I199" s="23"/>
      <c r="J199" s="24"/>
      <c r="K199" s="24"/>
      <c r="L199" s="25"/>
    </row>
    <row r="200" spans="1:12" x14ac:dyDescent="0.35">
      <c r="A200" s="18"/>
      <c r="B200" s="19" t="s">
        <v>152</v>
      </c>
      <c r="C200" s="20"/>
      <c r="D200" s="21"/>
      <c r="E200" s="22"/>
      <c r="F200" s="22"/>
      <c r="G200" s="23"/>
      <c r="H200" s="23"/>
      <c r="I200" s="23"/>
      <c r="J200" s="24"/>
      <c r="K200" s="24"/>
      <c r="L200" s="25"/>
    </row>
    <row r="201" spans="1:12" x14ac:dyDescent="0.35">
      <c r="A201" s="18"/>
      <c r="B201" s="19" t="s">
        <v>153</v>
      </c>
      <c r="C201" s="20"/>
      <c r="D201" s="21"/>
      <c r="E201" s="22"/>
      <c r="F201" s="22"/>
      <c r="G201" s="23"/>
      <c r="H201" s="23"/>
      <c r="I201" s="23"/>
      <c r="J201" s="24"/>
      <c r="K201" s="24"/>
      <c r="L201" s="25"/>
    </row>
    <row r="202" spans="1:12" x14ac:dyDescent="0.35">
      <c r="A202" s="18" t="s">
        <v>16</v>
      </c>
      <c r="B202" s="19" t="s">
        <v>180</v>
      </c>
      <c r="C202" s="20">
        <v>35</v>
      </c>
      <c r="D202" s="21" t="s">
        <v>56</v>
      </c>
      <c r="E202" s="22">
        <v>27</v>
      </c>
      <c r="F202" s="22">
        <f t="shared" ref="F202" si="37">PRODUCT(E202,C202)</f>
        <v>945</v>
      </c>
      <c r="G202" s="23"/>
      <c r="H202" s="23">
        <f>Table1[[#This Row],[Cumulative Qty]]-Table1[[#This Row],[Previous Qty]]</f>
        <v>0</v>
      </c>
      <c r="I202" s="23"/>
      <c r="J202" s="24"/>
      <c r="K202" s="24">
        <f>Table1[[#This Row],[Cumulative Amount]]-Table1[[#This Row],[Previous Amount]]</f>
        <v>0</v>
      </c>
      <c r="L202" s="25">
        <f>Table1[[#This Row],[Cumulative Qty]]*Table1[[#This Row],[Rate]]</f>
        <v>0</v>
      </c>
    </row>
    <row r="203" spans="1:12" x14ac:dyDescent="0.35">
      <c r="A203" s="18"/>
      <c r="B203" s="26" t="s">
        <v>40</v>
      </c>
      <c r="C203" s="20"/>
      <c r="D203" s="21"/>
      <c r="E203" s="22"/>
      <c r="F203" s="22"/>
      <c r="G203" s="23"/>
      <c r="H203" s="23"/>
      <c r="I203" s="23"/>
      <c r="J203" s="24"/>
      <c r="K203" s="24"/>
      <c r="L203" s="25"/>
    </row>
    <row r="204" spans="1:12" ht="72.5" x14ac:dyDescent="0.35">
      <c r="A204" s="18"/>
      <c r="B204" s="19" t="s">
        <v>41</v>
      </c>
      <c r="C204" s="20"/>
      <c r="D204" s="21"/>
      <c r="E204" s="22"/>
      <c r="F204" s="22"/>
      <c r="G204" s="23"/>
      <c r="H204" s="23"/>
      <c r="I204" s="23"/>
      <c r="J204" s="24"/>
      <c r="K204" s="24"/>
      <c r="L204" s="25"/>
    </row>
    <row r="205" spans="1:12" s="8" customFormat="1" x14ac:dyDescent="0.35">
      <c r="A205" s="10"/>
      <c r="B205" s="11" t="s">
        <v>182</v>
      </c>
      <c r="C205" s="12"/>
      <c r="D205" s="13"/>
      <c r="E205" s="14"/>
      <c r="F205" s="14"/>
      <c r="G205" s="15"/>
      <c r="H205" s="15"/>
      <c r="I205" s="15"/>
      <c r="J205" s="16"/>
      <c r="K205" s="16"/>
      <c r="L205" s="17"/>
    </row>
    <row r="206" spans="1:12" x14ac:dyDescent="0.35">
      <c r="A206" s="18"/>
      <c r="B206" s="19" t="s">
        <v>183</v>
      </c>
      <c r="C206" s="20"/>
      <c r="D206" s="21"/>
      <c r="E206" s="22"/>
      <c r="F206" s="22"/>
      <c r="G206" s="23"/>
      <c r="H206" s="23"/>
      <c r="I206" s="23"/>
      <c r="J206" s="24"/>
      <c r="K206" s="24"/>
      <c r="L206" s="25"/>
    </row>
    <row r="207" spans="1:12" ht="43.5" x14ac:dyDescent="0.35">
      <c r="A207" s="18"/>
      <c r="B207" s="19" t="s">
        <v>184</v>
      </c>
      <c r="C207" s="20"/>
      <c r="D207" s="21"/>
      <c r="E207" s="22"/>
      <c r="F207" s="22"/>
      <c r="G207" s="23"/>
      <c r="H207" s="23"/>
      <c r="I207" s="23"/>
      <c r="J207" s="24"/>
      <c r="K207" s="24"/>
      <c r="L207" s="25"/>
    </row>
    <row r="208" spans="1:12" ht="101.5" x14ac:dyDescent="0.35">
      <c r="A208" s="18"/>
      <c r="B208" s="19" t="s">
        <v>185</v>
      </c>
      <c r="C208" s="20"/>
      <c r="D208" s="21"/>
      <c r="E208" s="22"/>
      <c r="F208" s="22"/>
      <c r="G208" s="23"/>
      <c r="H208" s="23"/>
      <c r="I208" s="23"/>
      <c r="J208" s="24"/>
      <c r="K208" s="24"/>
      <c r="L208" s="25"/>
    </row>
    <row r="209" spans="1:12" x14ac:dyDescent="0.35">
      <c r="A209" s="18"/>
      <c r="B209" s="19" t="s">
        <v>186</v>
      </c>
      <c r="C209" s="20"/>
      <c r="D209" s="21"/>
      <c r="E209" s="22"/>
      <c r="F209" s="22"/>
      <c r="G209" s="23"/>
      <c r="H209" s="23"/>
      <c r="I209" s="23"/>
      <c r="J209" s="24"/>
      <c r="K209" s="24"/>
      <c r="L209" s="25"/>
    </row>
    <row r="210" spans="1:12" ht="29" x14ac:dyDescent="0.35">
      <c r="A210" s="18" t="s">
        <v>14</v>
      </c>
      <c r="B210" s="19" t="s">
        <v>187</v>
      </c>
      <c r="C210" s="20"/>
      <c r="D210" s="21" t="s">
        <v>192</v>
      </c>
      <c r="E210" s="22"/>
      <c r="F210" s="22"/>
      <c r="G210" s="23"/>
      <c r="H210" s="23"/>
      <c r="I210" s="23"/>
      <c r="J210" s="24"/>
      <c r="K210" s="24"/>
      <c r="L210" s="25"/>
    </row>
    <row r="211" spans="1:12" x14ac:dyDescent="0.35">
      <c r="A211" s="18"/>
      <c r="B211" s="19" t="s">
        <v>188</v>
      </c>
      <c r="C211" s="20"/>
      <c r="D211" s="21"/>
      <c r="E211" s="22"/>
      <c r="F211" s="22"/>
      <c r="G211" s="23"/>
      <c r="H211" s="23"/>
      <c r="I211" s="23"/>
      <c r="J211" s="24"/>
      <c r="K211" s="24"/>
      <c r="L211" s="25"/>
    </row>
    <row r="212" spans="1:12" ht="29" x14ac:dyDescent="0.35">
      <c r="A212" s="18" t="s">
        <v>24</v>
      </c>
      <c r="B212" s="19" t="s">
        <v>189</v>
      </c>
      <c r="C212" s="20"/>
      <c r="D212" s="21" t="s">
        <v>192</v>
      </c>
      <c r="E212" s="22"/>
      <c r="F212" s="22"/>
      <c r="G212" s="23"/>
      <c r="H212" s="23"/>
      <c r="I212" s="23"/>
      <c r="J212" s="24"/>
      <c r="K212" s="24"/>
      <c r="L212" s="25"/>
    </row>
    <row r="213" spans="1:12" x14ac:dyDescent="0.35">
      <c r="A213" s="18" t="s">
        <v>26</v>
      </c>
      <c r="B213" s="19" t="s">
        <v>190</v>
      </c>
      <c r="C213" s="20"/>
      <c r="D213" s="21"/>
      <c r="E213" s="22"/>
      <c r="F213" s="22"/>
      <c r="G213" s="23"/>
      <c r="H213" s="23"/>
      <c r="I213" s="23"/>
      <c r="J213" s="24"/>
      <c r="K213" s="24"/>
      <c r="L213" s="25"/>
    </row>
    <row r="214" spans="1:12" x14ac:dyDescent="0.35">
      <c r="A214" s="18"/>
      <c r="B214" s="19" t="s">
        <v>191</v>
      </c>
      <c r="C214" s="20">
        <v>0.15</v>
      </c>
      <c r="D214" s="21" t="s">
        <v>193</v>
      </c>
      <c r="E214" s="22"/>
      <c r="F214" s="22"/>
      <c r="G214" s="23"/>
      <c r="H214" s="23"/>
      <c r="I214" s="23"/>
      <c r="J214" s="24"/>
      <c r="K214" s="24"/>
      <c r="L214" s="25"/>
    </row>
    <row r="215" spans="1:12" x14ac:dyDescent="0.35">
      <c r="A215" s="18"/>
      <c r="B215" s="19"/>
      <c r="C215" s="20"/>
      <c r="D215" s="21"/>
      <c r="E215" s="22"/>
      <c r="F215" s="27">
        <f>SUBTOTAL(109,F2:F214)</f>
        <v>1068941.8</v>
      </c>
      <c r="G215" s="23"/>
      <c r="H215" s="23"/>
      <c r="I215" s="23"/>
      <c r="J215" s="28">
        <f>SUBTOTAL(109,J2:J214)</f>
        <v>0</v>
      </c>
      <c r="K215" s="28">
        <f>SUBTOTAL(109,K2:K214)</f>
        <v>84150</v>
      </c>
      <c r="L215" s="29">
        <f>SUBTOTAL(109,L2:L214)</f>
        <v>84150</v>
      </c>
    </row>
    <row r="216" spans="1:12" s="7" customFormat="1" x14ac:dyDescent="0.35">
      <c r="A216" s="30"/>
      <c r="B216" s="31" t="s">
        <v>194</v>
      </c>
      <c r="C216" s="32"/>
      <c r="D216" s="33"/>
      <c r="E216" s="34"/>
      <c r="F216" s="34">
        <v>-25000</v>
      </c>
      <c r="G216" s="35"/>
      <c r="H216" s="35">
        <f>Table1[[#This Row],[Cumulative Qty]]-Table1[[#This Row],[Previous Qty]]</f>
        <v>0</v>
      </c>
      <c r="I216" s="35"/>
      <c r="J216" s="36">
        <f>J215*F216/F215</f>
        <v>0</v>
      </c>
      <c r="K216" s="36">
        <f>Table1[[#This Row],[Cumulative Amount]]-Table1[[#This Row],[Previous Amount]]</f>
        <v>-1968.0678592604386</v>
      </c>
      <c r="L216" s="37">
        <f>L215*F216/F215</f>
        <v>-1968.0678592604386</v>
      </c>
    </row>
    <row r="217" spans="1:12" x14ac:dyDescent="0.35">
      <c r="A217" s="18"/>
      <c r="B217" s="19"/>
      <c r="C217" s="20"/>
      <c r="D217" s="21"/>
      <c r="E217" s="22"/>
      <c r="F217" s="22"/>
      <c r="G217" s="23"/>
      <c r="H217" s="23"/>
      <c r="I217" s="23"/>
      <c r="J217" s="28">
        <f>SUBTOTAL(109,J2:J216)</f>
        <v>0</v>
      </c>
      <c r="K217" s="28">
        <f>SUBTOTAL(109,K2:K216)</f>
        <v>82181.932140739562</v>
      </c>
      <c r="L217" s="29">
        <f>SUBTOTAL(109,L2:L216)</f>
        <v>82181.932140739562</v>
      </c>
    </row>
    <row r="218" spans="1:12" x14ac:dyDescent="0.35">
      <c r="A218" s="18"/>
      <c r="B218" s="19" t="s">
        <v>195</v>
      </c>
      <c r="C218" s="20"/>
      <c r="D218" s="21"/>
      <c r="E218" s="22"/>
      <c r="F218" s="22"/>
      <c r="G218" s="23"/>
      <c r="H218" s="23"/>
      <c r="I218" s="23"/>
      <c r="J218" s="24">
        <v>208788.4</v>
      </c>
      <c r="K218" s="24">
        <f>Table1[[#This Row],[Cumulative Amount]]-Table1[[#This Row],[Previous Amount]]</f>
        <v>0</v>
      </c>
      <c r="L218" s="25">
        <v>208788.4</v>
      </c>
    </row>
    <row r="219" spans="1:12" x14ac:dyDescent="0.35">
      <c r="A219" s="18"/>
      <c r="B219" s="19"/>
      <c r="C219" s="20"/>
      <c r="D219" s="21"/>
      <c r="E219" s="22"/>
      <c r="F219" s="22"/>
      <c r="G219" s="23"/>
      <c r="H219" s="23"/>
      <c r="I219" s="23"/>
      <c r="J219" s="24"/>
      <c r="K219" s="24"/>
      <c r="L219" s="25"/>
    </row>
    <row r="220" spans="1:12" x14ac:dyDescent="0.35">
      <c r="A220" s="18"/>
      <c r="B220" s="19" t="s">
        <v>196</v>
      </c>
      <c r="C220" s="20"/>
      <c r="D220" s="21"/>
      <c r="E220" s="22"/>
      <c r="F220" s="22"/>
      <c r="G220" s="23"/>
      <c r="H220" s="23"/>
      <c r="I220" s="23"/>
      <c r="J220" s="24">
        <f>-IF(J217*0.2&gt;J218,J218,J217*0.2)</f>
        <v>0</v>
      </c>
      <c r="K220" s="24">
        <f>Table1[[#This Row],[Cumulative Amount]]-Table1[[#This Row],[Previous Amount]]</f>
        <v>-16436.386428147915</v>
      </c>
      <c r="L220" s="25">
        <f>-IF(L217*0.2&gt;L218,L218,L217*0.2)</f>
        <v>-16436.386428147915</v>
      </c>
    </row>
    <row r="221" spans="1:12" x14ac:dyDescent="0.35">
      <c r="A221" s="18"/>
      <c r="B221" s="19"/>
      <c r="C221" s="20"/>
      <c r="D221" s="21"/>
      <c r="E221" s="22"/>
      <c r="F221" s="22"/>
      <c r="G221" s="23"/>
      <c r="H221" s="23"/>
      <c r="I221" s="23"/>
      <c r="J221" s="24"/>
      <c r="K221" s="24"/>
      <c r="L221" s="25"/>
    </row>
    <row r="222" spans="1:12" s="9" customFormat="1" x14ac:dyDescent="0.35">
      <c r="A222" s="38"/>
      <c r="B222" s="39"/>
      <c r="C222" s="40"/>
      <c r="D222" s="41"/>
      <c r="E222" s="42"/>
      <c r="F222" s="58">
        <f>SUBTOTAL(109,Table1[Amount])</f>
        <v>1043941.8</v>
      </c>
      <c r="G222" s="59"/>
      <c r="H222" s="59"/>
      <c r="I222" s="59"/>
      <c r="J222" s="60">
        <f>SUBTOTAL(109,Table1[Previous Amount])</f>
        <v>208788.4</v>
      </c>
      <c r="K222" s="60">
        <f>SUBTOTAL(109,Table1[This Month Amount])</f>
        <v>65745.545712591644</v>
      </c>
      <c r="L222" s="61">
        <f>SUBTOTAL(109,Table1[Cumulative Amount])</f>
        <v>274533.94571259164</v>
      </c>
    </row>
    <row r="224" spans="1:12" x14ac:dyDescent="0.35">
      <c r="I224" s="5" t="s">
        <v>197</v>
      </c>
      <c r="J224" s="3">
        <v>208788.40000000002</v>
      </c>
      <c r="K224" s="3">
        <v>84150</v>
      </c>
      <c r="L224" s="3">
        <v>292938.40000000002</v>
      </c>
    </row>
    <row r="225" spans="9:12" x14ac:dyDescent="0.35">
      <c r="I225" s="5" t="s">
        <v>198</v>
      </c>
      <c r="J225" s="3">
        <f>Table1[[#Totals],[Previous Amount]]-J224</f>
        <v>0</v>
      </c>
      <c r="K225" s="3">
        <f>Table1[[#Totals],[This Month Amount]]-K224</f>
        <v>-18404.454287408356</v>
      </c>
      <c r="L225" s="3">
        <f>Table1[[#Totals],[Cumulative Amount]]-L224</f>
        <v>-18404.454287408385</v>
      </c>
    </row>
  </sheetData>
  <pageMargins left="0.7" right="0.7" top="0.75" bottom="0.75" header="0.3" footer="0.3"/>
  <pageSetup paperSize="9" scale="43"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Summary</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dcterms:created xsi:type="dcterms:W3CDTF">2023-03-10T06:36:33Z</dcterms:created>
  <dcterms:modified xsi:type="dcterms:W3CDTF">2023-03-10T07:31:02Z</dcterms:modified>
</cp:coreProperties>
</file>