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himal\OneDrive\Documents\Work\ECON\Omniyat\Payments\Contractor Payment Cerfificates\KCE\Sub Contractor Payment\D023 Progress\2 February\"/>
    </mc:Choice>
  </mc:AlternateContent>
  <xr:revisionPtr revIDLastSave="0" documentId="13_ncr:1_{30ECE26A-2C81-4571-B9C3-1E8080DFC03B}" xr6:coauthVersionLast="47" xr6:coauthVersionMax="47" xr10:uidLastSave="{00000000-0000-0000-0000-000000000000}"/>
  <bookViews>
    <workbookView xWindow="-110" yWindow="-110" windowWidth="25820" windowHeight="13900" xr2:uid="{72C2B3E1-D245-4970-8A0A-109B9EA8F625}"/>
  </bookViews>
  <sheets>
    <sheet name="Summary" sheetId="2" r:id="rId1"/>
    <sheet name="Breakdown" sheetId="1" r:id="rId2"/>
  </sheets>
  <externalReferences>
    <externalReference r:id="rId3"/>
    <externalReference r:id="rId4"/>
    <externalReference r:id="rId5"/>
  </externalReferences>
  <definedNames>
    <definedName name="A">#REF!</definedName>
    <definedName name="appnotapp">[1]Sheet2!$E$43:$E$45</definedName>
    <definedName name="cd">[2]Sheet1!$A$1:$A$10</definedName>
    <definedName name="DIV">[3]Sheet1!$A$2:$A$10</definedName>
    <definedName name="DIVISION">#REF!</definedName>
    <definedName name="DIVISIONS">#REF!</definedName>
    <definedName name="FA">#REF!</definedName>
    <definedName name="FO">#REF!</definedName>
    <definedName name="Galvanising">#REF!</definedName>
    <definedName name="Labour_Only">#REF!</definedName>
    <definedName name="LOISCO">#REF!</definedName>
    <definedName name="_xlnm.Print_Area" localSheetId="0">Summary!$A$1:$E$10</definedName>
    <definedName name="_xlnm.Print_Area">#REF!</definedName>
    <definedName name="_xlnm.Print_Titles">#REF!</definedName>
    <definedName name="remlum1">[1]Sheet2!$E$1:$E$3</definedName>
    <definedName name="reqnotreq">[1]Sheet2!$E$39:$E$41</definedName>
    <definedName name="yesno">[1]Sheet2!$E$31:$E$33</definedName>
    <definedName name="yesno1">[1]Sheet2!$G$39:$G$41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3" i="2" l="1"/>
  <c r="C3" i="2"/>
  <c r="C4" i="2"/>
  <c r="E7" i="2"/>
  <c r="J89" i="1"/>
  <c r="J73" i="1"/>
  <c r="H3" i="1"/>
  <c r="H4" i="1"/>
  <c r="H5" i="1"/>
  <c r="H6" i="1"/>
  <c r="H7" i="1"/>
  <c r="H8" i="1"/>
  <c r="H9" i="1"/>
  <c r="H10" i="1"/>
  <c r="H13" i="1"/>
  <c r="H14" i="1"/>
  <c r="H19" i="1"/>
  <c r="H21" i="1"/>
  <c r="H23" i="1"/>
  <c r="H27" i="1"/>
  <c r="H28" i="1"/>
  <c r="H29" i="1"/>
  <c r="H30" i="1"/>
  <c r="H31" i="1"/>
  <c r="H35" i="1"/>
  <c r="H36" i="1"/>
  <c r="H39" i="1"/>
  <c r="H40" i="1"/>
  <c r="H43" i="1"/>
  <c r="H44" i="1"/>
  <c r="H47" i="1"/>
  <c r="H50" i="1"/>
  <c r="H53" i="1"/>
  <c r="H56" i="1"/>
  <c r="H58" i="1"/>
  <c r="H61" i="1"/>
  <c r="H64" i="1"/>
  <c r="H65" i="1"/>
  <c r="H69" i="1"/>
  <c r="H70" i="1"/>
  <c r="H72" i="1"/>
  <c r="H77" i="1"/>
  <c r="H79" i="1"/>
  <c r="H81" i="1"/>
  <c r="H84" i="1"/>
  <c r="H85" i="1"/>
  <c r="H86" i="1"/>
  <c r="H87" i="1"/>
  <c r="H88" i="1"/>
  <c r="F85" i="1"/>
  <c r="J85" i="1" s="1"/>
  <c r="F86" i="1"/>
  <c r="L86" i="1" s="1"/>
  <c r="F87" i="1"/>
  <c r="L87" i="1" s="1"/>
  <c r="F88" i="1"/>
  <c r="L88" i="1" s="1"/>
  <c r="F84" i="1"/>
  <c r="J84" i="1" s="1"/>
  <c r="F81" i="1"/>
  <c r="J81" i="1" s="1"/>
  <c r="F79" i="1"/>
  <c r="J79" i="1" s="1"/>
  <c r="F77" i="1"/>
  <c r="J77" i="1" s="1"/>
  <c r="F72" i="1"/>
  <c r="L72" i="1" s="1"/>
  <c r="F70" i="1"/>
  <c r="L70" i="1" s="1"/>
  <c r="F69" i="1"/>
  <c r="L69" i="1" s="1"/>
  <c r="F65" i="1"/>
  <c r="J65" i="1" s="1"/>
  <c r="F64" i="1"/>
  <c r="J64" i="1" s="1"/>
  <c r="F61" i="1"/>
  <c r="L61" i="1" s="1"/>
  <c r="F58" i="1"/>
  <c r="L58" i="1" s="1"/>
  <c r="F56" i="1"/>
  <c r="L56" i="1" s="1"/>
  <c r="F53" i="1"/>
  <c r="L53" i="1" s="1"/>
  <c r="F50" i="1"/>
  <c r="J50" i="1" s="1"/>
  <c r="F47" i="1"/>
  <c r="L47" i="1" s="1"/>
  <c r="F44" i="1"/>
  <c r="L44" i="1" s="1"/>
  <c r="F43" i="1"/>
  <c r="L43" i="1" s="1"/>
  <c r="F40" i="1"/>
  <c r="L40" i="1" s="1"/>
  <c r="F39" i="1"/>
  <c r="L39" i="1" s="1"/>
  <c r="F36" i="1"/>
  <c r="J36" i="1" s="1"/>
  <c r="F35" i="1"/>
  <c r="J35" i="1" s="1"/>
  <c r="F29" i="1"/>
  <c r="L29" i="1" s="1"/>
  <c r="F30" i="1"/>
  <c r="L30" i="1" s="1"/>
  <c r="F31" i="1"/>
  <c r="L31" i="1" s="1"/>
  <c r="F28" i="1"/>
  <c r="L28" i="1" s="1"/>
  <c r="F27" i="1"/>
  <c r="L27" i="1" s="1"/>
  <c r="F23" i="1"/>
  <c r="L23" i="1" s="1"/>
  <c r="F21" i="1"/>
  <c r="L21" i="1" s="1"/>
  <c r="F19" i="1"/>
  <c r="J19" i="1" s="1"/>
  <c r="F14" i="1"/>
  <c r="L14" i="1" s="1"/>
  <c r="F13" i="1"/>
  <c r="L13" i="1" s="1"/>
  <c r="F4" i="1"/>
  <c r="L4" i="1" s="1"/>
  <c r="F5" i="1"/>
  <c r="L5" i="1" s="1"/>
  <c r="F6" i="1"/>
  <c r="L6" i="1" s="1"/>
  <c r="F7" i="1"/>
  <c r="L7" i="1" s="1"/>
  <c r="F8" i="1"/>
  <c r="L8" i="1" s="1"/>
  <c r="F9" i="1"/>
  <c r="L9" i="1" s="1"/>
  <c r="F10" i="1"/>
  <c r="L10" i="1" s="1"/>
  <c r="F3" i="1"/>
  <c r="L3" i="1" s="1"/>
  <c r="L73" i="1" l="1"/>
  <c r="E3" i="2" s="1"/>
  <c r="D3" i="2" s="1"/>
  <c r="C5" i="2"/>
  <c r="C8" i="2"/>
  <c r="C9" i="2" s="1"/>
  <c r="J39" i="1"/>
  <c r="J31" i="1"/>
  <c r="J30" i="1"/>
  <c r="J29" i="1"/>
  <c r="J14" i="1"/>
  <c r="L77" i="1"/>
  <c r="L89" i="1" s="1"/>
  <c r="E4" i="2" s="1"/>
  <c r="K29" i="1"/>
  <c r="J13" i="1"/>
  <c r="K13" i="1" s="1"/>
  <c r="J7" i="1"/>
  <c r="K7" i="1"/>
  <c r="J5" i="1"/>
  <c r="K5" i="1" s="1"/>
  <c r="L84" i="1"/>
  <c r="K84" i="1" s="1"/>
  <c r="J87" i="1"/>
  <c r="L79" i="1"/>
  <c r="K79" i="1" s="1"/>
  <c r="K87" i="1"/>
  <c r="L50" i="1"/>
  <c r="K50" i="1" s="1"/>
  <c r="J61" i="1"/>
  <c r="K61" i="1" s="1"/>
  <c r="L36" i="1"/>
  <c r="K36" i="1" s="1"/>
  <c r="J47" i="1"/>
  <c r="K47" i="1" s="1"/>
  <c r="L35" i="1"/>
  <c r="K35" i="1" s="1"/>
  <c r="J40" i="1"/>
  <c r="K27" i="1"/>
  <c r="K3" i="1"/>
  <c r="L85" i="1"/>
  <c r="K85" i="1" s="1"/>
  <c r="J44" i="1"/>
  <c r="K44" i="1" s="1"/>
  <c r="J28" i="1"/>
  <c r="K28" i="1" s="1"/>
  <c r="J10" i="1"/>
  <c r="K10" i="1" s="1"/>
  <c r="L65" i="1"/>
  <c r="K65" i="1" s="1"/>
  <c r="J43" i="1"/>
  <c r="K43" i="1" s="1"/>
  <c r="J27" i="1"/>
  <c r="J9" i="1"/>
  <c r="K9" i="1" s="1"/>
  <c r="L81" i="1"/>
  <c r="L64" i="1"/>
  <c r="J58" i="1"/>
  <c r="K58" i="1" s="1"/>
  <c r="J8" i="1"/>
  <c r="K8" i="1" s="1"/>
  <c r="L19" i="1"/>
  <c r="K19" i="1" s="1"/>
  <c r="J72" i="1"/>
  <c r="K72" i="1" s="1"/>
  <c r="J56" i="1"/>
  <c r="K56" i="1" s="1"/>
  <c r="K40" i="1"/>
  <c r="J6" i="1"/>
  <c r="K6" i="1" s="1"/>
  <c r="J88" i="1"/>
  <c r="K88" i="1" s="1"/>
  <c r="J23" i="1"/>
  <c r="K23" i="1" s="1"/>
  <c r="J4" i="1"/>
  <c r="K4" i="1" s="1"/>
  <c r="J86" i="1"/>
  <c r="K86" i="1" s="1"/>
  <c r="J69" i="1"/>
  <c r="K69" i="1" s="1"/>
  <c r="J53" i="1"/>
  <c r="K53" i="1" s="1"/>
  <c r="J21" i="1"/>
  <c r="K21" i="1" s="1"/>
  <c r="J3" i="1"/>
  <c r="J70" i="1"/>
  <c r="K70" i="1" s="1"/>
  <c r="K39" i="1"/>
  <c r="K31" i="1"/>
  <c r="K30" i="1"/>
  <c r="K14" i="1"/>
  <c r="K77" i="1"/>
  <c r="K89" i="1" s="1"/>
  <c r="K81" i="1"/>
  <c r="K64" i="1"/>
  <c r="E5" i="2" l="1"/>
  <c r="E8" i="2" s="1"/>
  <c r="K73" i="1"/>
  <c r="K90" i="1" s="1"/>
  <c r="D4" i="2"/>
  <c r="D5" i="2"/>
  <c r="D8" i="2"/>
  <c r="E9" i="2"/>
  <c r="E13" i="2" s="1"/>
  <c r="J90" i="1"/>
  <c r="L90" i="1"/>
  <c r="D9" i="2" l="1"/>
  <c r="D13"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I9" authorId="0" shapeId="0" xr:uid="{80C80B6D-8CBC-4E22-9492-9E9BF737EB9F}">
      <text>
        <r>
          <rPr>
            <b/>
            <sz val="9"/>
            <color indexed="81"/>
            <rFont val="Tahoma"/>
            <family val="2"/>
          </rPr>
          <t>Himal Kosala:</t>
        </r>
        <r>
          <rPr>
            <sz val="9"/>
            <color indexed="81"/>
            <rFont val="Tahoma"/>
            <family val="2"/>
          </rPr>
          <t xml:space="preserve">
No WIR found, Only Approve upto 70%</t>
        </r>
      </text>
    </comment>
    <comment ref="I10" authorId="0" shapeId="0" xr:uid="{472457A7-7F46-4D80-8E80-052919127945}">
      <text>
        <r>
          <rPr>
            <b/>
            <sz val="9"/>
            <color indexed="81"/>
            <rFont val="Tahoma"/>
            <family val="2"/>
          </rPr>
          <t>Himal Kosala:</t>
        </r>
        <r>
          <rPr>
            <sz val="9"/>
            <color indexed="81"/>
            <rFont val="Tahoma"/>
            <family val="2"/>
          </rPr>
          <t xml:space="preserve">
No WIR found, Only Approve upto 70%</t>
        </r>
      </text>
    </comment>
    <comment ref="I77" authorId="0" shapeId="0" xr:uid="{70A6E3F7-6E22-4E6C-ABB6-BCD93F06E39D}">
      <text>
        <r>
          <rPr>
            <b/>
            <sz val="9"/>
            <color indexed="81"/>
            <rFont val="Tahoma"/>
            <family val="2"/>
          </rPr>
          <t>Himal Kosala:</t>
        </r>
        <r>
          <rPr>
            <sz val="9"/>
            <color indexed="81"/>
            <rFont val="Tahoma"/>
            <family val="2"/>
          </rPr>
          <t xml:space="preserve">
Until OME rate approval</t>
        </r>
      </text>
    </comment>
  </commentList>
</comments>
</file>

<file path=xl/sharedStrings.xml><?xml version="1.0" encoding="utf-8"?>
<sst xmlns="http://schemas.openxmlformats.org/spreadsheetml/2006/main" count="159" uniqueCount="106">
  <si>
    <t>No</t>
  </si>
  <si>
    <t>Description</t>
  </si>
  <si>
    <t>Qty</t>
  </si>
  <si>
    <t>Unit</t>
  </si>
  <si>
    <t>Rate</t>
  </si>
  <si>
    <t>Amount</t>
  </si>
  <si>
    <t>WA: PS-025</t>
  </si>
  <si>
    <t>Metal Architrave cladding for TB-21 Door ME-01 340mm width 2400mm H x 1920mm (10mm thick)</t>
  </si>
  <si>
    <t>Metal Architrave cladding for TB-22 ME-03 50mm Width 2250mm Hx 1100mm (10mm thickness)</t>
  </si>
  <si>
    <t>Metal cladding around the wooden panel ME-01 85mm Width 2405mm Hx 1244mm (10mm thickness)</t>
  </si>
  <si>
    <t>Metal cladding around the wooden panel ME-01 85mm Width 2405mm Hx 940mm (10mm thickness)</t>
  </si>
  <si>
    <t>Metal cladding around the wooden panel ME-01 85mm width 2510mm Hx750mm (10mm thickness)</t>
  </si>
  <si>
    <t>Metal cladding around the Ceiling wooden panel ME-01 85mm width 2200m Lx750mm (10mm thickness)</t>
  </si>
  <si>
    <t>Metal cladding around the Wall Paper/Stone fature ME-01 108/126mm width 2510mm H</t>
  </si>
  <si>
    <t xml:space="preserve">Metal Architraves in the Room Entrance Doors ME-01 130mm Width 2440mm Hx1100mm </t>
  </si>
  <si>
    <t>LS</t>
  </si>
  <si>
    <t>Supply and installation of Metal Wall Cladding including all necessary framing, fitting, fixing, backing framing support, finishes, decoration, provision of the Niche etc and the like all in accordance with drawings and specifications.</t>
  </si>
  <si>
    <t xml:space="preserve">Metal Wall Cladding around lift entrance to L1 Corridor; Type HTL-ME-06, Gun Metal Patina, Satin varnish( ref drg. P18-IDR-H-L1-101B-12A- rev. A), Material : SS sht.  grade 304, Thickness considered max. 1. 5 mm thk </t>
  </si>
  <si>
    <t>Metal Wall Cladding around doors to L1 Corridor; Type HTL-ME-01; Brass, Brushed bronze patina. Material : SS sht grade 304, Thickness considered max. 1. 5 mm thk.</t>
  </si>
  <si>
    <t>m2</t>
  </si>
  <si>
    <t>Metal Finishes Package</t>
  </si>
  <si>
    <t>Floor finishes</t>
  </si>
  <si>
    <t>Metal finish supplied and installed complete</t>
  </si>
  <si>
    <t>A</t>
  </si>
  <si>
    <t>7mm thick metal joint HTL-ME-04 ref, L28-GYM-DD-300 detail 1  (Supply only)</t>
  </si>
  <si>
    <t>7mm thick metal joint HTL-ME-04 ref, L28-GYM-DD-300 detail 1 to Jib door (Supply only)</t>
  </si>
  <si>
    <t>Addional Work</t>
  </si>
  <si>
    <t>Supply and fixing of metal skirting Type baseboard HTL-ME-01: 150mm High</t>
  </si>
  <si>
    <t>Wall finish including preparation of substrate,  render, filler, primer, undercoat(s), finish coats, all necessary fittings, fixings  accessories to complete all in accordance with the drawings and specifications</t>
  </si>
  <si>
    <t>Level 1</t>
  </si>
  <si>
    <t>Ball Room</t>
  </si>
  <si>
    <t>Metal Beam 150 x 100 mm; type HTL-ME-06</t>
  </si>
  <si>
    <t xml:space="preserve">Metal frame beam -150 mm width </t>
  </si>
  <si>
    <t xml:space="preserve">Metal Beam 700 x 100 mm; type HTL-ME-06 </t>
  </si>
  <si>
    <t xml:space="preserve">Metal Beam 700 x 200 mm; type HTL-ME-06 </t>
  </si>
  <si>
    <t xml:space="preserve">Metal " L" Beam 130 x 130 mm; type HTL-ME-06 </t>
  </si>
  <si>
    <t>D</t>
  </si>
  <si>
    <t>E</t>
  </si>
  <si>
    <t>F</t>
  </si>
  <si>
    <t>G</t>
  </si>
  <si>
    <t>H</t>
  </si>
  <si>
    <t>m</t>
  </si>
  <si>
    <t xml:space="preserve">Wall finish including preparation of substrate, 
(Cont'd) </t>
  </si>
  <si>
    <t xml:space="preserve">Meeting Room -01 </t>
  </si>
  <si>
    <t>Metal" C" Beam 100 x 200 mm; type HTL-ME-06</t>
  </si>
  <si>
    <t>B</t>
  </si>
  <si>
    <t xml:space="preserve">Meeting Room -02 </t>
  </si>
  <si>
    <t>Metal" L" Beam 130 x 130 mm; type HTL-ME-06</t>
  </si>
  <si>
    <t xml:space="preserve">Metal "U" Beam 100 x 200 mm; type HTL-ME-06 </t>
  </si>
  <si>
    <t>K</t>
  </si>
  <si>
    <t>L</t>
  </si>
  <si>
    <t xml:space="preserve">Corridor </t>
  </si>
  <si>
    <t xml:space="preserve">Lit skirting 100 mm high; type HTL-ME-03 </t>
  </si>
  <si>
    <t xml:space="preserve">Stringer at staircase side; type HTL-ME-04 </t>
  </si>
  <si>
    <t>S</t>
  </si>
  <si>
    <t>T</t>
  </si>
  <si>
    <t>Hall</t>
  </si>
  <si>
    <t xml:space="preserve">Metal" L" Beam 130 x 130 mm; type HTL-ME-06 </t>
  </si>
  <si>
    <t>C</t>
  </si>
  <si>
    <t xml:space="preserve">Prefunction </t>
  </si>
  <si>
    <t>P</t>
  </si>
  <si>
    <t xml:space="preserve">Break out space </t>
  </si>
  <si>
    <t xml:space="preserve">Ballroom male toilet </t>
  </si>
  <si>
    <t xml:space="preserve">Metal frame ; type in HTL-ME-04 </t>
  </si>
  <si>
    <t xml:space="preserve">Metal baseboard; type HTL-MT-04, 150 mm H </t>
  </si>
  <si>
    <t xml:space="preserve">Ballroom female toilet </t>
  </si>
  <si>
    <t xml:space="preserve">7 mm brass strip ; type HTL-ME-04 </t>
  </si>
  <si>
    <t>I</t>
  </si>
  <si>
    <t xml:space="preserve">Handrail </t>
  </si>
  <si>
    <t xml:space="preserve">Handrail, wallmounted, in HTL-ME-03 </t>
  </si>
  <si>
    <t xml:space="preserve">Handrail, floor mounted, in HTL-ME-03 </t>
  </si>
  <si>
    <t>J</t>
  </si>
  <si>
    <t xml:space="preserve">Wall Finishes </t>
  </si>
  <si>
    <t xml:space="preserve">Metal baseboard; HTL -ME -04 </t>
  </si>
  <si>
    <t xml:space="preserve">Backlit recessed metal baseboard; type HTL-ME-04 overall size 430x1930x740mm (490mm wide,150mmH) 5mm thick SS 304 </t>
  </si>
  <si>
    <t>Q</t>
  </si>
  <si>
    <t>O</t>
  </si>
  <si>
    <t>nos</t>
  </si>
  <si>
    <t>WA: PS-028</t>
  </si>
  <si>
    <t>WA: PS-035</t>
  </si>
  <si>
    <t xml:space="preserve">Supply and Installation of Secondary Steel Supports for Stone Claddings as per the highlighted drawings at ball room </t>
  </si>
  <si>
    <t>Supply and Installation of Automatic Glass sliding Door as per the highlighted drawings  (RESIDENTIAL AMENITIES - GROUND FLOOR)</t>
  </si>
  <si>
    <t>Supply and Installation of Metal Work as per the highlighted drawings - (RESIDENTIAL AMENITIES, LOBBIES AND LIFT LOBBIES (B1, B2, GF, L2, L4 and L23))</t>
  </si>
  <si>
    <t>Variations</t>
  </si>
  <si>
    <t>Variations (no WA)</t>
  </si>
  <si>
    <t>Ceiling Cladding : L 185  x 200 x 1.0 mm thk x 31.27 m</t>
  </si>
  <si>
    <t>Ceiling Cladding : L 350  x 200 x 1.0 mm thk x 15.64 m</t>
  </si>
  <si>
    <t>Ceiling Cladding : L 325  x 100 x 1.0 mm thk x 52.69 m</t>
  </si>
  <si>
    <t>Ceiling Cladding : L 300  x 100 x 1.0 mm thk x 15.64</t>
  </si>
  <si>
    <t>L - Profile in HTL-ME-03 : 202 x 45 x 67 x 1.2 mm, (HTL-ME-03, SS grade 304 in Mirror finish))</t>
  </si>
  <si>
    <t xml:space="preserve"> m </t>
  </si>
  <si>
    <t>Previous %</t>
  </si>
  <si>
    <t>This Month %</t>
  </si>
  <si>
    <t>Cumulative %</t>
  </si>
  <si>
    <t>Previous Amount</t>
  </si>
  <si>
    <t>This Month Amount</t>
  </si>
  <si>
    <t>Cumulative Amount</t>
  </si>
  <si>
    <t>Total</t>
  </si>
  <si>
    <t>Previous</t>
  </si>
  <si>
    <t>This Month</t>
  </si>
  <si>
    <t>Cumulative</t>
  </si>
  <si>
    <t>Original Scope</t>
  </si>
  <si>
    <t>Advance Payment</t>
  </si>
  <si>
    <t>Advance Payment Recovery</t>
  </si>
  <si>
    <t>Difference</t>
  </si>
  <si>
    <t>KCE Claim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</si>
</sst>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0"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i/>
      <sz val="11"/>
      <color theme="1"/>
      <name val="Calibri"/>
      <family val="2"/>
      <scheme val="minor"/>
    </font>
    <font>
      <sz val="10"/>
      <name val="Arial"/>
      <family val="2"/>
    </font>
    <font>
      <b/>
      <sz val="10"/>
      <name val="Arial"/>
      <family val="2"/>
    </font>
    <font>
      <sz val="9"/>
      <color indexed="81"/>
      <name val="Tahoma"/>
      <family val="2"/>
    </font>
    <font>
      <b/>
      <sz val="9"/>
      <color indexed="81"/>
      <name val="Tahoma"/>
      <family val="2"/>
    </font>
  </fonts>
  <fills count="4">
    <fill>
      <patternFill patternType="none"/>
    </fill>
    <fill>
      <patternFill patternType="gray125"/>
    </fill>
    <fill>
      <patternFill patternType="solid">
        <fgColor theme="6"/>
      </patternFill>
    </fill>
    <fill>
      <patternFill patternType="solid">
        <fgColor rgb="FFFFFF00"/>
        <bgColor indexed="64"/>
      </patternFill>
    </fill>
  </fills>
  <borders count="14">
    <border>
      <left/>
      <right/>
      <top/>
      <bottom/>
      <diagonal/>
    </border>
    <border>
      <left style="thin">
        <color auto="1"/>
      </left>
      <right style="thin">
        <color auto="1"/>
      </right>
      <top style="thin">
        <color auto="1"/>
      </top>
      <bottom style="thin">
        <color auto="1"/>
      </bottom>
      <diagonal/>
    </border>
    <border>
      <left/>
      <right style="thin">
        <color auto="1"/>
      </right>
      <top/>
      <bottom style="hair">
        <color auto="1"/>
      </bottom>
      <diagonal/>
    </border>
    <border>
      <left style="thin">
        <color auto="1"/>
      </left>
      <right style="thin">
        <color auto="1"/>
      </right>
      <top/>
      <bottom style="hair">
        <color auto="1"/>
      </bottom>
      <diagonal/>
    </border>
    <border>
      <left style="thin">
        <color auto="1"/>
      </left>
      <right/>
      <top/>
      <bottom style="hair">
        <color auto="1"/>
      </bottom>
      <diagonal/>
    </border>
    <border>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thin">
        <color auto="1"/>
      </left>
      <right/>
      <top style="hair">
        <color auto="1"/>
      </top>
      <bottom style="hair">
        <color auto="1"/>
      </bottom>
      <diagonal/>
    </border>
    <border>
      <left/>
      <right style="thin">
        <color auto="1"/>
      </right>
      <top style="hair">
        <color auto="1"/>
      </top>
      <bottom/>
      <diagonal/>
    </border>
    <border>
      <left style="thin">
        <color auto="1"/>
      </left>
      <right style="thin">
        <color auto="1"/>
      </right>
      <top style="hair">
        <color auto="1"/>
      </top>
      <bottom/>
      <diagonal/>
    </border>
    <border>
      <left/>
      <right style="thin">
        <color auto="1"/>
      </right>
      <top/>
      <bottom style="thin">
        <color indexed="64"/>
      </bottom>
      <diagonal/>
    </border>
    <border>
      <left style="thin">
        <color auto="1"/>
      </left>
      <right style="thin">
        <color auto="1"/>
      </right>
      <top/>
      <bottom style="thin">
        <color indexed="64"/>
      </bottom>
      <diagonal/>
    </border>
    <border>
      <left style="thin">
        <color auto="1"/>
      </left>
      <right/>
      <top/>
      <bottom style="thin">
        <color indexed="64"/>
      </bottom>
      <diagonal/>
    </border>
    <border>
      <left style="thin">
        <color indexed="64"/>
      </left>
      <right style="thin">
        <color indexed="64"/>
      </right>
      <top/>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2" borderId="0" applyNumberFormat="0" applyBorder="0" applyAlignment="0" applyProtection="0"/>
    <xf numFmtId="0" fontId="6" fillId="0" borderId="0"/>
    <xf numFmtId="43" fontId="6" fillId="0" borderId="0" applyFont="0" applyFill="0" applyBorder="0" applyAlignment="0" applyProtection="0"/>
  </cellStyleXfs>
  <cellXfs count="56">
    <xf numFmtId="0" fontId="0" fillId="0" borderId="0" xfId="0"/>
    <xf numFmtId="0" fontId="0" fillId="0" borderId="0" xfId="0" applyAlignment="1">
      <alignment horizontal="center"/>
    </xf>
    <xf numFmtId="0" fontId="3" fillId="0" borderId="0" xfId="0" applyFont="1" applyAlignment="1">
      <alignment horizontal="center" vertical="center"/>
    </xf>
    <xf numFmtId="43" fontId="0" fillId="0" borderId="0" xfId="1" applyFont="1"/>
    <xf numFmtId="2" fontId="0" fillId="0" borderId="0" xfId="0" applyNumberFormat="1" applyAlignment="1">
      <alignment horizontal="center"/>
    </xf>
    <xf numFmtId="0" fontId="0" fillId="0" borderId="0" xfId="0" applyAlignment="1">
      <alignment wrapText="1"/>
    </xf>
    <xf numFmtId="9" fontId="0" fillId="0" borderId="0" xfId="2" applyFont="1" applyAlignment="1">
      <alignment wrapText="1"/>
    </xf>
    <xf numFmtId="43" fontId="0" fillId="0" borderId="0" xfId="1" applyFont="1" applyAlignment="1">
      <alignment wrapText="1"/>
    </xf>
    <xf numFmtId="0" fontId="0" fillId="0" borderId="5" xfId="0" applyBorder="1" applyAlignment="1">
      <alignment horizontal="center"/>
    </xf>
    <xf numFmtId="0" fontId="3" fillId="0" borderId="6" xfId="0" applyFont="1" applyBorder="1" applyAlignment="1">
      <alignment wrapText="1"/>
    </xf>
    <xf numFmtId="2" fontId="0" fillId="0" borderId="6" xfId="0" applyNumberFormat="1" applyBorder="1" applyAlignment="1">
      <alignment horizontal="center"/>
    </xf>
    <xf numFmtId="0" fontId="0" fillId="0" borderId="6" xfId="0" applyBorder="1" applyAlignment="1">
      <alignment horizontal="center"/>
    </xf>
    <xf numFmtId="43" fontId="0" fillId="0" borderId="6" xfId="1" applyFont="1" applyBorder="1"/>
    <xf numFmtId="9" fontId="0" fillId="0" borderId="6" xfId="2" applyFont="1" applyBorder="1" applyAlignment="1">
      <alignment wrapText="1"/>
    </xf>
    <xf numFmtId="43" fontId="0" fillId="0" borderId="6" xfId="1" applyFont="1" applyBorder="1" applyAlignment="1">
      <alignment wrapText="1"/>
    </xf>
    <xf numFmtId="43" fontId="0" fillId="0" borderId="7" xfId="1" applyFont="1" applyBorder="1" applyAlignment="1">
      <alignment wrapText="1"/>
    </xf>
    <xf numFmtId="0" fontId="0" fillId="0" borderId="6" xfId="0" applyBorder="1" applyAlignment="1">
      <alignment wrapText="1"/>
    </xf>
    <xf numFmtId="0" fontId="5" fillId="0" borderId="6" xfId="0" applyFont="1" applyBorder="1" applyAlignment="1">
      <alignment wrapText="1"/>
    </xf>
    <xf numFmtId="0" fontId="0" fillId="0" borderId="2" xfId="0" applyBorder="1" applyAlignment="1">
      <alignment horizontal="center"/>
    </xf>
    <xf numFmtId="0" fontId="3" fillId="0" borderId="3" xfId="0" applyFont="1" applyBorder="1" applyAlignment="1">
      <alignment wrapText="1"/>
    </xf>
    <xf numFmtId="2" fontId="0" fillId="0" borderId="3" xfId="0" applyNumberFormat="1" applyBorder="1" applyAlignment="1">
      <alignment horizontal="center"/>
    </xf>
    <xf numFmtId="0" fontId="0" fillId="0" borderId="3" xfId="0" applyBorder="1" applyAlignment="1">
      <alignment horizontal="center"/>
    </xf>
    <xf numFmtId="43" fontId="0" fillId="0" borderId="3" xfId="1" applyFont="1" applyBorder="1"/>
    <xf numFmtId="9" fontId="0" fillId="0" borderId="3" xfId="2" applyFont="1" applyBorder="1" applyAlignment="1">
      <alignment wrapText="1"/>
    </xf>
    <xf numFmtId="43" fontId="0" fillId="0" borderId="3" xfId="1" applyFont="1" applyBorder="1" applyAlignment="1">
      <alignment wrapText="1"/>
    </xf>
    <xf numFmtId="43" fontId="0" fillId="0" borderId="4" xfId="1" applyFont="1" applyBorder="1" applyAlignment="1">
      <alignment wrapText="1"/>
    </xf>
    <xf numFmtId="0" fontId="3" fillId="0" borderId="10" xfId="0" applyFont="1" applyBorder="1" applyAlignment="1">
      <alignment horizontal="center" vertical="center"/>
    </xf>
    <xf numFmtId="0" fontId="3" fillId="0" borderId="11" xfId="0" applyFont="1" applyBorder="1" applyAlignment="1">
      <alignment horizontal="center" vertical="center" wrapText="1"/>
    </xf>
    <xf numFmtId="2" fontId="3" fillId="0" borderId="11" xfId="0" applyNumberFormat="1" applyFont="1" applyBorder="1" applyAlignment="1">
      <alignment horizontal="center" vertical="center"/>
    </xf>
    <xf numFmtId="0" fontId="3" fillId="0" borderId="11" xfId="0" applyFont="1" applyBorder="1" applyAlignment="1">
      <alignment horizontal="center" vertical="center"/>
    </xf>
    <xf numFmtId="43" fontId="3" fillId="0" borderId="11" xfId="1" applyFont="1" applyBorder="1" applyAlignment="1">
      <alignment horizontal="center" vertical="center"/>
    </xf>
    <xf numFmtId="9" fontId="3" fillId="0" borderId="11" xfId="2" applyFont="1" applyBorder="1" applyAlignment="1">
      <alignment horizontal="center" vertical="center" wrapText="1"/>
    </xf>
    <xf numFmtId="43" fontId="3" fillId="0" borderId="11" xfId="1" applyFont="1" applyBorder="1" applyAlignment="1">
      <alignment horizontal="center" vertical="center" wrapText="1"/>
    </xf>
    <xf numFmtId="43" fontId="3" fillId="0" borderId="12" xfId="1" applyFont="1" applyBorder="1" applyAlignment="1">
      <alignment horizontal="center" vertical="center" wrapText="1"/>
    </xf>
    <xf numFmtId="43" fontId="3" fillId="0" borderId="6" xfId="1" applyFont="1" applyBorder="1" applyAlignment="1">
      <alignment wrapText="1"/>
    </xf>
    <xf numFmtId="43" fontId="3" fillId="0" borderId="7" xfId="1" applyFont="1" applyBorder="1" applyAlignment="1">
      <alignment wrapText="1"/>
    </xf>
    <xf numFmtId="0" fontId="2" fillId="2" borderId="8" xfId="3" applyFont="1" applyBorder="1" applyAlignment="1">
      <alignment horizontal="center"/>
    </xf>
    <xf numFmtId="0" fontId="2" fillId="2" borderId="9" xfId="3" applyFont="1" applyBorder="1" applyAlignment="1">
      <alignment wrapText="1"/>
    </xf>
    <xf numFmtId="2" fontId="2" fillId="2" borderId="9" xfId="3" applyNumberFormat="1" applyFont="1" applyBorder="1" applyAlignment="1">
      <alignment horizontal="center"/>
    </xf>
    <xf numFmtId="0" fontId="2" fillId="2" borderId="9" xfId="3" applyFont="1" applyBorder="1" applyAlignment="1">
      <alignment horizontal="center"/>
    </xf>
    <xf numFmtId="43" fontId="2" fillId="2" borderId="9" xfId="3" applyNumberFormat="1" applyFont="1" applyBorder="1"/>
    <xf numFmtId="9" fontId="2" fillId="2" borderId="9" xfId="3" applyNumberFormat="1" applyFont="1" applyBorder="1" applyAlignment="1">
      <alignment wrapText="1"/>
    </xf>
    <xf numFmtId="43" fontId="2" fillId="2" borderId="9" xfId="3" applyNumberFormat="1" applyFont="1" applyBorder="1" applyAlignment="1">
      <alignment wrapText="1"/>
    </xf>
    <xf numFmtId="0" fontId="2" fillId="2" borderId="0" xfId="3" applyFont="1"/>
    <xf numFmtId="0" fontId="7" fillId="0" borderId="1" xfId="4" applyFont="1" applyBorder="1" applyAlignment="1">
      <alignment horizontal="center" vertical="center"/>
    </xf>
    <xf numFmtId="43" fontId="7" fillId="0" borderId="1" xfId="5" applyFont="1" applyBorder="1" applyAlignment="1">
      <alignment horizontal="center" vertical="center"/>
    </xf>
    <xf numFmtId="0" fontId="7" fillId="0" borderId="0" xfId="4" applyFont="1" applyAlignment="1">
      <alignment horizontal="center" vertical="center"/>
    </xf>
    <xf numFmtId="0" fontId="6" fillId="0" borderId="13" xfId="4" applyBorder="1"/>
    <xf numFmtId="43" fontId="0" fillId="0" borderId="13" xfId="5" applyFont="1" applyBorder="1"/>
    <xf numFmtId="0" fontId="6" fillId="0" borderId="0" xfId="4"/>
    <xf numFmtId="43" fontId="7" fillId="0" borderId="13" xfId="5" applyFont="1" applyBorder="1"/>
    <xf numFmtId="0" fontId="6" fillId="0" borderId="11" xfId="4" applyBorder="1"/>
    <xf numFmtId="43" fontId="0" fillId="0" borderId="11" xfId="5" applyFont="1" applyBorder="1"/>
    <xf numFmtId="43" fontId="0" fillId="0" borderId="0" xfId="5" applyFont="1"/>
    <xf numFmtId="9" fontId="0" fillId="0" borderId="6" xfId="2" applyFont="1" applyFill="1" applyBorder="1" applyAlignment="1">
      <alignment wrapText="1"/>
    </xf>
    <xf numFmtId="9" fontId="0" fillId="3" borderId="6" xfId="2" applyFont="1" applyFill="1" applyBorder="1" applyAlignment="1">
      <alignment wrapText="1"/>
    </xf>
  </cellXfs>
  <cellStyles count="6">
    <cellStyle name="Accent3" xfId="3" builtinId="37"/>
    <cellStyle name="Comma" xfId="1" builtinId="3"/>
    <cellStyle name="Comma 2" xfId="5" xr:uid="{3ABE8D0A-6BA4-4B17-BBBF-C91324DA9F92}"/>
    <cellStyle name="Normal" xfId="0" builtinId="0"/>
    <cellStyle name="Normal 2" xfId="4" xr:uid="{3DCA2D25-0902-4DAC-927F-711FC01848D4}"/>
    <cellStyle name="Percent" xfId="2" builtinId="5"/>
  </cellStyles>
  <dxfs count="17">
    <dxf>
      <font>
        <b val="0"/>
        <i val="0"/>
        <strike val="0"/>
        <condense val="0"/>
        <extend val="0"/>
        <outline val="0"/>
        <shadow val="0"/>
        <u val="none"/>
        <vertAlign val="baseline"/>
        <sz val="11"/>
        <color theme="1"/>
        <name val="Calibri"/>
        <family val="2"/>
        <scheme val="minor"/>
      </font>
      <numFmt numFmtId="35" formatCode="_(* #,##0.00_);_(* \(#,##0.00\);_(* &quot;-&quot;??_);_(@_)"/>
      <alignment horizontal="general" vertical="bottom" textRotation="0" wrapText="1" indent="0" justifyLastLine="0" shrinkToFit="0" readingOrder="0"/>
      <border diagonalUp="0" diagonalDown="0">
        <left style="thin">
          <color auto="1"/>
        </left>
        <right/>
        <top style="hair">
          <color auto="1"/>
        </top>
        <bottom style="hair">
          <color auto="1"/>
        </bottom>
        <vertical style="thin">
          <color auto="1"/>
        </vertical>
        <horizontal style="hair">
          <color auto="1"/>
        </horizontal>
      </border>
    </dxf>
    <dxf>
      <font>
        <b val="0"/>
        <i val="0"/>
        <strike val="0"/>
        <condense val="0"/>
        <extend val="0"/>
        <outline val="0"/>
        <shadow val="0"/>
        <u val="none"/>
        <vertAlign val="baseline"/>
        <sz val="11"/>
        <color theme="1"/>
        <name val="Calibri"/>
        <family val="2"/>
        <scheme val="minor"/>
      </font>
      <numFmt numFmtId="35" formatCode="_(* #,##0.00_);_(* \(#,##0.00\);_(* &quot;-&quot;??_);_(@_)"/>
      <alignment horizontal="general" vertical="bottom" textRotation="0" wrapText="1" indent="0" justifyLastLine="0" shrinkToFit="0" readingOrder="0"/>
      <border diagonalUp="0" diagonalDown="0">
        <left style="thin">
          <color auto="1"/>
        </left>
        <right style="thin">
          <color auto="1"/>
        </right>
        <top style="hair">
          <color auto="1"/>
        </top>
        <bottom style="hair">
          <color auto="1"/>
        </bottom>
        <vertical style="thin">
          <color auto="1"/>
        </vertical>
        <horizontal style="hair">
          <color auto="1"/>
        </horizontal>
      </border>
    </dxf>
    <dxf>
      <font>
        <b val="0"/>
        <i val="0"/>
        <strike val="0"/>
        <condense val="0"/>
        <extend val="0"/>
        <outline val="0"/>
        <shadow val="0"/>
        <u val="none"/>
        <vertAlign val="baseline"/>
        <sz val="11"/>
        <color theme="1"/>
        <name val="Calibri"/>
        <family val="2"/>
        <scheme val="minor"/>
      </font>
      <numFmt numFmtId="35" formatCode="_(* #,##0.00_);_(* \(#,##0.00\);_(* &quot;-&quot;??_);_(@_)"/>
      <alignment horizontal="general" vertical="bottom" textRotation="0" wrapText="1" indent="0" justifyLastLine="0" shrinkToFit="0" readingOrder="0"/>
      <border diagonalUp="0" diagonalDown="0">
        <left style="thin">
          <color auto="1"/>
        </left>
        <right style="thin">
          <color auto="1"/>
        </right>
        <top style="hair">
          <color auto="1"/>
        </top>
        <bottom style="hair">
          <color auto="1"/>
        </bottom>
        <vertical style="thin">
          <color auto="1"/>
        </vertical>
        <horizontal style="hair">
          <color auto="1"/>
        </horizontal>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left style="thin">
          <color auto="1"/>
        </left>
        <right style="thin">
          <color auto="1"/>
        </right>
        <top style="hair">
          <color auto="1"/>
        </top>
        <bottom style="hair">
          <color auto="1"/>
        </bottom>
        <vertical style="thin">
          <color auto="1"/>
        </vertical>
        <horizontal style="hair">
          <color auto="1"/>
        </horizontal>
      </border>
    </dxf>
    <dxf>
      <font>
        <b val="0"/>
        <i val="0"/>
        <strike val="0"/>
        <condense val="0"/>
        <extend val="0"/>
        <outline val="0"/>
        <shadow val="0"/>
        <u val="none"/>
        <vertAlign val="baseline"/>
        <sz val="11"/>
        <color theme="1"/>
        <name val="Calibri"/>
        <family val="2"/>
        <scheme val="minor"/>
      </font>
      <numFmt numFmtId="13" formatCode="0%"/>
      <alignment horizontal="general" vertical="bottom" textRotation="0" wrapText="1" indent="0" justifyLastLine="0" shrinkToFit="0" readingOrder="0"/>
      <border diagonalUp="0" diagonalDown="0">
        <left style="thin">
          <color auto="1"/>
        </left>
        <right style="thin">
          <color auto="1"/>
        </right>
        <top style="hair">
          <color auto="1"/>
        </top>
        <bottom style="hair">
          <color auto="1"/>
        </bottom>
        <vertical style="thin">
          <color auto="1"/>
        </vertical>
        <horizontal style="hair">
          <color auto="1"/>
        </horizontal>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left style="thin">
          <color auto="1"/>
        </left>
        <right style="thin">
          <color auto="1"/>
        </right>
        <top style="hair">
          <color auto="1"/>
        </top>
        <bottom style="hair">
          <color auto="1"/>
        </bottom>
        <vertical style="thin">
          <color auto="1"/>
        </vertical>
        <horizontal style="hair">
          <color auto="1"/>
        </horizontal>
      </border>
    </dxf>
    <dxf>
      <font>
        <b val="0"/>
        <i val="0"/>
        <strike val="0"/>
        <condense val="0"/>
        <extend val="0"/>
        <outline val="0"/>
        <shadow val="0"/>
        <u val="none"/>
        <vertAlign val="baseline"/>
        <sz val="11"/>
        <color theme="1"/>
        <name val="Calibri"/>
        <family val="2"/>
        <scheme val="minor"/>
      </font>
      <border diagonalUp="0" diagonalDown="0">
        <left style="thin">
          <color auto="1"/>
        </left>
        <right style="thin">
          <color auto="1"/>
        </right>
        <top style="hair">
          <color auto="1"/>
        </top>
        <bottom style="hair">
          <color auto="1"/>
        </bottom>
        <vertical style="thin">
          <color auto="1"/>
        </vertical>
        <horizontal style="hair">
          <color auto="1"/>
        </horizontal>
      </border>
    </dxf>
    <dxf>
      <font>
        <b val="0"/>
        <i val="0"/>
        <strike val="0"/>
        <condense val="0"/>
        <extend val="0"/>
        <outline val="0"/>
        <shadow val="0"/>
        <u val="none"/>
        <vertAlign val="baseline"/>
        <sz val="11"/>
        <color theme="1"/>
        <name val="Calibri"/>
        <family val="2"/>
        <scheme val="minor"/>
      </font>
      <border diagonalUp="0" diagonalDown="0">
        <left style="thin">
          <color auto="1"/>
        </left>
        <right style="thin">
          <color auto="1"/>
        </right>
        <top style="hair">
          <color auto="1"/>
        </top>
        <bottom style="hair">
          <color auto="1"/>
        </bottom>
        <vertical style="thin">
          <color auto="1"/>
        </vertical>
        <horizontal style="hair">
          <color auto="1"/>
        </horizontal>
      </border>
    </dxf>
    <dxf>
      <alignment horizontal="center" vertical="bottom" textRotation="0" wrapText="0" indent="0" justifyLastLine="0" shrinkToFit="0" readingOrder="0"/>
      <border diagonalUp="0" diagonalDown="0">
        <left style="thin">
          <color auto="1"/>
        </left>
        <right style="thin">
          <color auto="1"/>
        </right>
        <top style="hair">
          <color auto="1"/>
        </top>
        <bottom style="hair">
          <color auto="1"/>
        </bottom>
        <vertical style="thin">
          <color auto="1"/>
        </vertical>
        <horizontal style="hair">
          <color auto="1"/>
        </horizontal>
      </border>
    </dxf>
    <dxf>
      <numFmt numFmtId="2" formatCode="0.00"/>
      <alignment horizontal="center" vertical="bottom" textRotation="0" wrapText="0" indent="0" justifyLastLine="0" shrinkToFit="0" readingOrder="0"/>
      <border diagonalUp="0" diagonalDown="0">
        <left style="thin">
          <color auto="1"/>
        </left>
        <right style="thin">
          <color auto="1"/>
        </right>
        <top style="hair">
          <color auto="1"/>
        </top>
        <bottom style="hair">
          <color auto="1"/>
        </bottom>
        <vertical style="thin">
          <color auto="1"/>
        </vertical>
        <horizontal style="hair">
          <color auto="1"/>
        </horizontal>
      </border>
    </dxf>
    <dxf>
      <alignment horizontal="general" vertical="bottom" textRotation="0" wrapText="1" indent="0" justifyLastLine="0" shrinkToFit="0" readingOrder="0"/>
      <border diagonalUp="0" diagonalDown="0">
        <left style="thin">
          <color auto="1"/>
        </left>
        <right style="thin">
          <color auto="1"/>
        </right>
        <top style="hair">
          <color auto="1"/>
        </top>
        <bottom style="hair">
          <color auto="1"/>
        </bottom>
        <vertical style="thin">
          <color auto="1"/>
        </vertical>
        <horizontal style="hair">
          <color auto="1"/>
        </horizontal>
      </border>
    </dxf>
    <dxf>
      <alignment horizontal="center" vertical="bottom" textRotation="0" wrapText="0" indent="0" justifyLastLine="0" shrinkToFit="0" readingOrder="0"/>
      <border diagonalUp="0" diagonalDown="0">
        <left/>
        <right style="thin">
          <color auto="1"/>
        </right>
        <top style="hair">
          <color auto="1"/>
        </top>
        <bottom style="hair">
          <color auto="1"/>
        </bottom>
        <vertical style="thin">
          <color auto="1"/>
        </vertical>
        <horizontal style="hair">
          <color auto="1"/>
        </horizontal>
      </border>
    </dxf>
    <dxf>
      <border>
        <top style="hair">
          <color auto="1"/>
        </top>
      </border>
    </dxf>
    <dxf>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border diagonalUp="0" diagonalDown="0">
        <left style="thin">
          <color auto="1"/>
        </left>
        <right style="thin">
          <color auto="1"/>
        </right>
        <top/>
        <bottom/>
        <vertical style="thin">
          <color auto="1"/>
        </vertical>
        <horizontal style="hair">
          <color auto="1"/>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kce-my.sharepoint.com/personal/diwakaran_sundaran_khansaheb_ae/Documents/Documents/201E-%20Metals/201E21006-%20One%20Zabeel-%20KID%20Package%201%20&amp;%202/SC/PFSC/SC%20Order/LOI/201E21006-002%20P66-SubcontractRequisition_PFSC.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ksight.khansaheb.ae/IntranetPortal/media/IntranetLibrary/DeptQA/Forms/K06-SubcontractorEnquiry.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Users\27927\Documents\06.%20Supply%20Chain%20Documents\04.%20K04%20Subcontract%20Negotiation%20Statement\K04%20Subcontract%20Negotiation%20Statemen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eckList"/>
      <sheetName val="P66"/>
      <sheetName val="K6"/>
      <sheetName val="BOQ- Full"/>
      <sheetName val="BOQ"/>
      <sheetName val="Sheet2"/>
    </sheetNames>
    <sheetDataSet>
      <sheetData sheetId="0">
        <row r="2">
          <cell r="A2" t="str">
            <v>Khansaheb Metals Division</v>
          </cell>
        </row>
      </sheetData>
      <sheetData sheetId="1">
        <row r="8">
          <cell r="C8" t="str">
            <v>One Zabeel Link Fitout (ZL3070)</v>
          </cell>
        </row>
      </sheetData>
      <sheetData sheetId="2"/>
      <sheetData sheetId="3"/>
      <sheetData sheetId="4"/>
      <sheetData sheetId="5">
        <row r="1">
          <cell r="E1" t="str">
            <v>Select the Type</v>
          </cell>
        </row>
        <row r="2">
          <cell r="E2" t="str">
            <v>Remeasure</v>
          </cell>
        </row>
        <row r="3">
          <cell r="E3" t="str">
            <v>Lump sum</v>
          </cell>
        </row>
        <row r="31">
          <cell r="E31" t="str">
            <v>Select</v>
          </cell>
        </row>
        <row r="32">
          <cell r="E32" t="str">
            <v>YES</v>
          </cell>
        </row>
        <row r="33">
          <cell r="E33" t="str">
            <v>NO</v>
          </cell>
        </row>
        <row r="39">
          <cell r="E39" t="str">
            <v>Select</v>
          </cell>
        </row>
        <row r="40">
          <cell r="E40" t="str">
            <v>Required</v>
          </cell>
          <cell r="G40" t="str">
            <v>YES</v>
          </cell>
        </row>
        <row r="41">
          <cell r="E41" t="str">
            <v>Not Required</v>
          </cell>
          <cell r="G41" t="str">
            <v>NO</v>
          </cell>
        </row>
        <row r="43">
          <cell r="E43" t="str">
            <v>Select</v>
          </cell>
        </row>
        <row r="44">
          <cell r="E44" t="str">
            <v>Applicable</v>
          </cell>
        </row>
        <row r="45">
          <cell r="E45" t="str">
            <v>Not Applicable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K6"/>
      <sheetName val="Sheet1"/>
    </sheetNames>
    <sheetDataSet>
      <sheetData sheetId="0"/>
      <sheetData sheetId="1">
        <row r="1">
          <cell r="A1" t="str">
            <v>-- Choose Division --</v>
          </cell>
        </row>
        <row r="2">
          <cell r="A2" t="str">
            <v xml:space="preserve">KHANSAHEB CIVIL ENGINEERING L.L.C. 
CONSTRUCTION </v>
          </cell>
        </row>
        <row r="3">
          <cell r="A3" t="str">
            <v>KHANSAHEB CIVIL ENGINEERING L.L.C. 
ROADS &amp; INFRASTRUCTURE</v>
          </cell>
        </row>
        <row r="4">
          <cell r="A4" t="str">
            <v>KHANSAHEB METALS</v>
          </cell>
        </row>
        <row r="5">
          <cell r="A5" t="str">
            <v>KHANSAHEB BUILDING SERVICES</v>
          </cell>
        </row>
        <row r="6">
          <cell r="A6" t="str">
            <v>KHANSAHEB INTERIORS</v>
          </cell>
        </row>
        <row r="7">
          <cell r="A7" t="str">
            <v>KHANSAHEB JOINERY</v>
          </cell>
        </row>
        <row r="8">
          <cell r="A8" t="str">
            <v>KHANSAHEB PROPERTY SERVICES</v>
          </cell>
        </row>
        <row r="9">
          <cell r="A9" t="str">
            <v>KHANSAHEB FACILITIES MANAGEMENT</v>
          </cell>
        </row>
        <row r="10">
          <cell r="A10" t="str">
            <v>KHANSAHEB HUSSIAN</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K04"/>
      <sheetName val="Sheet1"/>
    </sheetNames>
    <sheetDataSet>
      <sheetData sheetId="0"/>
      <sheetData sheetId="1">
        <row r="2">
          <cell r="A2">
            <v>0</v>
          </cell>
        </row>
        <row r="3">
          <cell r="A3">
            <v>0</v>
          </cell>
        </row>
        <row r="4">
          <cell r="A4">
            <v>0</v>
          </cell>
        </row>
        <row r="5">
          <cell r="A5">
            <v>0</v>
          </cell>
        </row>
        <row r="6">
          <cell r="A6">
            <v>0</v>
          </cell>
        </row>
        <row r="7">
          <cell r="A7">
            <v>0</v>
          </cell>
        </row>
        <row r="8">
          <cell r="A8">
            <v>0</v>
          </cell>
        </row>
        <row r="9">
          <cell r="A9">
            <v>0</v>
          </cell>
        </row>
        <row r="10">
          <cell r="A10">
            <v>0</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18F989A-682B-45D3-9A91-325633588C90}" name="Table1" displayName="Table1" ref="A1:L90" totalsRowShown="0" headerRowDxfId="16" dataDxfId="14" headerRowBorderDxfId="15" tableBorderDxfId="13" totalsRowBorderDxfId="12" headerRowCellStyle="Comma" dataCellStyle="Comma">
  <autoFilter ref="A1:L90" xr:uid="{D18F989A-682B-45D3-9A91-325633588C90}"/>
  <tableColumns count="12">
    <tableColumn id="1" xr3:uid="{5FBAB8BB-6B16-4BE4-9DAD-ED23C284505F}" name="No" dataDxfId="11"/>
    <tableColumn id="2" xr3:uid="{7B1FF234-14FB-403C-A5B4-4C8548DFDDA5}" name="Description" dataDxfId="10"/>
    <tableColumn id="3" xr3:uid="{70D97D76-B8CB-4DCC-AE5B-2475D7A6DF5A}" name="Qty" dataDxfId="9"/>
    <tableColumn id="4" xr3:uid="{00648769-69EF-4AF2-9090-0AC2B4E656E4}" name="Unit" dataDxfId="8"/>
    <tableColumn id="5" xr3:uid="{37873DC2-5837-4951-A6DC-7BA44B3D7533}" name="Rate" dataDxfId="7" dataCellStyle="Comma"/>
    <tableColumn id="6" xr3:uid="{BF237CFD-2C03-4F98-A301-19872C4D6326}" name="Amount" dataDxfId="6" dataCellStyle="Comma"/>
    <tableColumn id="7" xr3:uid="{E55FDD5D-F113-4DD7-AA92-24854F23AED4}" name="Previous %" dataDxfId="5" dataCellStyle="Percent"/>
    <tableColumn id="8" xr3:uid="{8618E356-938C-45E6-BA2F-BABC085D1F85}" name="This Month %" dataDxfId="4" dataCellStyle="Percent"/>
    <tableColumn id="9" xr3:uid="{65D5A454-33DE-473A-A6FD-DCA852201C0C}" name="Cumulative %" dataDxfId="3" dataCellStyle="Percent"/>
    <tableColumn id="10" xr3:uid="{FAEADFCD-D670-440B-A962-29FBFD7FDC00}" name="Previous Amount" dataDxfId="2" dataCellStyle="Comma"/>
    <tableColumn id="11" xr3:uid="{772A48E8-7166-406F-9E03-AE119CC6B634}" name="This Month Amount" dataDxfId="1" dataCellStyle="Comma"/>
    <tableColumn id="12" xr3:uid="{40A22385-4BFE-4CF5-B0A1-0FC94B1FE4C9}" name="Cumulative Amount" dataDxfId="0" dataCellStyle="Comma"/>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C2302-51FB-4C74-9B0A-7132938EC491}">
  <dimension ref="A1:E13"/>
  <sheetViews>
    <sheetView tabSelected="1" view="pageBreakPreview" zoomScale="110" zoomScaleNormal="100" zoomScaleSheetLayoutView="110" workbookViewId="0">
      <selection activeCell="B16" sqref="B16"/>
    </sheetView>
  </sheetViews>
  <sheetFormatPr defaultRowHeight="14.5" x14ac:dyDescent="0.35"/>
  <cols>
    <col min="1" max="1" width="8.7265625" style="49"/>
    <col min="2" max="2" width="39.90625" style="49" customWidth="1"/>
    <col min="3" max="5" width="16.7265625" style="53" customWidth="1"/>
    <col min="6" max="16384" width="8.7265625" style="49"/>
  </cols>
  <sheetData>
    <row r="1" spans="1:5" s="46" customFormat="1" ht="27.5" customHeight="1" x14ac:dyDescent="0.35">
      <c r="A1" s="44" t="s">
        <v>0</v>
      </c>
      <c r="B1" s="44" t="s">
        <v>1</v>
      </c>
      <c r="C1" s="45" t="s">
        <v>98</v>
      </c>
      <c r="D1" s="45" t="s">
        <v>99</v>
      </c>
      <c r="E1" s="45" t="s">
        <v>100</v>
      </c>
    </row>
    <row r="2" spans="1:5" x14ac:dyDescent="0.35">
      <c r="A2" s="47"/>
      <c r="B2" s="47"/>
      <c r="C2" s="48"/>
      <c r="D2" s="48"/>
      <c r="E2" s="48"/>
    </row>
    <row r="3" spans="1:5" x14ac:dyDescent="0.35">
      <c r="A3" s="47"/>
      <c r="B3" s="47" t="s">
        <v>101</v>
      </c>
      <c r="C3" s="48">
        <f>Breakdown!J73</f>
        <v>103738.27099999999</v>
      </c>
      <c r="D3" s="48">
        <f>E3-C3</f>
        <v>449132.94899999996</v>
      </c>
      <c r="E3" s="48">
        <f>Breakdown!L73</f>
        <v>552871.22</v>
      </c>
    </row>
    <row r="4" spans="1:5" x14ac:dyDescent="0.35">
      <c r="A4" s="47"/>
      <c r="B4" s="47" t="s">
        <v>83</v>
      </c>
      <c r="C4" s="48">
        <f>Breakdown!J89</f>
        <v>307464</v>
      </c>
      <c r="D4" s="48">
        <f>E4-C4</f>
        <v>-26268</v>
      </c>
      <c r="E4" s="48">
        <f>Breakdown!L89</f>
        <v>281196</v>
      </c>
    </row>
    <row r="5" spans="1:5" ht="13" x14ac:dyDescent="0.3">
      <c r="A5" s="47"/>
      <c r="B5" s="47"/>
      <c r="C5" s="50">
        <f>SUM(C3:C4)</f>
        <v>411202.27100000001</v>
      </c>
      <c r="D5" s="50">
        <f t="shared" ref="D5:E5" si="0">SUM(D3:D4)</f>
        <v>422864.94899999996</v>
      </c>
      <c r="E5" s="50">
        <f t="shared" si="0"/>
        <v>834067.22</v>
      </c>
    </row>
    <row r="6" spans="1:5" x14ac:dyDescent="0.35">
      <c r="A6" s="47"/>
      <c r="B6" s="47"/>
      <c r="C6" s="48"/>
      <c r="D6" s="48"/>
      <c r="E6" s="48"/>
    </row>
    <row r="7" spans="1:5" x14ac:dyDescent="0.35">
      <c r="A7" s="47"/>
      <c r="B7" s="47" t="s">
        <v>102</v>
      </c>
      <c r="C7" s="48">
        <v>133278.25</v>
      </c>
      <c r="D7" s="48"/>
      <c r="E7" s="48">
        <f>C7</f>
        <v>133278.25</v>
      </c>
    </row>
    <row r="8" spans="1:5" x14ac:dyDescent="0.35">
      <c r="A8" s="47"/>
      <c r="B8" s="47" t="s">
        <v>103</v>
      </c>
      <c r="C8" s="48">
        <f>-C5*0.1</f>
        <v>-41120.227100000004</v>
      </c>
      <c r="D8" s="48">
        <f>E8-C8</f>
        <v>-42286.494900000005</v>
      </c>
      <c r="E8" s="48">
        <f>-IF(E5*0.1&gt;E7,E7,E5*0.1)</f>
        <v>-83406.722000000009</v>
      </c>
    </row>
    <row r="9" spans="1:5" ht="13" x14ac:dyDescent="0.3">
      <c r="A9" s="47"/>
      <c r="B9" s="47"/>
      <c r="C9" s="50">
        <f>SUM(C5:C8)</f>
        <v>503360.29389999993</v>
      </c>
      <c r="D9" s="50">
        <f t="shared" ref="D9:E9" si="1">SUM(D5:D8)</f>
        <v>380578.45409999997</v>
      </c>
      <c r="E9" s="50">
        <f t="shared" si="1"/>
        <v>883938.74799999991</v>
      </c>
    </row>
    <row r="10" spans="1:5" x14ac:dyDescent="0.35">
      <c r="A10" s="51"/>
      <c r="B10" s="51"/>
      <c r="C10" s="52"/>
      <c r="D10" s="52"/>
      <c r="E10" s="52"/>
    </row>
    <row r="12" spans="1:5" x14ac:dyDescent="0.35">
      <c r="B12" s="49" t="s">
        <v>105</v>
      </c>
      <c r="C12" s="53">
        <v>432387.85</v>
      </c>
      <c r="D12" s="53">
        <v>641731.13</v>
      </c>
      <c r="E12" s="53">
        <v>1074118.98</v>
      </c>
    </row>
    <row r="13" spans="1:5" x14ac:dyDescent="0.35">
      <c r="B13" s="49" t="s">
        <v>104</v>
      </c>
      <c r="C13" s="53">
        <f>C9-C12</f>
        <v>70972.443899999955</v>
      </c>
      <c r="D13" s="53">
        <f t="shared" ref="D13:E13" si="2">D9-D12</f>
        <v>-261152.67590000003</v>
      </c>
      <c r="E13" s="53">
        <f t="shared" si="2"/>
        <v>-190180.23200000008</v>
      </c>
    </row>
  </sheetData>
  <pageMargins left="0.7" right="0.7" top="0.75" bottom="0.75" header="0.3" footer="0.3"/>
  <pageSetup paperSize="9" scale="88"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0168B-B48E-4C08-A3D8-B44FADA78E3B}">
  <dimension ref="A1:L90"/>
  <sheetViews>
    <sheetView view="pageBreakPreview" topLeftCell="A71" zoomScale="90" zoomScaleNormal="100" zoomScaleSheetLayoutView="90" workbookViewId="0">
      <selection activeCell="I55" sqref="I55"/>
    </sheetView>
  </sheetViews>
  <sheetFormatPr defaultRowHeight="14.5" x14ac:dyDescent="0.35"/>
  <cols>
    <col min="1" max="1" width="8.7265625" style="1"/>
    <col min="2" max="2" width="62.26953125" style="5" customWidth="1"/>
    <col min="3" max="3" width="8.7265625" style="4"/>
    <col min="4" max="4" width="8.7265625" style="1"/>
    <col min="5" max="6" width="11.08984375" style="3" bestFit="1" customWidth="1"/>
    <col min="7" max="7" width="11.90625" style="6" customWidth="1"/>
    <col min="8" max="8" width="14.26953125" style="6" customWidth="1"/>
    <col min="9" max="9" width="14.1796875" style="6" customWidth="1"/>
    <col min="10" max="12" width="22.81640625" style="7" customWidth="1"/>
  </cols>
  <sheetData>
    <row r="1" spans="1:12" s="2" customFormat="1" ht="33" customHeight="1" x14ac:dyDescent="0.35">
      <c r="A1" s="26" t="s">
        <v>0</v>
      </c>
      <c r="B1" s="27" t="s">
        <v>1</v>
      </c>
      <c r="C1" s="28" t="s">
        <v>2</v>
      </c>
      <c r="D1" s="29" t="s">
        <v>3</v>
      </c>
      <c r="E1" s="30" t="s">
        <v>4</v>
      </c>
      <c r="F1" s="30" t="s">
        <v>5</v>
      </c>
      <c r="G1" s="31" t="s">
        <v>91</v>
      </c>
      <c r="H1" s="31" t="s">
        <v>92</v>
      </c>
      <c r="I1" s="31" t="s">
        <v>93</v>
      </c>
      <c r="J1" s="32" t="s">
        <v>94</v>
      </c>
      <c r="K1" s="32" t="s">
        <v>95</v>
      </c>
      <c r="L1" s="33" t="s">
        <v>96</v>
      </c>
    </row>
    <row r="2" spans="1:12" x14ac:dyDescent="0.35">
      <c r="A2" s="18"/>
      <c r="B2" s="19" t="s">
        <v>6</v>
      </c>
      <c r="C2" s="20"/>
      <c r="D2" s="21"/>
      <c r="E2" s="22"/>
      <c r="F2" s="22"/>
      <c r="G2" s="23"/>
      <c r="H2" s="23"/>
      <c r="I2" s="23"/>
      <c r="J2" s="24"/>
      <c r="K2" s="24"/>
      <c r="L2" s="25"/>
    </row>
    <row r="3" spans="1:12" ht="29" x14ac:dyDescent="0.35">
      <c r="A3" s="8">
        <v>1</v>
      </c>
      <c r="B3" s="16" t="s">
        <v>7</v>
      </c>
      <c r="C3" s="10">
        <v>25</v>
      </c>
      <c r="D3" s="11" t="s">
        <v>15</v>
      </c>
      <c r="E3" s="12">
        <v>4144</v>
      </c>
      <c r="F3" s="12">
        <f>PRODUCT(E3,C3)</f>
        <v>103600</v>
      </c>
      <c r="G3" s="13"/>
      <c r="H3" s="13">
        <f>Table1[[#This Row],[Cumulative %]]-Table1[[#This Row],[Previous %]]</f>
        <v>0</v>
      </c>
      <c r="I3" s="13"/>
      <c r="J3" s="14">
        <f>Table1[[#This Row],[Previous %]]*Table1[[#This Row],[Amount]]</f>
        <v>0</v>
      </c>
      <c r="K3" s="14">
        <f>Table1[[#This Row],[Cumulative Amount]]-Table1[[#This Row],[Previous Amount]]</f>
        <v>0</v>
      </c>
      <c r="L3" s="15">
        <f>Table1[[#This Row],[Cumulative %]]*Table1[[#This Row],[Amount]]</f>
        <v>0</v>
      </c>
    </row>
    <row r="4" spans="1:12" ht="29" x14ac:dyDescent="0.35">
      <c r="A4" s="8">
        <v>2</v>
      </c>
      <c r="B4" s="16" t="s">
        <v>8</v>
      </c>
      <c r="C4" s="10">
        <v>95</v>
      </c>
      <c r="D4" s="11" t="s">
        <v>15</v>
      </c>
      <c r="E4" s="12">
        <v>479</v>
      </c>
      <c r="F4" s="12">
        <f t="shared" ref="F4:F10" si="0">PRODUCT(E4,C4)</f>
        <v>45505</v>
      </c>
      <c r="G4" s="13"/>
      <c r="H4" s="13">
        <f>Table1[[#This Row],[Cumulative %]]-Table1[[#This Row],[Previous %]]</f>
        <v>0</v>
      </c>
      <c r="I4" s="13"/>
      <c r="J4" s="14">
        <f>Table1[[#This Row],[Previous %]]*Table1[[#This Row],[Amount]]</f>
        <v>0</v>
      </c>
      <c r="K4" s="14">
        <f>Table1[[#This Row],[Cumulative Amount]]-Table1[[#This Row],[Previous Amount]]</f>
        <v>0</v>
      </c>
      <c r="L4" s="15">
        <f>Table1[[#This Row],[Cumulative %]]*Table1[[#This Row],[Amount]]</f>
        <v>0</v>
      </c>
    </row>
    <row r="5" spans="1:12" ht="29" x14ac:dyDescent="0.35">
      <c r="A5" s="8">
        <v>3</v>
      </c>
      <c r="B5" s="16" t="s">
        <v>9</v>
      </c>
      <c r="C5" s="10">
        <v>9</v>
      </c>
      <c r="D5" s="11" t="s">
        <v>15</v>
      </c>
      <c r="E5" s="12">
        <v>777</v>
      </c>
      <c r="F5" s="12">
        <f t="shared" si="0"/>
        <v>6993</v>
      </c>
      <c r="G5" s="13"/>
      <c r="H5" s="13">
        <f>Table1[[#This Row],[Cumulative %]]-Table1[[#This Row],[Previous %]]</f>
        <v>0</v>
      </c>
      <c r="I5" s="13"/>
      <c r="J5" s="14">
        <f>Table1[[#This Row],[Previous %]]*Table1[[#This Row],[Amount]]</f>
        <v>0</v>
      </c>
      <c r="K5" s="14">
        <f>Table1[[#This Row],[Cumulative Amount]]-Table1[[#This Row],[Previous Amount]]</f>
        <v>0</v>
      </c>
      <c r="L5" s="15">
        <f>Table1[[#This Row],[Cumulative %]]*Table1[[#This Row],[Amount]]</f>
        <v>0</v>
      </c>
    </row>
    <row r="6" spans="1:12" ht="29" x14ac:dyDescent="0.35">
      <c r="A6" s="8">
        <v>4</v>
      </c>
      <c r="B6" s="16" t="s">
        <v>10</v>
      </c>
      <c r="C6" s="10">
        <v>2</v>
      </c>
      <c r="D6" s="11" t="s">
        <v>15</v>
      </c>
      <c r="E6" s="12">
        <v>752</v>
      </c>
      <c r="F6" s="12">
        <f t="shared" si="0"/>
        <v>1504</v>
      </c>
      <c r="G6" s="13"/>
      <c r="H6" s="13">
        <f>Table1[[#This Row],[Cumulative %]]-Table1[[#This Row],[Previous %]]</f>
        <v>0</v>
      </c>
      <c r="I6" s="13"/>
      <c r="J6" s="14">
        <f>Table1[[#This Row],[Previous %]]*Table1[[#This Row],[Amount]]</f>
        <v>0</v>
      </c>
      <c r="K6" s="14">
        <f>Table1[[#This Row],[Cumulative Amount]]-Table1[[#This Row],[Previous Amount]]</f>
        <v>0</v>
      </c>
      <c r="L6" s="15">
        <f>Table1[[#This Row],[Cumulative %]]*Table1[[#This Row],[Amount]]</f>
        <v>0</v>
      </c>
    </row>
    <row r="7" spans="1:12" ht="29" x14ac:dyDescent="0.35">
      <c r="A7" s="8">
        <v>5</v>
      </c>
      <c r="B7" s="16" t="s">
        <v>11</v>
      </c>
      <c r="C7" s="10">
        <v>126</v>
      </c>
      <c r="D7" s="11" t="s">
        <v>15</v>
      </c>
      <c r="E7" s="12">
        <v>741</v>
      </c>
      <c r="F7" s="12">
        <f t="shared" si="0"/>
        <v>93366</v>
      </c>
      <c r="G7" s="13"/>
      <c r="H7" s="13">
        <f>Table1[[#This Row],[Cumulative %]]-Table1[[#This Row],[Previous %]]</f>
        <v>0</v>
      </c>
      <c r="I7" s="13"/>
      <c r="J7" s="14">
        <f>Table1[[#This Row],[Previous %]]*Table1[[#This Row],[Amount]]</f>
        <v>0</v>
      </c>
      <c r="K7" s="14">
        <f>Table1[[#This Row],[Cumulative Amount]]-Table1[[#This Row],[Previous Amount]]</f>
        <v>0</v>
      </c>
      <c r="L7" s="15">
        <f>Table1[[#This Row],[Cumulative %]]*Table1[[#This Row],[Amount]]</f>
        <v>0</v>
      </c>
    </row>
    <row r="8" spans="1:12" ht="29" x14ac:dyDescent="0.35">
      <c r="A8" s="8">
        <v>6</v>
      </c>
      <c r="B8" s="16" t="s">
        <v>12</v>
      </c>
      <c r="C8" s="10">
        <v>268</v>
      </c>
      <c r="D8" s="11" t="s">
        <v>15</v>
      </c>
      <c r="E8" s="12">
        <v>174</v>
      </c>
      <c r="F8" s="12">
        <f t="shared" si="0"/>
        <v>46632</v>
      </c>
      <c r="G8" s="13"/>
      <c r="H8" s="13">
        <f>Table1[[#This Row],[Cumulative %]]-Table1[[#This Row],[Previous %]]</f>
        <v>0</v>
      </c>
      <c r="I8" s="13"/>
      <c r="J8" s="14">
        <f>Table1[[#This Row],[Previous %]]*Table1[[#This Row],[Amount]]</f>
        <v>0</v>
      </c>
      <c r="K8" s="14">
        <f>Table1[[#This Row],[Cumulative Amount]]-Table1[[#This Row],[Previous Amount]]</f>
        <v>0</v>
      </c>
      <c r="L8" s="15">
        <f>Table1[[#This Row],[Cumulative %]]*Table1[[#This Row],[Amount]]</f>
        <v>0</v>
      </c>
    </row>
    <row r="9" spans="1:12" ht="29" x14ac:dyDescent="0.35">
      <c r="A9" s="8">
        <v>7</v>
      </c>
      <c r="B9" s="16" t="s">
        <v>13</v>
      </c>
      <c r="C9" s="10">
        <v>2665</v>
      </c>
      <c r="D9" s="11" t="s">
        <v>15</v>
      </c>
      <c r="E9" s="12">
        <v>176</v>
      </c>
      <c r="F9" s="12">
        <f t="shared" si="0"/>
        <v>469040</v>
      </c>
      <c r="G9" s="13">
        <v>0.13239999999999999</v>
      </c>
      <c r="H9" s="13">
        <f>Table1[[#This Row],[Cumulative %]]-Table1[[#This Row],[Previous %]]</f>
        <v>0.56759999999999999</v>
      </c>
      <c r="I9" s="55">
        <v>0.7</v>
      </c>
      <c r="J9" s="14">
        <f>Table1[[#This Row],[Previous %]]*Table1[[#This Row],[Amount]]</f>
        <v>62100.895999999993</v>
      </c>
      <c r="K9" s="14">
        <f>Table1[[#This Row],[Cumulative Amount]]-Table1[[#This Row],[Previous Amount]]</f>
        <v>266227.10399999999</v>
      </c>
      <c r="L9" s="15">
        <f>Table1[[#This Row],[Cumulative %]]*Table1[[#This Row],[Amount]]</f>
        <v>328328</v>
      </c>
    </row>
    <row r="10" spans="1:12" ht="29" x14ac:dyDescent="0.35">
      <c r="A10" s="8">
        <v>8</v>
      </c>
      <c r="B10" s="16" t="s">
        <v>14</v>
      </c>
      <c r="C10" s="10">
        <v>225</v>
      </c>
      <c r="D10" s="11" t="s">
        <v>15</v>
      </c>
      <c r="E10" s="12">
        <v>975</v>
      </c>
      <c r="F10" s="12">
        <f t="shared" si="0"/>
        <v>219375</v>
      </c>
      <c r="G10" s="13">
        <v>0.1898</v>
      </c>
      <c r="H10" s="13">
        <f>Table1[[#This Row],[Cumulative %]]-Table1[[#This Row],[Previous %]]</f>
        <v>0.51019999999999999</v>
      </c>
      <c r="I10" s="55">
        <v>0.7</v>
      </c>
      <c r="J10" s="14">
        <f>Table1[[#This Row],[Previous %]]*Table1[[#This Row],[Amount]]</f>
        <v>41637.375</v>
      </c>
      <c r="K10" s="14">
        <f>Table1[[#This Row],[Cumulative Amount]]-Table1[[#This Row],[Previous Amount]]</f>
        <v>111925.125</v>
      </c>
      <c r="L10" s="15">
        <f>Table1[[#This Row],[Cumulative %]]*Table1[[#This Row],[Amount]]</f>
        <v>153562.5</v>
      </c>
    </row>
    <row r="11" spans="1:12" x14ac:dyDescent="0.35">
      <c r="A11" s="8"/>
      <c r="B11" s="9" t="s">
        <v>78</v>
      </c>
      <c r="C11" s="10"/>
      <c r="D11" s="11"/>
      <c r="E11" s="12"/>
      <c r="F11" s="12"/>
      <c r="G11" s="13"/>
      <c r="H11" s="13"/>
      <c r="I11" s="13"/>
      <c r="J11" s="14"/>
      <c r="K11" s="14"/>
      <c r="L11" s="15"/>
    </row>
    <row r="12" spans="1:12" ht="58" x14ac:dyDescent="0.35">
      <c r="A12" s="8"/>
      <c r="B12" s="16" t="s">
        <v>16</v>
      </c>
      <c r="C12" s="10"/>
      <c r="D12" s="11"/>
      <c r="E12" s="12"/>
      <c r="F12" s="12"/>
      <c r="G12" s="13"/>
      <c r="H12" s="13"/>
      <c r="I12" s="13"/>
      <c r="J12" s="14"/>
      <c r="K12" s="14"/>
      <c r="L12" s="15"/>
    </row>
    <row r="13" spans="1:12" ht="43.5" x14ac:dyDescent="0.35">
      <c r="A13" s="8">
        <v>7</v>
      </c>
      <c r="B13" s="16" t="s">
        <v>17</v>
      </c>
      <c r="C13" s="10">
        <v>21</v>
      </c>
      <c r="D13" s="11" t="s">
        <v>19</v>
      </c>
      <c r="E13" s="12">
        <v>1508.4104761904762</v>
      </c>
      <c r="F13" s="12">
        <f t="shared" ref="F13:F14" si="1">PRODUCT(E13,C13)</f>
        <v>31676.62</v>
      </c>
      <c r="G13" s="13"/>
      <c r="H13" s="13">
        <f>Table1[[#This Row],[Cumulative %]]-Table1[[#This Row],[Previous %]]</f>
        <v>0</v>
      </c>
      <c r="I13" s="13"/>
      <c r="J13" s="14">
        <f>Table1[[#This Row],[Previous %]]*Table1[[#This Row],[Amount]]</f>
        <v>0</v>
      </c>
      <c r="K13" s="14">
        <f>Table1[[#This Row],[Cumulative Amount]]-Table1[[#This Row],[Previous Amount]]</f>
        <v>0</v>
      </c>
      <c r="L13" s="15">
        <f>Table1[[#This Row],[Cumulative %]]*Table1[[#This Row],[Amount]]</f>
        <v>0</v>
      </c>
    </row>
    <row r="14" spans="1:12" ht="43.5" x14ac:dyDescent="0.35">
      <c r="A14" s="8">
        <v>8</v>
      </c>
      <c r="B14" s="16" t="s">
        <v>18</v>
      </c>
      <c r="C14" s="10">
        <v>4</v>
      </c>
      <c r="D14" s="11" t="s">
        <v>19</v>
      </c>
      <c r="E14" s="12">
        <v>1570.4949999999999</v>
      </c>
      <c r="F14" s="12">
        <f t="shared" si="1"/>
        <v>6281.98</v>
      </c>
      <c r="G14" s="13"/>
      <c r="H14" s="13">
        <f>Table1[[#This Row],[Cumulative %]]-Table1[[#This Row],[Previous %]]</f>
        <v>0</v>
      </c>
      <c r="I14" s="13"/>
      <c r="J14" s="14">
        <f>Table1[[#This Row],[Previous %]]*Table1[[#This Row],[Amount]]</f>
        <v>0</v>
      </c>
      <c r="K14" s="14">
        <f>Table1[[#This Row],[Cumulative Amount]]-Table1[[#This Row],[Previous Amount]]</f>
        <v>0</v>
      </c>
      <c r="L14" s="15">
        <f>Table1[[#This Row],[Cumulative %]]*Table1[[#This Row],[Amount]]</f>
        <v>0</v>
      </c>
    </row>
    <row r="15" spans="1:12" x14ac:dyDescent="0.35">
      <c r="A15" s="8"/>
      <c r="B15" s="16"/>
      <c r="C15" s="10"/>
      <c r="D15" s="11"/>
      <c r="E15" s="12"/>
      <c r="F15" s="12"/>
      <c r="G15" s="13"/>
      <c r="H15" s="13"/>
      <c r="I15" s="13"/>
      <c r="J15" s="14"/>
      <c r="K15" s="14"/>
      <c r="L15" s="15"/>
    </row>
    <row r="16" spans="1:12" x14ac:dyDescent="0.35">
      <c r="A16" s="8"/>
      <c r="B16" s="16" t="s">
        <v>20</v>
      </c>
      <c r="C16" s="10"/>
      <c r="D16" s="11"/>
      <c r="E16" s="12"/>
      <c r="F16" s="12"/>
      <c r="G16" s="13"/>
      <c r="H16" s="13"/>
      <c r="I16" s="13"/>
      <c r="J16" s="14"/>
      <c r="K16" s="14"/>
      <c r="L16" s="15"/>
    </row>
    <row r="17" spans="1:12" x14ac:dyDescent="0.35">
      <c r="A17" s="8"/>
      <c r="B17" s="16" t="s">
        <v>21</v>
      </c>
      <c r="C17" s="10"/>
      <c r="D17" s="11"/>
      <c r="E17" s="12"/>
      <c r="F17" s="12"/>
      <c r="G17" s="13"/>
      <c r="H17" s="13"/>
      <c r="I17" s="13"/>
      <c r="J17" s="14"/>
      <c r="K17" s="14"/>
      <c r="L17" s="15"/>
    </row>
    <row r="18" spans="1:12" x14ac:dyDescent="0.35">
      <c r="A18" s="8"/>
      <c r="B18" s="16" t="s">
        <v>22</v>
      </c>
      <c r="C18" s="10"/>
      <c r="D18" s="11"/>
      <c r="E18" s="12"/>
      <c r="F18" s="12"/>
      <c r="G18" s="13"/>
      <c r="H18" s="13"/>
      <c r="I18" s="13"/>
      <c r="J18" s="14"/>
      <c r="K18" s="14"/>
      <c r="L18" s="15"/>
    </row>
    <row r="19" spans="1:12" ht="29" x14ac:dyDescent="0.35">
      <c r="A19" s="8" t="s">
        <v>23</v>
      </c>
      <c r="B19" s="16" t="s">
        <v>24</v>
      </c>
      <c r="C19" s="10">
        <v>2</v>
      </c>
      <c r="D19" s="11" t="s">
        <v>41</v>
      </c>
      <c r="E19" s="12">
        <v>117</v>
      </c>
      <c r="F19" s="12">
        <f t="shared" ref="F19" si="2">PRODUCT(E19,C19)</f>
        <v>234</v>
      </c>
      <c r="G19" s="13"/>
      <c r="H19" s="13">
        <f>Table1[[#This Row],[Cumulative %]]-Table1[[#This Row],[Previous %]]</f>
        <v>0</v>
      </c>
      <c r="I19" s="13"/>
      <c r="J19" s="14">
        <f>Table1[[#This Row],[Previous %]]*Table1[[#This Row],[Amount]]</f>
        <v>0</v>
      </c>
      <c r="K19" s="14">
        <f>Table1[[#This Row],[Cumulative Amount]]-Table1[[#This Row],[Previous Amount]]</f>
        <v>0</v>
      </c>
      <c r="L19" s="15">
        <f>Table1[[#This Row],[Cumulative %]]*Table1[[#This Row],[Amount]]</f>
        <v>0</v>
      </c>
    </row>
    <row r="20" spans="1:12" x14ac:dyDescent="0.35">
      <c r="A20" s="8"/>
      <c r="B20" s="16" t="s">
        <v>26</v>
      </c>
      <c r="C20" s="10"/>
      <c r="D20" s="11"/>
      <c r="E20" s="12"/>
      <c r="F20" s="12"/>
      <c r="G20" s="13"/>
      <c r="H20" s="13"/>
      <c r="I20" s="13"/>
      <c r="J20" s="14"/>
      <c r="K20" s="14"/>
      <c r="L20" s="15"/>
    </row>
    <row r="21" spans="1:12" ht="29" x14ac:dyDescent="0.35">
      <c r="A21" s="8" t="s">
        <v>23</v>
      </c>
      <c r="B21" s="16" t="s">
        <v>25</v>
      </c>
      <c r="C21" s="10">
        <v>1</v>
      </c>
      <c r="D21" s="11" t="s">
        <v>41</v>
      </c>
      <c r="E21" s="12">
        <v>117</v>
      </c>
      <c r="F21" s="12">
        <f t="shared" ref="F21" si="3">PRODUCT(E21,C21)</f>
        <v>117</v>
      </c>
      <c r="G21" s="13"/>
      <c r="H21" s="13">
        <f>Table1[[#This Row],[Cumulative %]]-Table1[[#This Row],[Previous %]]</f>
        <v>0</v>
      </c>
      <c r="I21" s="13"/>
      <c r="J21" s="14">
        <f>Table1[[#This Row],[Previous %]]*Table1[[#This Row],[Amount]]</f>
        <v>0</v>
      </c>
      <c r="K21" s="14">
        <f>Table1[[#This Row],[Cumulative Amount]]-Table1[[#This Row],[Previous Amount]]</f>
        <v>0</v>
      </c>
      <c r="L21" s="15">
        <f>Table1[[#This Row],[Cumulative %]]*Table1[[#This Row],[Amount]]</f>
        <v>0</v>
      </c>
    </row>
    <row r="22" spans="1:12" x14ac:dyDescent="0.35">
      <c r="A22" s="8"/>
      <c r="B22" s="16"/>
      <c r="C22" s="10"/>
      <c r="D22" s="11"/>
      <c r="E22" s="12"/>
      <c r="F22" s="12"/>
      <c r="G22" s="13"/>
      <c r="H22" s="13"/>
      <c r="I22" s="13"/>
      <c r="J22" s="14"/>
      <c r="K22" s="14"/>
      <c r="L22" s="15"/>
    </row>
    <row r="23" spans="1:12" ht="29" x14ac:dyDescent="0.35">
      <c r="A23" s="8">
        <v>4</v>
      </c>
      <c r="B23" s="16" t="s">
        <v>27</v>
      </c>
      <c r="C23" s="10">
        <v>16.61</v>
      </c>
      <c r="D23" s="11" t="s">
        <v>41</v>
      </c>
      <c r="E23" s="12">
        <v>300</v>
      </c>
      <c r="F23" s="12">
        <f t="shared" ref="F23" si="4">PRODUCT(E23,C23)</f>
        <v>4983</v>
      </c>
      <c r="G23" s="13"/>
      <c r="H23" s="13">
        <f>Table1[[#This Row],[Cumulative %]]-Table1[[#This Row],[Previous %]]</f>
        <v>0</v>
      </c>
      <c r="I23" s="13"/>
      <c r="J23" s="14">
        <f>Table1[[#This Row],[Previous %]]*Table1[[#This Row],[Amount]]</f>
        <v>0</v>
      </c>
      <c r="K23" s="14">
        <f>Table1[[#This Row],[Cumulative Amount]]-Table1[[#This Row],[Previous Amount]]</f>
        <v>0</v>
      </c>
      <c r="L23" s="15">
        <f>Table1[[#This Row],[Cumulative %]]*Table1[[#This Row],[Amount]]</f>
        <v>0</v>
      </c>
    </row>
    <row r="24" spans="1:12" ht="43.5" x14ac:dyDescent="0.35">
      <c r="A24" s="8"/>
      <c r="B24" s="16" t="s">
        <v>28</v>
      </c>
      <c r="C24" s="10"/>
      <c r="D24" s="11"/>
      <c r="E24" s="12"/>
      <c r="F24" s="12"/>
      <c r="G24" s="13"/>
      <c r="H24" s="13"/>
      <c r="I24" s="13"/>
      <c r="J24" s="14"/>
      <c r="K24" s="14"/>
      <c r="L24" s="15"/>
    </row>
    <row r="25" spans="1:12" x14ac:dyDescent="0.35">
      <c r="A25" s="8"/>
      <c r="B25" s="16" t="s">
        <v>29</v>
      </c>
      <c r="C25" s="10"/>
      <c r="D25" s="11"/>
      <c r="E25" s="12"/>
      <c r="F25" s="12"/>
      <c r="G25" s="13"/>
      <c r="H25" s="13"/>
      <c r="I25" s="13"/>
      <c r="J25" s="14"/>
      <c r="K25" s="14"/>
      <c r="L25" s="15"/>
    </row>
    <row r="26" spans="1:12" x14ac:dyDescent="0.35">
      <c r="A26" s="8"/>
      <c r="B26" s="16" t="s">
        <v>30</v>
      </c>
      <c r="C26" s="10"/>
      <c r="D26" s="11"/>
      <c r="E26" s="12"/>
      <c r="F26" s="12"/>
      <c r="G26" s="13"/>
      <c r="H26" s="13"/>
      <c r="I26" s="13"/>
      <c r="J26" s="14"/>
      <c r="K26" s="14"/>
      <c r="L26" s="15"/>
    </row>
    <row r="27" spans="1:12" x14ac:dyDescent="0.35">
      <c r="A27" s="8" t="s">
        <v>36</v>
      </c>
      <c r="B27" s="16" t="s">
        <v>31</v>
      </c>
      <c r="C27" s="10">
        <v>24</v>
      </c>
      <c r="D27" s="11" t="s">
        <v>41</v>
      </c>
      <c r="E27" s="12">
        <v>842.02</v>
      </c>
      <c r="F27" s="12">
        <f t="shared" ref="F27:F31" si="5">PRODUCT(E27,C27)</f>
        <v>20208.48</v>
      </c>
      <c r="G27" s="13"/>
      <c r="H27" s="13">
        <f>Table1[[#This Row],[Cumulative %]]-Table1[[#This Row],[Previous %]]</f>
        <v>0</v>
      </c>
      <c r="I27" s="13"/>
      <c r="J27" s="14">
        <f>Table1[[#This Row],[Previous %]]*Table1[[#This Row],[Amount]]</f>
        <v>0</v>
      </c>
      <c r="K27" s="14">
        <f>Table1[[#This Row],[Cumulative Amount]]-Table1[[#This Row],[Previous Amount]]</f>
        <v>0</v>
      </c>
      <c r="L27" s="15">
        <f>Table1[[#This Row],[Cumulative %]]*Table1[[#This Row],[Amount]]</f>
        <v>0</v>
      </c>
    </row>
    <row r="28" spans="1:12" x14ac:dyDescent="0.35">
      <c r="A28" s="8" t="s">
        <v>37</v>
      </c>
      <c r="B28" s="16" t="s">
        <v>32</v>
      </c>
      <c r="C28" s="10">
        <v>28</v>
      </c>
      <c r="D28" s="11" t="s">
        <v>41</v>
      </c>
      <c r="E28" s="12">
        <v>711.86</v>
      </c>
      <c r="F28" s="12">
        <f t="shared" si="5"/>
        <v>19932.080000000002</v>
      </c>
      <c r="G28" s="13"/>
      <c r="H28" s="13">
        <f>Table1[[#This Row],[Cumulative %]]-Table1[[#This Row],[Previous %]]</f>
        <v>0</v>
      </c>
      <c r="I28" s="13"/>
      <c r="J28" s="14">
        <f>Table1[[#This Row],[Previous %]]*Table1[[#This Row],[Amount]]</f>
        <v>0</v>
      </c>
      <c r="K28" s="14">
        <f>Table1[[#This Row],[Cumulative Amount]]-Table1[[#This Row],[Previous Amount]]</f>
        <v>0</v>
      </c>
      <c r="L28" s="15">
        <f>Table1[[#This Row],[Cumulative %]]*Table1[[#This Row],[Amount]]</f>
        <v>0</v>
      </c>
    </row>
    <row r="29" spans="1:12" x14ac:dyDescent="0.35">
      <c r="A29" s="8" t="s">
        <v>38</v>
      </c>
      <c r="B29" s="16" t="s">
        <v>33</v>
      </c>
      <c r="C29" s="10">
        <v>20</v>
      </c>
      <c r="D29" s="11" t="s">
        <v>41</v>
      </c>
      <c r="E29" s="12">
        <v>2230.17</v>
      </c>
      <c r="F29" s="12">
        <f t="shared" si="5"/>
        <v>44603.4</v>
      </c>
      <c r="G29" s="13"/>
      <c r="H29" s="13">
        <f>Table1[[#This Row],[Cumulative %]]-Table1[[#This Row],[Previous %]]</f>
        <v>0</v>
      </c>
      <c r="I29" s="13"/>
      <c r="J29" s="14">
        <f>Table1[[#This Row],[Previous %]]*Table1[[#This Row],[Amount]]</f>
        <v>0</v>
      </c>
      <c r="K29" s="14">
        <f>Table1[[#This Row],[Cumulative Amount]]-Table1[[#This Row],[Previous Amount]]</f>
        <v>0</v>
      </c>
      <c r="L29" s="15">
        <f>Table1[[#This Row],[Cumulative %]]*Table1[[#This Row],[Amount]]</f>
        <v>0</v>
      </c>
    </row>
    <row r="30" spans="1:12" x14ac:dyDescent="0.35">
      <c r="A30" s="8" t="s">
        <v>39</v>
      </c>
      <c r="B30" s="16" t="s">
        <v>34</v>
      </c>
      <c r="C30" s="10">
        <v>24</v>
      </c>
      <c r="D30" s="11" t="s">
        <v>41</v>
      </c>
      <c r="E30" s="12">
        <v>2509.54</v>
      </c>
      <c r="F30" s="12">
        <f t="shared" si="5"/>
        <v>60228.959999999999</v>
      </c>
      <c r="G30" s="13"/>
      <c r="H30" s="13">
        <f>Table1[[#This Row],[Cumulative %]]-Table1[[#This Row],[Previous %]]</f>
        <v>0</v>
      </c>
      <c r="I30" s="13"/>
      <c r="J30" s="14">
        <f>Table1[[#This Row],[Previous %]]*Table1[[#This Row],[Amount]]</f>
        <v>0</v>
      </c>
      <c r="K30" s="14">
        <f>Table1[[#This Row],[Cumulative Amount]]-Table1[[#This Row],[Previous Amount]]</f>
        <v>0</v>
      </c>
      <c r="L30" s="15">
        <f>Table1[[#This Row],[Cumulative %]]*Table1[[#This Row],[Amount]]</f>
        <v>0</v>
      </c>
    </row>
    <row r="31" spans="1:12" x14ac:dyDescent="0.35">
      <c r="A31" s="8" t="s">
        <v>40</v>
      </c>
      <c r="B31" s="16" t="s">
        <v>35</v>
      </c>
      <c r="C31" s="10">
        <v>47</v>
      </c>
      <c r="D31" s="11" t="s">
        <v>41</v>
      </c>
      <c r="E31" s="12">
        <v>487.84</v>
      </c>
      <c r="F31" s="12">
        <f t="shared" si="5"/>
        <v>22928.48</v>
      </c>
      <c r="G31" s="13"/>
      <c r="H31" s="13">
        <f>Table1[[#This Row],[Cumulative %]]-Table1[[#This Row],[Previous %]]</f>
        <v>0</v>
      </c>
      <c r="I31" s="13"/>
      <c r="J31" s="14">
        <f>Table1[[#This Row],[Previous %]]*Table1[[#This Row],[Amount]]</f>
        <v>0</v>
      </c>
      <c r="K31" s="14">
        <f>Table1[[#This Row],[Cumulative Amount]]-Table1[[#This Row],[Previous Amount]]</f>
        <v>0</v>
      </c>
      <c r="L31" s="15">
        <f>Table1[[#This Row],[Cumulative %]]*Table1[[#This Row],[Amount]]</f>
        <v>0</v>
      </c>
    </row>
    <row r="32" spans="1:12" x14ac:dyDescent="0.35">
      <c r="A32" s="8"/>
      <c r="B32" s="16"/>
      <c r="C32" s="10"/>
      <c r="D32" s="11"/>
      <c r="E32" s="12"/>
      <c r="F32" s="12"/>
      <c r="G32" s="13"/>
      <c r="H32" s="13"/>
      <c r="I32" s="13"/>
      <c r="J32" s="14"/>
      <c r="K32" s="14"/>
      <c r="L32" s="15"/>
    </row>
    <row r="33" spans="1:12" ht="29" x14ac:dyDescent="0.35">
      <c r="A33" s="8"/>
      <c r="B33" s="16" t="s">
        <v>42</v>
      </c>
      <c r="C33" s="10"/>
      <c r="D33" s="11"/>
      <c r="E33" s="12"/>
      <c r="F33" s="12"/>
      <c r="G33" s="13"/>
      <c r="H33" s="13"/>
      <c r="I33" s="13"/>
      <c r="J33" s="14"/>
      <c r="K33" s="14"/>
      <c r="L33" s="15"/>
    </row>
    <row r="34" spans="1:12" x14ac:dyDescent="0.35">
      <c r="A34" s="8"/>
      <c r="B34" s="16" t="s">
        <v>43</v>
      </c>
      <c r="C34" s="10"/>
      <c r="D34" s="11"/>
      <c r="E34" s="12"/>
      <c r="F34" s="12"/>
      <c r="G34" s="13"/>
      <c r="H34" s="13"/>
      <c r="I34" s="13"/>
      <c r="J34" s="14"/>
      <c r="K34" s="14"/>
      <c r="L34" s="15"/>
    </row>
    <row r="35" spans="1:12" x14ac:dyDescent="0.35">
      <c r="A35" s="8" t="s">
        <v>23</v>
      </c>
      <c r="B35" s="16" t="s">
        <v>44</v>
      </c>
      <c r="C35" s="10">
        <v>12</v>
      </c>
      <c r="D35" s="11" t="s">
        <v>41</v>
      </c>
      <c r="E35" s="12">
        <v>881.92</v>
      </c>
      <c r="F35" s="12">
        <f t="shared" ref="F35:F36" si="6">PRODUCT(E35,C35)</f>
        <v>10583.039999999999</v>
      </c>
      <c r="G35" s="13"/>
      <c r="H35" s="13">
        <f>Table1[[#This Row],[Cumulative %]]-Table1[[#This Row],[Previous %]]</f>
        <v>0</v>
      </c>
      <c r="I35" s="13"/>
      <c r="J35" s="14">
        <f>Table1[[#This Row],[Previous %]]*Table1[[#This Row],[Amount]]</f>
        <v>0</v>
      </c>
      <c r="K35" s="14">
        <f>Table1[[#This Row],[Cumulative Amount]]-Table1[[#This Row],[Previous Amount]]</f>
        <v>0</v>
      </c>
      <c r="L35" s="15">
        <f>Table1[[#This Row],[Cumulative %]]*Table1[[#This Row],[Amount]]</f>
        <v>0</v>
      </c>
    </row>
    <row r="36" spans="1:12" x14ac:dyDescent="0.35">
      <c r="A36" s="8" t="s">
        <v>45</v>
      </c>
      <c r="B36" s="16" t="s">
        <v>35</v>
      </c>
      <c r="C36" s="10">
        <v>32</v>
      </c>
      <c r="D36" s="11" t="s">
        <v>41</v>
      </c>
      <c r="E36" s="12">
        <v>487.84</v>
      </c>
      <c r="F36" s="12">
        <f t="shared" si="6"/>
        <v>15610.88</v>
      </c>
      <c r="G36" s="13"/>
      <c r="H36" s="13">
        <f>Table1[[#This Row],[Cumulative %]]-Table1[[#This Row],[Previous %]]</f>
        <v>0.75</v>
      </c>
      <c r="I36" s="54">
        <v>0.75</v>
      </c>
      <c r="J36" s="14">
        <f>Table1[[#This Row],[Previous %]]*Table1[[#This Row],[Amount]]</f>
        <v>0</v>
      </c>
      <c r="K36" s="14">
        <f>Table1[[#This Row],[Cumulative Amount]]-Table1[[#This Row],[Previous Amount]]</f>
        <v>11708.16</v>
      </c>
      <c r="L36" s="15">
        <f>Table1[[#This Row],[Cumulative %]]*Table1[[#This Row],[Amount]]</f>
        <v>11708.16</v>
      </c>
    </row>
    <row r="37" spans="1:12" x14ac:dyDescent="0.35">
      <c r="A37" s="8"/>
      <c r="B37" s="16"/>
      <c r="C37" s="10"/>
      <c r="D37" s="11"/>
      <c r="E37" s="12"/>
      <c r="F37" s="12"/>
      <c r="G37" s="13"/>
      <c r="H37" s="13"/>
      <c r="I37" s="13"/>
      <c r="J37" s="14"/>
      <c r="K37" s="14"/>
      <c r="L37" s="15"/>
    </row>
    <row r="38" spans="1:12" x14ac:dyDescent="0.35">
      <c r="A38" s="8"/>
      <c r="B38" s="16" t="s">
        <v>46</v>
      </c>
      <c r="C38" s="10"/>
      <c r="D38" s="11"/>
      <c r="E38" s="12"/>
      <c r="F38" s="12"/>
      <c r="G38" s="13"/>
      <c r="H38" s="13"/>
      <c r="I38" s="13"/>
      <c r="J38" s="14"/>
      <c r="K38" s="14"/>
      <c r="L38" s="15"/>
    </row>
    <row r="39" spans="1:12" x14ac:dyDescent="0.35">
      <c r="A39" s="8" t="s">
        <v>49</v>
      </c>
      <c r="B39" s="16" t="s">
        <v>47</v>
      </c>
      <c r="C39" s="10">
        <v>54</v>
      </c>
      <c r="D39" s="11" t="s">
        <v>41</v>
      </c>
      <c r="E39" s="12">
        <v>487.84</v>
      </c>
      <c r="F39" s="12">
        <f t="shared" ref="F39:F40" si="7">PRODUCT(E39,C39)</f>
        <v>26343.359999999997</v>
      </c>
      <c r="G39" s="13"/>
      <c r="H39" s="13">
        <f>Table1[[#This Row],[Cumulative %]]-Table1[[#This Row],[Previous %]]</f>
        <v>0.75</v>
      </c>
      <c r="I39" s="13">
        <v>0.75</v>
      </c>
      <c r="J39" s="14">
        <f>Table1[[#This Row],[Previous %]]*Table1[[#This Row],[Amount]]</f>
        <v>0</v>
      </c>
      <c r="K39" s="14">
        <f>Table1[[#This Row],[Cumulative Amount]]-Table1[[#This Row],[Previous Amount]]</f>
        <v>19757.519999999997</v>
      </c>
      <c r="L39" s="15">
        <f>Table1[[#This Row],[Cumulative %]]*Table1[[#This Row],[Amount]]</f>
        <v>19757.519999999997</v>
      </c>
    </row>
    <row r="40" spans="1:12" x14ac:dyDescent="0.35">
      <c r="A40" s="8" t="s">
        <v>50</v>
      </c>
      <c r="B40" s="16" t="s">
        <v>48</v>
      </c>
      <c r="C40" s="10">
        <v>42</v>
      </c>
      <c r="D40" s="11" t="s">
        <v>41</v>
      </c>
      <c r="E40" s="12">
        <v>881.92</v>
      </c>
      <c r="F40" s="12">
        <f t="shared" si="7"/>
        <v>37040.639999999999</v>
      </c>
      <c r="G40" s="13"/>
      <c r="H40" s="13">
        <f>Table1[[#This Row],[Cumulative %]]-Table1[[#This Row],[Previous %]]</f>
        <v>0</v>
      </c>
      <c r="I40" s="13"/>
      <c r="J40" s="14">
        <f>Table1[[#This Row],[Previous %]]*Table1[[#This Row],[Amount]]</f>
        <v>0</v>
      </c>
      <c r="K40" s="14">
        <f>Table1[[#This Row],[Cumulative Amount]]-Table1[[#This Row],[Previous Amount]]</f>
        <v>0</v>
      </c>
      <c r="L40" s="15">
        <f>Table1[[#This Row],[Cumulative %]]*Table1[[#This Row],[Amount]]</f>
        <v>0</v>
      </c>
    </row>
    <row r="41" spans="1:12" x14ac:dyDescent="0.35">
      <c r="A41" s="8"/>
      <c r="B41" s="16"/>
      <c r="C41" s="10"/>
      <c r="D41" s="11"/>
      <c r="E41" s="12"/>
      <c r="F41" s="12"/>
      <c r="G41" s="13"/>
      <c r="H41" s="13"/>
      <c r="I41" s="13"/>
      <c r="J41" s="14"/>
      <c r="K41" s="14"/>
      <c r="L41" s="15"/>
    </row>
    <row r="42" spans="1:12" x14ac:dyDescent="0.35">
      <c r="A42" s="8"/>
      <c r="B42" s="16" t="s">
        <v>51</v>
      </c>
      <c r="C42" s="10"/>
      <c r="D42" s="11"/>
      <c r="E42" s="12"/>
      <c r="F42" s="12"/>
      <c r="G42" s="13"/>
      <c r="H42" s="13"/>
      <c r="I42" s="13"/>
      <c r="J42" s="14"/>
      <c r="K42" s="14"/>
      <c r="L42" s="15"/>
    </row>
    <row r="43" spans="1:12" x14ac:dyDescent="0.35">
      <c r="A43" s="8" t="s">
        <v>54</v>
      </c>
      <c r="B43" s="16" t="s">
        <v>52</v>
      </c>
      <c r="C43" s="10">
        <v>95</v>
      </c>
      <c r="D43" s="11" t="s">
        <v>41</v>
      </c>
      <c r="E43" s="12">
        <v>132</v>
      </c>
      <c r="F43" s="12">
        <f t="shared" ref="F43:F44" si="8">PRODUCT(E43,C43)</f>
        <v>12540</v>
      </c>
      <c r="G43" s="13"/>
      <c r="H43" s="13">
        <f>Table1[[#This Row],[Cumulative %]]-Table1[[#This Row],[Previous %]]</f>
        <v>0</v>
      </c>
      <c r="I43" s="13"/>
      <c r="J43" s="14">
        <f>Table1[[#This Row],[Previous %]]*Table1[[#This Row],[Amount]]</f>
        <v>0</v>
      </c>
      <c r="K43" s="14">
        <f>Table1[[#This Row],[Cumulative Amount]]-Table1[[#This Row],[Previous Amount]]</f>
        <v>0</v>
      </c>
      <c r="L43" s="15">
        <f>Table1[[#This Row],[Cumulative %]]*Table1[[#This Row],[Amount]]</f>
        <v>0</v>
      </c>
    </row>
    <row r="44" spans="1:12" x14ac:dyDescent="0.35">
      <c r="A44" s="8" t="s">
        <v>55</v>
      </c>
      <c r="B44" s="16" t="s">
        <v>53</v>
      </c>
      <c r="C44" s="10">
        <v>1</v>
      </c>
      <c r="D44" s="11" t="s">
        <v>19</v>
      </c>
      <c r="E44" s="12">
        <v>970</v>
      </c>
      <c r="F44" s="12">
        <f t="shared" si="8"/>
        <v>970</v>
      </c>
      <c r="G44" s="13"/>
      <c r="H44" s="13">
        <f>Table1[[#This Row],[Cumulative %]]-Table1[[#This Row],[Previous %]]</f>
        <v>0</v>
      </c>
      <c r="I44" s="13"/>
      <c r="J44" s="14">
        <f>Table1[[#This Row],[Previous %]]*Table1[[#This Row],[Amount]]</f>
        <v>0</v>
      </c>
      <c r="K44" s="14">
        <f>Table1[[#This Row],[Cumulative Amount]]-Table1[[#This Row],[Previous Amount]]</f>
        <v>0</v>
      </c>
      <c r="L44" s="15">
        <f>Table1[[#This Row],[Cumulative %]]*Table1[[#This Row],[Amount]]</f>
        <v>0</v>
      </c>
    </row>
    <row r="45" spans="1:12" x14ac:dyDescent="0.35">
      <c r="A45" s="8"/>
      <c r="B45" s="16"/>
      <c r="C45" s="10"/>
      <c r="D45" s="11"/>
      <c r="E45" s="12"/>
      <c r="F45" s="12"/>
      <c r="G45" s="13"/>
      <c r="H45" s="13"/>
      <c r="I45" s="13"/>
      <c r="J45" s="14"/>
      <c r="K45" s="14"/>
      <c r="L45" s="15"/>
    </row>
    <row r="46" spans="1:12" x14ac:dyDescent="0.35">
      <c r="A46" s="8"/>
      <c r="B46" s="16" t="s">
        <v>56</v>
      </c>
      <c r="C46" s="10"/>
      <c r="D46" s="11"/>
      <c r="E46" s="12"/>
      <c r="F46" s="12"/>
      <c r="G46" s="13"/>
      <c r="H46" s="13"/>
      <c r="I46" s="13"/>
      <c r="J46" s="14"/>
      <c r="K46" s="14"/>
      <c r="L46" s="15"/>
    </row>
    <row r="47" spans="1:12" x14ac:dyDescent="0.35">
      <c r="A47" s="8" t="s">
        <v>58</v>
      </c>
      <c r="B47" s="16" t="s">
        <v>57</v>
      </c>
      <c r="C47" s="10">
        <v>71</v>
      </c>
      <c r="D47" s="11" t="s">
        <v>41</v>
      </c>
      <c r="E47" s="12">
        <v>487.84</v>
      </c>
      <c r="F47" s="12">
        <f t="shared" ref="F47" si="9">PRODUCT(E47,C47)</f>
        <v>34636.639999999999</v>
      </c>
      <c r="G47" s="13"/>
      <c r="H47" s="13">
        <f>Table1[[#This Row],[Cumulative %]]-Table1[[#This Row],[Previous %]]</f>
        <v>0.75</v>
      </c>
      <c r="I47" s="13">
        <v>0.75</v>
      </c>
      <c r="J47" s="14">
        <f>Table1[[#This Row],[Previous %]]*Table1[[#This Row],[Amount]]</f>
        <v>0</v>
      </c>
      <c r="K47" s="14">
        <f>Table1[[#This Row],[Cumulative Amount]]-Table1[[#This Row],[Previous Amount]]</f>
        <v>25977.48</v>
      </c>
      <c r="L47" s="15">
        <f>Table1[[#This Row],[Cumulative %]]*Table1[[#This Row],[Amount]]</f>
        <v>25977.48</v>
      </c>
    </row>
    <row r="48" spans="1:12" x14ac:dyDescent="0.35">
      <c r="A48" s="8"/>
      <c r="B48" s="16"/>
      <c r="C48" s="10"/>
      <c r="D48" s="11"/>
      <c r="E48" s="12"/>
      <c r="F48" s="12"/>
      <c r="G48" s="13"/>
      <c r="H48" s="13"/>
      <c r="I48" s="13"/>
      <c r="J48" s="14"/>
      <c r="K48" s="14"/>
      <c r="L48" s="15"/>
    </row>
    <row r="49" spans="1:12" x14ac:dyDescent="0.35">
      <c r="A49" s="8"/>
      <c r="B49" s="16" t="s">
        <v>59</v>
      </c>
      <c r="C49" s="10"/>
      <c r="D49" s="11"/>
      <c r="E49" s="12"/>
      <c r="F49" s="12"/>
      <c r="G49" s="13"/>
      <c r="H49" s="13"/>
      <c r="I49" s="13"/>
      <c r="J49" s="14"/>
      <c r="K49" s="14"/>
      <c r="L49" s="15"/>
    </row>
    <row r="50" spans="1:12" x14ac:dyDescent="0.35">
      <c r="A50" s="8" t="s">
        <v>60</v>
      </c>
      <c r="B50" s="16" t="s">
        <v>57</v>
      </c>
      <c r="C50" s="10">
        <v>69</v>
      </c>
      <c r="D50" s="11" t="s">
        <v>41</v>
      </c>
      <c r="E50" s="12">
        <v>487.84</v>
      </c>
      <c r="F50" s="12">
        <f t="shared" ref="F50" si="10">PRODUCT(E50,C50)</f>
        <v>33660.959999999999</v>
      </c>
      <c r="G50" s="13"/>
      <c r="H50" s="13">
        <f>Table1[[#This Row],[Cumulative %]]-Table1[[#This Row],[Previous %]]</f>
        <v>0</v>
      </c>
      <c r="I50" s="13"/>
      <c r="J50" s="14">
        <f>Table1[[#This Row],[Previous %]]*Table1[[#This Row],[Amount]]</f>
        <v>0</v>
      </c>
      <c r="K50" s="14">
        <f>Table1[[#This Row],[Cumulative Amount]]-Table1[[#This Row],[Previous Amount]]</f>
        <v>0</v>
      </c>
      <c r="L50" s="15">
        <f>Table1[[#This Row],[Cumulative %]]*Table1[[#This Row],[Amount]]</f>
        <v>0</v>
      </c>
    </row>
    <row r="51" spans="1:12" x14ac:dyDescent="0.35">
      <c r="A51" s="8"/>
      <c r="B51" s="16"/>
      <c r="C51" s="10"/>
      <c r="D51" s="11"/>
      <c r="E51" s="12"/>
      <c r="F51" s="12"/>
      <c r="G51" s="13"/>
      <c r="H51" s="13"/>
      <c r="I51" s="13"/>
      <c r="J51" s="14"/>
      <c r="K51" s="14"/>
      <c r="L51" s="15"/>
    </row>
    <row r="52" spans="1:12" x14ac:dyDescent="0.35">
      <c r="A52" s="8"/>
      <c r="B52" s="16" t="s">
        <v>61</v>
      </c>
      <c r="C52" s="10"/>
      <c r="D52" s="11"/>
      <c r="E52" s="12"/>
      <c r="F52" s="12"/>
      <c r="G52" s="13"/>
      <c r="H52" s="13"/>
      <c r="I52" s="13"/>
      <c r="J52" s="14"/>
      <c r="K52" s="14"/>
      <c r="L52" s="15"/>
    </row>
    <row r="53" spans="1:12" x14ac:dyDescent="0.35">
      <c r="A53" s="8" t="s">
        <v>23</v>
      </c>
      <c r="B53" s="16" t="s">
        <v>35</v>
      </c>
      <c r="C53" s="10">
        <v>37</v>
      </c>
      <c r="D53" s="11" t="s">
        <v>41</v>
      </c>
      <c r="E53" s="12">
        <v>487.84</v>
      </c>
      <c r="F53" s="12">
        <f t="shared" ref="F53" si="11">PRODUCT(E53,C53)</f>
        <v>18050.079999999998</v>
      </c>
      <c r="G53" s="13"/>
      <c r="H53" s="13">
        <f>Table1[[#This Row],[Cumulative %]]-Table1[[#This Row],[Previous %]]</f>
        <v>0.75</v>
      </c>
      <c r="I53" s="13">
        <v>0.75</v>
      </c>
      <c r="J53" s="14">
        <f>Table1[[#This Row],[Previous %]]*Table1[[#This Row],[Amount]]</f>
        <v>0</v>
      </c>
      <c r="K53" s="14">
        <f>Table1[[#This Row],[Cumulative Amount]]-Table1[[#This Row],[Previous Amount]]</f>
        <v>13537.559999999998</v>
      </c>
      <c r="L53" s="15">
        <f>Table1[[#This Row],[Cumulative %]]*Table1[[#This Row],[Amount]]</f>
        <v>13537.559999999998</v>
      </c>
    </row>
    <row r="54" spans="1:12" x14ac:dyDescent="0.35">
      <c r="A54" s="8"/>
      <c r="B54" s="16"/>
      <c r="C54" s="10"/>
      <c r="D54" s="11"/>
      <c r="E54" s="12"/>
      <c r="F54" s="12"/>
      <c r="G54" s="13"/>
      <c r="H54" s="13"/>
      <c r="I54" s="13"/>
      <c r="J54" s="14"/>
      <c r="K54" s="14"/>
      <c r="L54" s="15"/>
    </row>
    <row r="55" spans="1:12" x14ac:dyDescent="0.35">
      <c r="A55" s="8"/>
      <c r="B55" s="16" t="s">
        <v>62</v>
      </c>
      <c r="C55" s="10"/>
      <c r="D55" s="11"/>
      <c r="E55" s="12"/>
      <c r="F55" s="12"/>
      <c r="G55" s="13"/>
      <c r="H55" s="13"/>
      <c r="I55" s="13"/>
      <c r="J55" s="14"/>
      <c r="K55" s="14"/>
      <c r="L55" s="15"/>
    </row>
    <row r="56" spans="1:12" x14ac:dyDescent="0.35">
      <c r="A56" s="8" t="s">
        <v>49</v>
      </c>
      <c r="B56" s="16" t="s">
        <v>63</v>
      </c>
      <c r="C56" s="10">
        <v>3</v>
      </c>
      <c r="D56" s="11" t="s">
        <v>19</v>
      </c>
      <c r="E56" s="12">
        <v>1550</v>
      </c>
      <c r="F56" s="12">
        <f t="shared" ref="F56" si="12">PRODUCT(E56,C56)</f>
        <v>4650</v>
      </c>
      <c r="G56" s="13"/>
      <c r="H56" s="13">
        <f>Table1[[#This Row],[Cumulative %]]-Table1[[#This Row],[Previous %]]</f>
        <v>0</v>
      </c>
      <c r="I56" s="13"/>
      <c r="J56" s="14">
        <f>Table1[[#This Row],[Previous %]]*Table1[[#This Row],[Amount]]</f>
        <v>0</v>
      </c>
      <c r="K56" s="14">
        <f>Table1[[#This Row],[Cumulative Amount]]-Table1[[#This Row],[Previous Amount]]</f>
        <v>0</v>
      </c>
      <c r="L56" s="15">
        <f>Table1[[#This Row],[Cumulative %]]*Table1[[#This Row],[Amount]]</f>
        <v>0</v>
      </c>
    </row>
    <row r="57" spans="1:12" x14ac:dyDescent="0.35">
      <c r="A57" s="8"/>
      <c r="B57" s="16"/>
      <c r="C57" s="10"/>
      <c r="D57" s="11"/>
      <c r="E57" s="12"/>
      <c r="F57" s="12"/>
      <c r="G57" s="13"/>
      <c r="H57" s="13"/>
      <c r="I57" s="13"/>
      <c r="J57" s="14"/>
      <c r="K57" s="14"/>
      <c r="L57" s="15"/>
    </row>
    <row r="58" spans="1:12" x14ac:dyDescent="0.35">
      <c r="A58" s="8" t="s">
        <v>60</v>
      </c>
      <c r="B58" s="16" t="s">
        <v>64</v>
      </c>
      <c r="C58" s="10">
        <v>2</v>
      </c>
      <c r="D58" s="11" t="s">
        <v>41</v>
      </c>
      <c r="E58" s="12">
        <v>525</v>
      </c>
      <c r="F58" s="12">
        <f t="shared" ref="F58" si="13">PRODUCT(E58,C58)</f>
        <v>1050</v>
      </c>
      <c r="G58" s="13"/>
      <c r="H58" s="13">
        <f>Table1[[#This Row],[Cumulative %]]-Table1[[#This Row],[Previous %]]</f>
        <v>0</v>
      </c>
      <c r="I58" s="13"/>
      <c r="J58" s="14">
        <f>Table1[[#This Row],[Previous %]]*Table1[[#This Row],[Amount]]</f>
        <v>0</v>
      </c>
      <c r="K58" s="14">
        <f>Table1[[#This Row],[Cumulative Amount]]-Table1[[#This Row],[Previous Amount]]</f>
        <v>0</v>
      </c>
      <c r="L58" s="15">
        <f>Table1[[#This Row],[Cumulative %]]*Table1[[#This Row],[Amount]]</f>
        <v>0</v>
      </c>
    </row>
    <row r="59" spans="1:12" x14ac:dyDescent="0.35">
      <c r="A59" s="8"/>
      <c r="B59" s="16"/>
      <c r="C59" s="10"/>
      <c r="D59" s="11"/>
      <c r="E59" s="12"/>
      <c r="F59" s="12"/>
      <c r="G59" s="13"/>
      <c r="H59" s="13"/>
      <c r="I59" s="13"/>
      <c r="J59" s="14"/>
      <c r="K59" s="14"/>
      <c r="L59" s="15"/>
    </row>
    <row r="60" spans="1:12" x14ac:dyDescent="0.35">
      <c r="A60" s="8"/>
      <c r="B60" s="16" t="s">
        <v>65</v>
      </c>
      <c r="C60" s="10"/>
      <c r="D60" s="11"/>
      <c r="E60" s="12"/>
      <c r="F60" s="12"/>
      <c r="G60" s="13"/>
      <c r="H60" s="13"/>
      <c r="I60" s="13"/>
      <c r="J60" s="14"/>
      <c r="K60" s="14"/>
      <c r="L60" s="15"/>
    </row>
    <row r="61" spans="1:12" x14ac:dyDescent="0.35">
      <c r="A61" s="8" t="s">
        <v>67</v>
      </c>
      <c r="B61" s="16" t="s">
        <v>66</v>
      </c>
      <c r="C61" s="10">
        <v>15</v>
      </c>
      <c r="D61" s="11" t="s">
        <v>41</v>
      </c>
      <c r="E61" s="12">
        <v>301</v>
      </c>
      <c r="F61" s="12">
        <f t="shared" ref="F61" si="14">PRODUCT(E61,C61)</f>
        <v>4515</v>
      </c>
      <c r="G61" s="13"/>
      <c r="H61" s="13">
        <f>Table1[[#This Row],[Cumulative %]]-Table1[[#This Row],[Previous %]]</f>
        <v>0</v>
      </c>
      <c r="I61" s="13"/>
      <c r="J61" s="14">
        <f>Table1[[#This Row],[Previous %]]*Table1[[#This Row],[Amount]]</f>
        <v>0</v>
      </c>
      <c r="K61" s="14">
        <f>Table1[[#This Row],[Cumulative Amount]]-Table1[[#This Row],[Previous Amount]]</f>
        <v>0</v>
      </c>
      <c r="L61" s="15">
        <f>Table1[[#This Row],[Cumulative %]]*Table1[[#This Row],[Amount]]</f>
        <v>0</v>
      </c>
    </row>
    <row r="62" spans="1:12" x14ac:dyDescent="0.35">
      <c r="A62" s="8"/>
      <c r="B62" s="16"/>
      <c r="C62" s="10"/>
      <c r="D62" s="11"/>
      <c r="E62" s="12"/>
      <c r="F62" s="12"/>
      <c r="G62" s="13"/>
      <c r="H62" s="13"/>
      <c r="I62" s="13"/>
      <c r="J62" s="14"/>
      <c r="K62" s="14"/>
      <c r="L62" s="15"/>
    </row>
    <row r="63" spans="1:12" x14ac:dyDescent="0.35">
      <c r="A63" s="8"/>
      <c r="B63" s="16" t="s">
        <v>68</v>
      </c>
      <c r="C63" s="10"/>
      <c r="D63" s="11"/>
      <c r="E63" s="12"/>
      <c r="F63" s="12"/>
      <c r="G63" s="13"/>
      <c r="H63" s="13"/>
      <c r="I63" s="13"/>
      <c r="J63" s="14"/>
      <c r="K63" s="14"/>
      <c r="L63" s="15"/>
    </row>
    <row r="64" spans="1:12" x14ac:dyDescent="0.35">
      <c r="A64" s="8" t="s">
        <v>71</v>
      </c>
      <c r="B64" s="16" t="s">
        <v>69</v>
      </c>
      <c r="C64" s="10">
        <v>2</v>
      </c>
      <c r="D64" s="11" t="s">
        <v>41</v>
      </c>
      <c r="E64" s="12">
        <v>375</v>
      </c>
      <c r="F64" s="12">
        <f t="shared" ref="F64:F65" si="15">PRODUCT(E64,C64)</f>
        <v>750</v>
      </c>
      <c r="G64" s="13"/>
      <c r="H64" s="13">
        <f>Table1[[#This Row],[Cumulative %]]-Table1[[#This Row],[Previous %]]</f>
        <v>0</v>
      </c>
      <c r="I64" s="13"/>
      <c r="J64" s="14">
        <f>Table1[[#This Row],[Previous %]]*Table1[[#This Row],[Amount]]</f>
        <v>0</v>
      </c>
      <c r="K64" s="14">
        <f>Table1[[#This Row],[Cumulative Amount]]-Table1[[#This Row],[Previous Amount]]</f>
        <v>0</v>
      </c>
      <c r="L64" s="15">
        <f>Table1[[#This Row],[Cumulative %]]*Table1[[#This Row],[Amount]]</f>
        <v>0</v>
      </c>
    </row>
    <row r="65" spans="1:12" x14ac:dyDescent="0.35">
      <c r="A65" s="8" t="s">
        <v>49</v>
      </c>
      <c r="B65" s="16" t="s">
        <v>70</v>
      </c>
      <c r="C65" s="10">
        <v>3</v>
      </c>
      <c r="D65" s="11" t="s">
        <v>41</v>
      </c>
      <c r="E65" s="12">
        <v>900</v>
      </c>
      <c r="F65" s="12">
        <f t="shared" si="15"/>
        <v>2700</v>
      </c>
      <c r="G65" s="13"/>
      <c r="H65" s="13">
        <f>Table1[[#This Row],[Cumulative %]]-Table1[[#This Row],[Previous %]]</f>
        <v>0</v>
      </c>
      <c r="I65" s="13"/>
      <c r="J65" s="14">
        <f>Table1[[#This Row],[Previous %]]*Table1[[#This Row],[Amount]]</f>
        <v>0</v>
      </c>
      <c r="K65" s="14">
        <f>Table1[[#This Row],[Cumulative Amount]]-Table1[[#This Row],[Previous Amount]]</f>
        <v>0</v>
      </c>
      <c r="L65" s="15">
        <f>Table1[[#This Row],[Cumulative %]]*Table1[[#This Row],[Amount]]</f>
        <v>0</v>
      </c>
    </row>
    <row r="66" spans="1:12" x14ac:dyDescent="0.35">
      <c r="A66" s="8"/>
      <c r="B66" s="16"/>
      <c r="C66" s="10"/>
      <c r="D66" s="11"/>
      <c r="E66" s="12"/>
      <c r="F66" s="12"/>
      <c r="G66" s="13"/>
      <c r="H66" s="13"/>
      <c r="I66" s="13"/>
      <c r="J66" s="14"/>
      <c r="K66" s="14"/>
      <c r="L66" s="15"/>
    </row>
    <row r="67" spans="1:12" x14ac:dyDescent="0.35">
      <c r="A67" s="8"/>
      <c r="B67" s="16" t="s">
        <v>72</v>
      </c>
      <c r="C67" s="10"/>
      <c r="D67" s="11"/>
      <c r="E67" s="12"/>
      <c r="F67" s="12"/>
      <c r="G67" s="13"/>
      <c r="H67" s="13"/>
      <c r="I67" s="13"/>
      <c r="J67" s="14"/>
      <c r="K67" s="14"/>
      <c r="L67" s="15"/>
    </row>
    <row r="68" spans="1:12" x14ac:dyDescent="0.35">
      <c r="A68" s="8"/>
      <c r="B68" s="16" t="s">
        <v>65</v>
      </c>
      <c r="C68" s="10"/>
      <c r="D68" s="11"/>
      <c r="E68" s="12"/>
      <c r="F68" s="12"/>
      <c r="G68" s="13"/>
      <c r="H68" s="13"/>
      <c r="I68" s="13"/>
      <c r="J68" s="14"/>
      <c r="K68" s="14"/>
      <c r="L68" s="15"/>
    </row>
    <row r="69" spans="1:12" x14ac:dyDescent="0.35">
      <c r="A69" s="8" t="s">
        <v>76</v>
      </c>
      <c r="B69" s="16" t="s">
        <v>73</v>
      </c>
      <c r="C69" s="10">
        <v>10</v>
      </c>
      <c r="D69" s="11" t="s">
        <v>41</v>
      </c>
      <c r="E69" s="12">
        <v>529</v>
      </c>
      <c r="F69" s="12">
        <f t="shared" ref="F69:F70" si="16">PRODUCT(E69,C69)</f>
        <v>5290</v>
      </c>
      <c r="G69" s="13"/>
      <c r="H69" s="13">
        <f>Table1[[#This Row],[Cumulative %]]-Table1[[#This Row],[Previous %]]</f>
        <v>0</v>
      </c>
      <c r="I69" s="13"/>
      <c r="J69" s="14">
        <f>Table1[[#This Row],[Previous %]]*Table1[[#This Row],[Amount]]</f>
        <v>0</v>
      </c>
      <c r="K69" s="14">
        <f>Table1[[#This Row],[Cumulative Amount]]-Table1[[#This Row],[Previous Amount]]</f>
        <v>0</v>
      </c>
      <c r="L69" s="15">
        <f>Table1[[#This Row],[Cumulative %]]*Table1[[#This Row],[Amount]]</f>
        <v>0</v>
      </c>
    </row>
    <row r="70" spans="1:12" ht="29" x14ac:dyDescent="0.35">
      <c r="A70" s="8" t="s">
        <v>75</v>
      </c>
      <c r="B70" s="16" t="s">
        <v>74</v>
      </c>
      <c r="C70" s="10">
        <v>1</v>
      </c>
      <c r="D70" s="11" t="s">
        <v>77</v>
      </c>
      <c r="E70" s="12">
        <v>4750</v>
      </c>
      <c r="F70" s="12">
        <f t="shared" si="16"/>
        <v>4750</v>
      </c>
      <c r="G70" s="13"/>
      <c r="H70" s="13">
        <f>Table1[[#This Row],[Cumulative %]]-Table1[[#This Row],[Previous %]]</f>
        <v>0</v>
      </c>
      <c r="I70" s="13"/>
      <c r="J70" s="14">
        <f>Table1[[#This Row],[Previous %]]*Table1[[#This Row],[Amount]]</f>
        <v>0</v>
      </c>
      <c r="K70" s="14">
        <f>Table1[[#This Row],[Cumulative Amount]]-Table1[[#This Row],[Previous Amount]]</f>
        <v>0</v>
      </c>
      <c r="L70" s="15">
        <f>Table1[[#This Row],[Cumulative %]]*Table1[[#This Row],[Amount]]</f>
        <v>0</v>
      </c>
    </row>
    <row r="71" spans="1:12" x14ac:dyDescent="0.35">
      <c r="A71" s="8"/>
      <c r="B71" s="16"/>
      <c r="C71" s="10"/>
      <c r="D71" s="11"/>
      <c r="E71" s="12"/>
      <c r="F71" s="12"/>
      <c r="G71" s="13"/>
      <c r="H71" s="13"/>
      <c r="I71" s="13"/>
      <c r="J71" s="14"/>
      <c r="K71" s="14"/>
      <c r="L71" s="15"/>
    </row>
    <row r="72" spans="1:12" x14ac:dyDescent="0.35">
      <c r="A72" s="8" t="s">
        <v>58</v>
      </c>
      <c r="B72" s="16" t="s">
        <v>52</v>
      </c>
      <c r="C72" s="10">
        <v>3</v>
      </c>
      <c r="D72" s="11" t="s">
        <v>41</v>
      </c>
      <c r="E72" s="12">
        <v>250</v>
      </c>
      <c r="F72" s="12">
        <f t="shared" ref="F72" si="17">PRODUCT(E72,C72)</f>
        <v>750</v>
      </c>
      <c r="G72" s="13"/>
      <c r="H72" s="13">
        <f>Table1[[#This Row],[Cumulative %]]-Table1[[#This Row],[Previous %]]</f>
        <v>0</v>
      </c>
      <c r="I72" s="13"/>
      <c r="J72" s="14">
        <f>Table1[[#This Row],[Previous %]]*Table1[[#This Row],[Amount]]</f>
        <v>0</v>
      </c>
      <c r="K72" s="14">
        <f>Table1[[#This Row],[Cumulative Amount]]-Table1[[#This Row],[Previous Amount]]</f>
        <v>0</v>
      </c>
      <c r="L72" s="15">
        <f>Table1[[#This Row],[Cumulative %]]*Table1[[#This Row],[Amount]]</f>
        <v>0</v>
      </c>
    </row>
    <row r="73" spans="1:12" ht="18.5" customHeight="1" x14ac:dyDescent="0.35">
      <c r="A73" s="8"/>
      <c r="B73" s="16"/>
      <c r="C73" s="10"/>
      <c r="D73" s="11"/>
      <c r="E73" s="12"/>
      <c r="F73" s="12"/>
      <c r="G73" s="13"/>
      <c r="H73" s="13"/>
      <c r="I73" s="13"/>
      <c r="J73" s="34">
        <f>SUBTOTAL(109,J2:J72)</f>
        <v>103738.27099999999</v>
      </c>
      <c r="K73" s="34">
        <f>SUBTOTAL(109,K2:K72)</f>
        <v>449132.94899999996</v>
      </c>
      <c r="L73" s="35">
        <f>SUBTOTAL(109,L2:L72)</f>
        <v>552871.22</v>
      </c>
    </row>
    <row r="74" spans="1:12" x14ac:dyDescent="0.35">
      <c r="A74" s="8"/>
      <c r="B74" s="16"/>
      <c r="C74" s="10"/>
      <c r="D74" s="11"/>
      <c r="E74" s="12"/>
      <c r="F74" s="12"/>
      <c r="G74" s="13"/>
      <c r="H74" s="13"/>
      <c r="I74" s="13"/>
      <c r="J74" s="14"/>
      <c r="K74" s="14"/>
      <c r="L74" s="15"/>
    </row>
    <row r="75" spans="1:12" x14ac:dyDescent="0.35">
      <c r="A75" s="8"/>
      <c r="B75" s="9" t="s">
        <v>83</v>
      </c>
      <c r="C75" s="10"/>
      <c r="D75" s="11"/>
      <c r="E75" s="12"/>
      <c r="F75" s="12"/>
      <c r="G75" s="13"/>
      <c r="H75" s="13"/>
      <c r="I75" s="13"/>
      <c r="J75" s="14"/>
      <c r="K75" s="14"/>
      <c r="L75" s="15"/>
    </row>
    <row r="76" spans="1:12" x14ac:dyDescent="0.35">
      <c r="A76" s="8"/>
      <c r="B76" s="9" t="s">
        <v>79</v>
      </c>
      <c r="C76" s="10"/>
      <c r="D76" s="11"/>
      <c r="E76" s="12"/>
      <c r="F76" s="12"/>
      <c r="G76" s="13"/>
      <c r="H76" s="13"/>
      <c r="I76" s="13"/>
      <c r="J76" s="14"/>
      <c r="K76" s="14"/>
      <c r="L76" s="15"/>
    </row>
    <row r="77" spans="1:12" ht="29" x14ac:dyDescent="0.35">
      <c r="A77" s="8"/>
      <c r="B77" s="16" t="s">
        <v>80</v>
      </c>
      <c r="C77" s="10">
        <v>1</v>
      </c>
      <c r="D77" s="11" t="s">
        <v>15</v>
      </c>
      <c r="E77" s="12">
        <v>300000</v>
      </c>
      <c r="F77" s="12">
        <f t="shared" ref="F77:F81" si="18">PRODUCT(E77,C77)</f>
        <v>300000</v>
      </c>
      <c r="G77" s="13">
        <v>1</v>
      </c>
      <c r="H77" s="13">
        <f>Table1[[#This Row],[Cumulative %]]-Table1[[#This Row],[Previous %]]</f>
        <v>-9.9999999999999978E-2</v>
      </c>
      <c r="I77" s="13">
        <v>0.9</v>
      </c>
      <c r="J77" s="14">
        <f>Table1[[#This Row],[Previous %]]*Table1[[#This Row],[Amount]]</f>
        <v>300000</v>
      </c>
      <c r="K77" s="14">
        <f>Table1[[#This Row],[Cumulative Amount]]-Table1[[#This Row],[Previous Amount]]</f>
        <v>-30000</v>
      </c>
      <c r="L77" s="15">
        <f>Table1[[#This Row],[Cumulative %]]*Table1[[#This Row],[Amount]]</f>
        <v>270000</v>
      </c>
    </row>
    <row r="78" spans="1:12" x14ac:dyDescent="0.35">
      <c r="A78" s="8"/>
      <c r="B78" s="16"/>
      <c r="C78" s="10"/>
      <c r="D78" s="11"/>
      <c r="E78" s="12"/>
      <c r="F78" s="12"/>
      <c r="G78" s="13"/>
      <c r="H78" s="13"/>
      <c r="I78" s="13"/>
      <c r="J78" s="14"/>
      <c r="K78" s="14"/>
      <c r="L78" s="15"/>
    </row>
    <row r="79" spans="1:12" ht="43.5" x14ac:dyDescent="0.35">
      <c r="A79" s="8"/>
      <c r="B79" s="16" t="s">
        <v>82</v>
      </c>
      <c r="C79" s="10">
        <v>1</v>
      </c>
      <c r="D79" s="11" t="s">
        <v>15</v>
      </c>
      <c r="E79" s="12">
        <v>200114.69</v>
      </c>
      <c r="F79" s="12">
        <f t="shared" si="18"/>
        <v>200114.69</v>
      </c>
      <c r="G79" s="13"/>
      <c r="H79" s="13">
        <f>Table1[[#This Row],[Cumulative %]]-Table1[[#This Row],[Previous %]]</f>
        <v>0</v>
      </c>
      <c r="I79" s="13"/>
      <c r="J79" s="14">
        <f>Table1[[#This Row],[Previous %]]*Table1[[#This Row],[Amount]]</f>
        <v>0</v>
      </c>
      <c r="K79" s="14">
        <f>Table1[[#This Row],[Cumulative Amount]]-Table1[[#This Row],[Previous Amount]]</f>
        <v>0</v>
      </c>
      <c r="L79" s="15">
        <f>Table1[[#This Row],[Cumulative %]]*Table1[[#This Row],[Amount]]</f>
        <v>0</v>
      </c>
    </row>
    <row r="80" spans="1:12" x14ac:dyDescent="0.35">
      <c r="A80" s="8"/>
      <c r="B80" s="16"/>
      <c r="C80" s="10"/>
      <c r="D80" s="11"/>
      <c r="E80" s="12"/>
      <c r="F80" s="12"/>
      <c r="G80" s="13"/>
      <c r="H80" s="13"/>
      <c r="I80" s="13"/>
      <c r="J80" s="14"/>
      <c r="K80" s="14"/>
      <c r="L80" s="15"/>
    </row>
    <row r="81" spans="1:12" ht="29" x14ac:dyDescent="0.35">
      <c r="A81" s="8"/>
      <c r="B81" s="16" t="s">
        <v>81</v>
      </c>
      <c r="C81" s="10">
        <v>1</v>
      </c>
      <c r="D81" s="11" t="s">
        <v>15</v>
      </c>
      <c r="E81" s="12">
        <v>24880</v>
      </c>
      <c r="F81" s="12">
        <f t="shared" si="18"/>
        <v>24880</v>
      </c>
      <c r="G81" s="13">
        <v>0.3</v>
      </c>
      <c r="H81" s="13">
        <f>Table1[[#This Row],[Cumulative %]]-Table1[[#This Row],[Previous %]]</f>
        <v>0.15000000000000002</v>
      </c>
      <c r="I81" s="13">
        <v>0.45</v>
      </c>
      <c r="J81" s="14">
        <f>Table1[[#This Row],[Previous %]]*Table1[[#This Row],[Amount]]</f>
        <v>7464</v>
      </c>
      <c r="K81" s="14">
        <f>Table1[[#This Row],[Cumulative Amount]]-Table1[[#This Row],[Previous Amount]]</f>
        <v>3732</v>
      </c>
      <c r="L81" s="15">
        <f>Table1[[#This Row],[Cumulative %]]*Table1[[#This Row],[Amount]]</f>
        <v>11196</v>
      </c>
    </row>
    <row r="82" spans="1:12" x14ac:dyDescent="0.35">
      <c r="A82" s="8"/>
      <c r="B82" s="16"/>
      <c r="C82" s="10"/>
      <c r="D82" s="11"/>
      <c r="E82" s="12"/>
      <c r="F82" s="12"/>
      <c r="G82" s="13"/>
      <c r="H82" s="13"/>
      <c r="I82" s="13"/>
      <c r="J82" s="14"/>
      <c r="K82" s="14"/>
      <c r="L82" s="15"/>
    </row>
    <row r="83" spans="1:12" x14ac:dyDescent="0.35">
      <c r="A83" s="8"/>
      <c r="B83" s="17" t="s">
        <v>84</v>
      </c>
      <c r="C83" s="10"/>
      <c r="D83" s="11"/>
      <c r="E83" s="12"/>
      <c r="F83" s="12"/>
      <c r="G83" s="13"/>
      <c r="H83" s="13"/>
      <c r="I83" s="13"/>
      <c r="J83" s="14"/>
      <c r="K83" s="14"/>
      <c r="L83" s="15"/>
    </row>
    <row r="84" spans="1:12" x14ac:dyDescent="0.35">
      <c r="A84" s="8"/>
      <c r="B84" s="16" t="s">
        <v>85</v>
      </c>
      <c r="C84" s="10">
        <v>12.04</v>
      </c>
      <c r="D84" s="11" t="s">
        <v>90</v>
      </c>
      <c r="E84" s="12">
        <v>1630</v>
      </c>
      <c r="F84" s="12">
        <f t="shared" ref="F84:F88" si="19">PRODUCT(E84,C84)</f>
        <v>19625.199999999997</v>
      </c>
      <c r="G84" s="13"/>
      <c r="H84" s="13">
        <f>Table1[[#This Row],[Cumulative %]]-Table1[[#This Row],[Previous %]]</f>
        <v>0</v>
      </c>
      <c r="I84" s="13"/>
      <c r="J84" s="14">
        <f>Table1[[#This Row],[Previous %]]*Table1[[#This Row],[Amount]]</f>
        <v>0</v>
      </c>
      <c r="K84" s="14">
        <f>Table1[[#This Row],[Cumulative Amount]]-Table1[[#This Row],[Previous Amount]]</f>
        <v>0</v>
      </c>
      <c r="L84" s="15">
        <f>Table1[[#This Row],[Cumulative %]]*Table1[[#This Row],[Amount]]</f>
        <v>0</v>
      </c>
    </row>
    <row r="85" spans="1:12" x14ac:dyDescent="0.35">
      <c r="A85" s="8"/>
      <c r="B85" s="16" t="s">
        <v>86</v>
      </c>
      <c r="C85" s="10">
        <v>8.6</v>
      </c>
      <c r="D85" s="11" t="s">
        <v>90</v>
      </c>
      <c r="E85" s="12">
        <v>1630</v>
      </c>
      <c r="F85" s="12">
        <f t="shared" si="19"/>
        <v>14018</v>
      </c>
      <c r="G85" s="13"/>
      <c r="H85" s="13">
        <f>Table1[[#This Row],[Cumulative %]]-Table1[[#This Row],[Previous %]]</f>
        <v>0</v>
      </c>
      <c r="I85" s="13"/>
      <c r="J85" s="14">
        <f>Table1[[#This Row],[Previous %]]*Table1[[#This Row],[Amount]]</f>
        <v>0</v>
      </c>
      <c r="K85" s="14">
        <f>Table1[[#This Row],[Cumulative Amount]]-Table1[[#This Row],[Previous Amount]]</f>
        <v>0</v>
      </c>
      <c r="L85" s="15">
        <f>Table1[[#This Row],[Cumulative %]]*Table1[[#This Row],[Amount]]</f>
        <v>0</v>
      </c>
    </row>
    <row r="86" spans="1:12" x14ac:dyDescent="0.35">
      <c r="A86" s="8"/>
      <c r="B86" s="16" t="s">
        <v>87</v>
      </c>
      <c r="C86" s="10">
        <v>22.39</v>
      </c>
      <c r="D86" s="11" t="s">
        <v>90</v>
      </c>
      <c r="E86" s="12">
        <v>1630</v>
      </c>
      <c r="F86" s="12">
        <f t="shared" si="19"/>
        <v>36495.700000000004</v>
      </c>
      <c r="G86" s="13"/>
      <c r="H86" s="13">
        <f>Table1[[#This Row],[Cumulative %]]-Table1[[#This Row],[Previous %]]</f>
        <v>0</v>
      </c>
      <c r="I86" s="13"/>
      <c r="J86" s="14">
        <f>Table1[[#This Row],[Previous %]]*Table1[[#This Row],[Amount]]</f>
        <v>0</v>
      </c>
      <c r="K86" s="14">
        <f>Table1[[#This Row],[Cumulative Amount]]-Table1[[#This Row],[Previous Amount]]</f>
        <v>0</v>
      </c>
      <c r="L86" s="15">
        <f>Table1[[#This Row],[Cumulative %]]*Table1[[#This Row],[Amount]]</f>
        <v>0</v>
      </c>
    </row>
    <row r="87" spans="1:12" x14ac:dyDescent="0.35">
      <c r="A87" s="8"/>
      <c r="B87" s="16" t="s">
        <v>88</v>
      </c>
      <c r="C87" s="10">
        <v>6.26</v>
      </c>
      <c r="D87" s="11" t="s">
        <v>90</v>
      </c>
      <c r="E87" s="12">
        <v>1630</v>
      </c>
      <c r="F87" s="12">
        <f t="shared" si="19"/>
        <v>10203.799999999999</v>
      </c>
      <c r="G87" s="13"/>
      <c r="H87" s="13">
        <f>Table1[[#This Row],[Cumulative %]]-Table1[[#This Row],[Previous %]]</f>
        <v>0</v>
      </c>
      <c r="I87" s="13"/>
      <c r="J87" s="14">
        <f>Table1[[#This Row],[Previous %]]*Table1[[#This Row],[Amount]]</f>
        <v>0</v>
      </c>
      <c r="K87" s="14">
        <f>Table1[[#This Row],[Cumulative Amount]]-Table1[[#This Row],[Previous Amount]]</f>
        <v>0</v>
      </c>
      <c r="L87" s="15">
        <f>Table1[[#This Row],[Cumulative %]]*Table1[[#This Row],[Amount]]</f>
        <v>0</v>
      </c>
    </row>
    <row r="88" spans="1:12" ht="29" x14ac:dyDescent="0.35">
      <c r="A88" s="8"/>
      <c r="B88" s="16" t="s">
        <v>89</v>
      </c>
      <c r="C88" s="10">
        <v>19.21</v>
      </c>
      <c r="D88" s="11" t="s">
        <v>19</v>
      </c>
      <c r="E88" s="12">
        <v>1475</v>
      </c>
      <c r="F88" s="12">
        <f t="shared" si="19"/>
        <v>28334.75</v>
      </c>
      <c r="G88" s="13"/>
      <c r="H88" s="13">
        <f>Table1[[#This Row],[Cumulative %]]-Table1[[#This Row],[Previous %]]</f>
        <v>0</v>
      </c>
      <c r="I88" s="13"/>
      <c r="J88" s="14">
        <f>Table1[[#This Row],[Previous %]]*Table1[[#This Row],[Amount]]</f>
        <v>0</v>
      </c>
      <c r="K88" s="14">
        <f>Table1[[#This Row],[Cumulative Amount]]-Table1[[#This Row],[Previous Amount]]</f>
        <v>0</v>
      </c>
      <c r="L88" s="15">
        <f>Table1[[#This Row],[Cumulative %]]*Table1[[#This Row],[Amount]]</f>
        <v>0</v>
      </c>
    </row>
    <row r="89" spans="1:12" ht="23" customHeight="1" x14ac:dyDescent="0.35">
      <c r="A89" s="8"/>
      <c r="B89" s="16"/>
      <c r="C89" s="10"/>
      <c r="D89" s="11"/>
      <c r="E89" s="12"/>
      <c r="F89" s="12"/>
      <c r="G89" s="13"/>
      <c r="H89" s="13"/>
      <c r="I89" s="13"/>
      <c r="J89" s="34">
        <f>SUBTOTAL(109,J77:J88)</f>
        <v>307464</v>
      </c>
      <c r="K89" s="34">
        <f>SUBTOTAL(109,K77:K88)</f>
        <v>-26268</v>
      </c>
      <c r="L89" s="34">
        <f>SUBTOTAL(109,L77:L88)</f>
        <v>281196</v>
      </c>
    </row>
    <row r="90" spans="1:12" s="43" customFormat="1" ht="21.5" customHeight="1" x14ac:dyDescent="0.35">
      <c r="A90" s="36"/>
      <c r="B90" s="37" t="s">
        <v>97</v>
      </c>
      <c r="C90" s="38"/>
      <c r="D90" s="39"/>
      <c r="E90" s="40"/>
      <c r="F90" s="40"/>
      <c r="G90" s="41"/>
      <c r="H90" s="41"/>
      <c r="I90" s="41"/>
      <c r="J90" s="42">
        <f>SUBTOTAL(109,J2:J89)</f>
        <v>411202.27100000001</v>
      </c>
      <c r="K90" s="42">
        <f>SUBTOTAL(109,K2:K89)</f>
        <v>422864.94899999996</v>
      </c>
      <c r="L90" s="42">
        <f>SUBTOTAL(109,L2:L89)</f>
        <v>834067.22</v>
      </c>
    </row>
  </sheetData>
  <pageMargins left="0.7" right="0.7" top="0.75" bottom="0.75" header="0.3" footer="0.3"/>
  <pageSetup paperSize="9" scale="39" orientation="portrait" verticalDpi="0"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Summary</vt:lpstr>
      <vt:lpstr>Breakdown</vt:lpstr>
      <vt:lpstr>Summary!Print_Area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Himal Kosala</dc:creator>
  <cp:lastModifiedBy>Himal Kosala</cp:lastModifiedBy>
  <dcterms:created xsi:type="dcterms:W3CDTF">2023-03-09T12:10:00Z</dcterms:created>
  <dcterms:modified xsi:type="dcterms:W3CDTF">2023-03-10T06:28:23Z</dcterms:modified>
</cp:coreProperties>
</file>