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23 Progress\"/>
    </mc:Choice>
  </mc:AlternateContent>
  <xr:revisionPtr revIDLastSave="0" documentId="13_ncr:1_{39D90D6A-9475-4E21-9E0D-FDB9A17E2EE9}" xr6:coauthVersionLast="47" xr6:coauthVersionMax="47" xr10:uidLastSave="{00000000-0000-0000-0000-000000000000}"/>
  <bookViews>
    <workbookView xWindow="-110" yWindow="-110" windowWidth="25820" windowHeight="13900" xr2:uid="{0FBC0C52-1621-424A-B6BA-F2B3F9533B1C}"/>
  </bookViews>
  <sheets>
    <sheet name="Summary" sheetId="2" r:id="rId1"/>
    <sheet name="P.A. 001" sheetId="1" r:id="rId2"/>
  </sheets>
  <externalReferences>
    <externalReference r:id="rId3"/>
    <externalReference r:id="rId4"/>
    <externalReference r:id="rId5"/>
  </externalReferences>
  <definedNames>
    <definedName name="A">#REF!</definedName>
    <definedName name="appnotapp">[1]Sheet2!$E$43:$E$45</definedName>
    <definedName name="cd">[2]Sheet1!$A$1:$A$10</definedName>
    <definedName name="DIV">[3]Sheet1!$A$2:$A$10</definedName>
    <definedName name="DIVISION">#REF!</definedName>
    <definedName name="DIVISIONS">#REF!</definedName>
    <definedName name="FA">#REF!</definedName>
    <definedName name="FO">#REF!</definedName>
    <definedName name="Galvanising">#REF!</definedName>
    <definedName name="Labour_Only">#REF!</definedName>
    <definedName name="LOISCO">#REF!</definedName>
    <definedName name="_xlnm.Print_Area">#REF!</definedName>
    <definedName name="_xlnm.Print_Titles" localSheetId="1">'P.A. 001'!$1:$6</definedName>
    <definedName name="_xlnm.Print_Titles">#REF!</definedName>
    <definedName name="remlum1">[1]Sheet2!$E$1:$E$3</definedName>
    <definedName name="reqnotreq">[1]Sheet2!$E$39:$E$41</definedName>
    <definedName name="yesno">[1]Sheet2!$E$31:$E$33</definedName>
    <definedName name="yesno1">[1]Sheet2!$G$39:$G$41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1" i="1" l="1"/>
  <c r="Q31" i="1" s="1"/>
  <c r="P30" i="1"/>
  <c r="C9" i="2"/>
  <c r="C8" i="2"/>
  <c r="C5" i="2"/>
  <c r="E7" i="2"/>
  <c r="E3" i="2"/>
  <c r="D3" i="2" s="1"/>
  <c r="Q30" i="1"/>
  <c r="E4" i="2" l="1"/>
  <c r="D4" i="2" s="1"/>
  <c r="D5" i="2" s="1"/>
  <c r="N31" i="1"/>
  <c r="J31" i="1"/>
  <c r="G31" i="1"/>
  <c r="N30" i="1"/>
  <c r="J30" i="1"/>
  <c r="G30" i="1"/>
  <c r="G29" i="1"/>
  <c r="G28" i="1"/>
  <c r="G27" i="1"/>
  <c r="G26" i="1"/>
  <c r="G24" i="1"/>
  <c r="G23" i="1"/>
  <c r="E5" i="2" l="1"/>
  <c r="E8" i="2"/>
  <c r="D8" i="2" s="1"/>
  <c r="D9" i="2" s="1"/>
  <c r="O30" i="1"/>
  <c r="O31" i="1"/>
  <c r="K30" i="1"/>
  <c r="K31" i="1"/>
  <c r="E9" i="2" l="1"/>
  <c r="N14" i="1"/>
  <c r="J14" i="1"/>
  <c r="G14" i="1"/>
  <c r="P14" i="1" l="1"/>
  <c r="O14" i="1"/>
  <c r="K14" i="1"/>
  <c r="Q14" i="1" l="1"/>
  <c r="J10" i="1"/>
  <c r="N10" i="1"/>
  <c r="P10" i="1" l="1"/>
  <c r="G10" i="1"/>
  <c r="G32" i="1" s="1"/>
  <c r="K10" i="1"/>
  <c r="G33" i="1" l="1"/>
  <c r="G34" i="1" s="1"/>
  <c r="O10" i="1"/>
  <c r="Q10" i="1" s="1"/>
  <c r="Q32" i="1" s="1"/>
  <c r="Q33" i="1" l="1"/>
  <c r="Q34" i="1" s="1"/>
</calcChain>
</file>

<file path=xl/sharedStrings.xml><?xml version="1.0" encoding="utf-8"?>
<sst xmlns="http://schemas.openxmlformats.org/spreadsheetml/2006/main" count="114" uniqueCount="62">
  <si>
    <t>Up to Date - %</t>
  </si>
  <si>
    <t>REMARKS</t>
  </si>
  <si>
    <t>INSTALLATION ACCOMPLISHMENT</t>
  </si>
  <si>
    <t>DESCRIPTION</t>
  </si>
  <si>
    <t>UNIT</t>
  </si>
  <si>
    <t>RATE : AED</t>
  </si>
  <si>
    <t>AMOUNT : AED</t>
  </si>
  <si>
    <t>CONTRACT NAME : Dorchester Hotel &amp; Residences</t>
  </si>
  <si>
    <t>SUBCONTRACTOR : PROGRESS FABRICATION for STEEL CONSTRUCTION CONTRACTING CO. LLC</t>
  </si>
  <si>
    <t>KHANSAHEB CIVIL ENGINEERING L.L.C.   / CONSTRUCTION DIVISION</t>
  </si>
  <si>
    <t>PROGESS BILL OF WORKS BREAKDOWN</t>
  </si>
  <si>
    <t>A</t>
  </si>
  <si>
    <t>ITEM NO.</t>
  </si>
  <si>
    <t>QTY.</t>
  </si>
  <si>
    <t>SUPPLY ACCOMPLISHMENT</t>
  </si>
  <si>
    <t>Last Month - %</t>
  </si>
  <si>
    <t>This Month - %</t>
  </si>
  <si>
    <t>Design, Supply, Fabrication, Delivery and Installation of Steel support for stone cladding and as per attached drawing.</t>
  </si>
  <si>
    <t>Material Considered : Hot Rolled Steel S275JR or Equivalent. Steel material sections as mentioned on the attached drawings. Anchor bolts / bolts considered G.I. Mechanical of max. grade 8.8. Coating : Zinc Rich Epoxy primer 50-75 microns dft. Unistrut size 41 x 21x 2 mm thk. will be supplied with self tapping screw to the marble contractor. All other neighbour items are excluded in our scope.</t>
  </si>
  <si>
    <t>Set</t>
  </si>
  <si>
    <t>TOTAL AMOUNT EXCLUDING VAT IN AED</t>
  </si>
  <si>
    <t>VALUE ADDED TAX (5 %) IN AED</t>
  </si>
  <si>
    <t>GRAND TOTAL AMOUNT DUE FOR PAYMENT</t>
  </si>
  <si>
    <t>SUPPLY + INSTALLATION : TOTAL AMOUNT</t>
  </si>
  <si>
    <t>SUPPLY + INSTALLATION : TOTAL - %</t>
  </si>
  <si>
    <t>100 % Done</t>
  </si>
  <si>
    <t>ENTRANCE LOBBY AUTOMATIC GLASS SLIDING DOOR @ RESIDENTIAL GROUND FLOOR ZONE - A : Size 2350 x 4350 mm Overall Height</t>
  </si>
  <si>
    <t>NO</t>
  </si>
  <si>
    <t>Fabrication, supply, delivery and installation of Automatic Glass Sliding Door comprising of the ffg. Scope of works &amp; as per the e nclosed drawings.</t>
  </si>
  <si>
    <t>Supply and installation of 12 mm thk fixed glass panel &amp; 8 mm thk sliding door panel, crystal clear tempered glass including aluminum frame and cladded by 0.8 mm thk. SS sheet grade 304 in brushed finish.</t>
  </si>
  <si>
    <t>Supply and installation of ES-200 Dormakaba Automatic Sliding Door Mechanism or Equivalent with Salient features &amp; covered by 1.0 mm thk grade 304 SS sheet in brushed finish.</t>
  </si>
  <si>
    <t>PROJECT CONTACT BOQ  : (MARBLE STEEL SUPPORT)</t>
  </si>
  <si>
    <t>Fabrication, supply and installation of steel support based on final drawings. (Column, Beam &amp; Hanger). Hot rolled steel material grade S275JR with 2 - coats of Epoxy paint.</t>
  </si>
  <si>
    <t>PROJECT CONTACT BOQ : (AUTOMATIC SLIDING DOOR)</t>
  </si>
  <si>
    <t>PROJECT CONTACT BOQ : LUMPSUM PACKAGE - 5</t>
  </si>
  <si>
    <t xml:space="preserve">PROGESS BILL OF WORKS BREAKDOWN </t>
  </si>
  <si>
    <t>REF. : QUOTATION/PFSC/QTN/08/22/10249 REV. 1A</t>
  </si>
  <si>
    <t>Metal Architrave cladding for TB-21 Door ME-01 340mm width 2400mm H x 1920mm (10mm thick)</t>
  </si>
  <si>
    <t>Metal Architrave cladding for TB-22 ME-03 50mm Width 2250mm Hx 1100mm (10mm thickness)</t>
  </si>
  <si>
    <t>Metal cladding around the wooden panel ME-01 85mm Width 2405mm Hx 1244mm (10mm thickness)</t>
  </si>
  <si>
    <t>Metal cladding around the wooden panel ME-01 85mm Width 2405mm Hx 940mm (10mm thickness)</t>
  </si>
  <si>
    <t>Metal cladding around the wooden panel ME-01 85mm width 2510mm Hx750mm (10mm thickness)</t>
  </si>
  <si>
    <t>Metal cladding around the Ceiling wooden panel ME-01 85mm width 2200m Lx750mm (10mm thickness)</t>
  </si>
  <si>
    <t>m</t>
  </si>
  <si>
    <t>Metal cladding around the Wall Paper/Stone fature ME-01 108/126mm width 2510mm H (TYPE- 7B)</t>
  </si>
  <si>
    <t>475 M X 70% / 2665 M = 12.48 %   &amp; 67.5 M X 30 % / 2665 M = 0.76 %</t>
  </si>
  <si>
    <t>Metal Architraves in the Room Entrance Doors ME-01 130mm Width 2440mm Hx1100mm (TYPE-08)</t>
  </si>
  <si>
    <t>61 SET X 70 % / 225 SET = 18.98 %</t>
  </si>
  <si>
    <t>TOTAL AMOUNT EXCLUDING  VAT (AED)</t>
  </si>
  <si>
    <t xml:space="preserve">VALUE ADDED TAX  (VAT - 5 %)  </t>
  </si>
  <si>
    <t>GRAND TOTAL TOTAL AMOUNT INCLUDING  VAT (AED)</t>
  </si>
  <si>
    <t xml:space="preserve">Steel Support Completed  </t>
  </si>
  <si>
    <t>PAYMENT APPLICATION NO. 001</t>
  </si>
  <si>
    <t>CONTRACT NO. 201A22002</t>
  </si>
  <si>
    <t>No</t>
  </si>
  <si>
    <t>Description</t>
  </si>
  <si>
    <t>Previous</t>
  </si>
  <si>
    <t>This Month</t>
  </si>
  <si>
    <t>Cumulative</t>
  </si>
  <si>
    <t>Original Scope</t>
  </si>
  <si>
    <t>Advance Payment</t>
  </si>
  <si>
    <t>Advance Payment 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</si>
</sst>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;[Red]#,##0.00"/>
  </numFmts>
  <fonts count="13" x14ac:knownFonts="1">
    <font>
      <sz val="10"/>
      <name val="Arial"/>
      <family val="2"/>
    </font>
    <font>
      <sz val="10"/>
      <name val="Arial"/>
      <family val="2"/>
    </font>
    <font>
      <sz val="11"/>
      <name val="Trebuchet MS"/>
      <family val="2"/>
    </font>
    <font>
      <sz val="11"/>
      <color rgb="FF000000"/>
      <name val="Calibri"/>
      <family val="2"/>
    </font>
    <font>
      <b/>
      <sz val="12"/>
      <name val="Trebuchet MS"/>
      <family val="2"/>
    </font>
    <font>
      <b/>
      <u/>
      <sz val="10"/>
      <name val="Arial"/>
      <family val="2"/>
    </font>
    <font>
      <b/>
      <sz val="10"/>
      <name val="Trebuchet MS"/>
      <family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2"/>
      <name val="Arial"/>
      <family val="2"/>
    </font>
    <font>
      <b/>
      <u/>
      <sz val="10"/>
      <name val="Trebuchet MS"/>
      <family val="2"/>
    </font>
    <font>
      <b/>
      <sz val="11"/>
      <name val="Trebuchet MS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8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2" fillId="0" borderId="0" xfId="2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56" xfId="0" applyFont="1" applyBorder="1" applyAlignment="1">
      <alignment horizontal="left" vertical="center" wrapText="1"/>
    </xf>
    <xf numFmtId="10" fontId="6" fillId="2" borderId="6" xfId="4" applyNumberFormat="1" applyFont="1" applyFill="1" applyBorder="1" applyAlignment="1">
      <alignment horizontal="center" vertical="center" wrapText="1"/>
    </xf>
    <xf numFmtId="10" fontId="6" fillId="2" borderId="7" xfId="4" applyNumberFormat="1" applyFont="1" applyFill="1" applyBorder="1" applyAlignment="1">
      <alignment horizontal="center" vertical="center" wrapText="1"/>
    </xf>
    <xf numFmtId="10" fontId="6" fillId="2" borderId="19" xfId="4" applyNumberFormat="1" applyFont="1" applyFill="1" applyBorder="1" applyAlignment="1">
      <alignment horizontal="center" vertical="center" wrapText="1"/>
    </xf>
    <xf numFmtId="43" fontId="6" fillId="2" borderId="9" xfId="4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4" xfId="0" applyFont="1" applyBorder="1" applyAlignment="1" applyProtection="1">
      <alignment horizontal="center" vertical="center"/>
      <protection locked="0"/>
    </xf>
    <xf numFmtId="43" fontId="6" fillId="0" borderId="4" xfId="4" applyFont="1" applyBorder="1" applyAlignment="1" applyProtection="1">
      <alignment horizontal="center" vertical="center"/>
      <protection locked="0"/>
    </xf>
    <xf numFmtId="43" fontId="6" fillId="0" borderId="11" xfId="4" applyFont="1" applyBorder="1" applyAlignment="1" applyProtection="1">
      <alignment horizontal="center" vertical="center"/>
      <protection locked="0"/>
    </xf>
    <xf numFmtId="10" fontId="6" fillId="2" borderId="10" xfId="4" applyNumberFormat="1" applyFont="1" applyFill="1" applyBorder="1" applyAlignment="1">
      <alignment vertical="center"/>
    </xf>
    <xf numFmtId="10" fontId="6" fillId="2" borderId="4" xfId="4" applyNumberFormat="1" applyFont="1" applyFill="1" applyBorder="1" applyAlignment="1">
      <alignment vertical="center"/>
    </xf>
    <xf numFmtId="43" fontId="6" fillId="2" borderId="27" xfId="4" applyFont="1" applyFill="1" applyBorder="1" applyAlignment="1">
      <alignment vertical="center"/>
    </xf>
    <xf numFmtId="43" fontId="6" fillId="2" borderId="14" xfId="4" applyFont="1" applyFill="1" applyBorder="1" applyAlignment="1">
      <alignment vertical="center"/>
    </xf>
    <xf numFmtId="43" fontId="6" fillId="2" borderId="35" xfId="4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6" fillId="0" borderId="38" xfId="0" applyFont="1" applyBorder="1" applyAlignment="1" applyProtection="1">
      <alignment horizontal="center" vertical="center"/>
      <protection locked="0"/>
    </xf>
    <xf numFmtId="43" fontId="6" fillId="0" borderId="38" xfId="4" applyFont="1" applyBorder="1" applyAlignment="1" applyProtection="1">
      <alignment horizontal="center" vertical="center"/>
      <protection locked="0"/>
    </xf>
    <xf numFmtId="43" fontId="6" fillId="0" borderId="39" xfId="4" applyFont="1" applyBorder="1" applyAlignment="1" applyProtection="1">
      <alignment horizontal="center" vertical="center"/>
      <protection locked="0"/>
    </xf>
    <xf numFmtId="10" fontId="6" fillId="2" borderId="37" xfId="4" applyNumberFormat="1" applyFont="1" applyFill="1" applyBorder="1" applyAlignment="1">
      <alignment horizontal="center" vertical="center"/>
    </xf>
    <xf numFmtId="10" fontId="6" fillId="2" borderId="38" xfId="4" applyNumberFormat="1" applyFont="1" applyFill="1" applyBorder="1" applyAlignment="1">
      <alignment horizontal="center" vertical="center"/>
    </xf>
    <xf numFmtId="43" fontId="6" fillId="2" borderId="40" xfId="4" applyFont="1" applyFill="1" applyBorder="1" applyAlignment="1">
      <alignment horizontal="center" vertical="center"/>
    </xf>
    <xf numFmtId="10" fontId="6" fillId="2" borderId="41" xfId="4" applyNumberFormat="1" applyFont="1" applyFill="1" applyBorder="1" applyAlignment="1">
      <alignment horizontal="center" vertical="center"/>
    </xf>
    <xf numFmtId="43" fontId="6" fillId="2" borderId="41" xfId="4" applyFont="1" applyFill="1" applyBorder="1" applyAlignment="1">
      <alignment horizontal="center" vertical="center"/>
    </xf>
    <xf numFmtId="43" fontId="6" fillId="2" borderId="42" xfId="4" applyFont="1" applyFill="1" applyBorder="1" applyAlignment="1">
      <alignment vertical="center"/>
    </xf>
    <xf numFmtId="43" fontId="6" fillId="3" borderId="43" xfId="4" applyFont="1" applyFill="1" applyBorder="1" applyAlignment="1">
      <alignment vertical="center"/>
    </xf>
    <xf numFmtId="43" fontId="6" fillId="3" borderId="15" xfId="4" applyFont="1" applyFill="1" applyBorder="1" applyAlignment="1">
      <alignment vertical="center"/>
    </xf>
    <xf numFmtId="43" fontId="6" fillId="3" borderId="16" xfId="4" applyFont="1" applyFill="1" applyBorder="1" applyAlignment="1">
      <alignment vertical="center"/>
    </xf>
    <xf numFmtId="43" fontId="6" fillId="2" borderId="8" xfId="4" applyFont="1" applyFill="1" applyBorder="1" applyAlignment="1">
      <alignment vertical="center"/>
    </xf>
    <xf numFmtId="0" fontId="0" fillId="0" borderId="59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10" fontId="6" fillId="2" borderId="61" xfId="4" applyNumberFormat="1" applyFont="1" applyFill="1" applyBorder="1" applyAlignment="1">
      <alignment horizontal="center" vertical="center" wrapText="1"/>
    </xf>
    <xf numFmtId="10" fontId="6" fillId="2" borderId="56" xfId="4" applyNumberFormat="1" applyFont="1" applyFill="1" applyBorder="1" applyAlignment="1">
      <alignment horizontal="center" vertical="center" wrapText="1"/>
    </xf>
    <xf numFmtId="43" fontId="6" fillId="2" borderId="57" xfId="4" applyFont="1" applyFill="1" applyBorder="1" applyAlignment="1">
      <alignment vertical="center"/>
    </xf>
    <xf numFmtId="10" fontId="6" fillId="2" borderId="59" xfId="4" applyNumberFormat="1" applyFont="1" applyFill="1" applyBorder="1" applyAlignment="1">
      <alignment horizontal="center" vertical="center" wrapText="1"/>
    </xf>
    <xf numFmtId="43" fontId="6" fillId="2" borderId="58" xfId="4" applyFont="1" applyFill="1" applyBorder="1" applyAlignment="1">
      <alignment vertical="center"/>
    </xf>
    <xf numFmtId="0" fontId="0" fillId="0" borderId="6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62" xfId="0" applyFont="1" applyBorder="1" applyAlignment="1">
      <alignment vertical="center" wrapText="1"/>
    </xf>
    <xf numFmtId="0" fontId="8" fillId="0" borderId="62" xfId="0" applyFont="1" applyBorder="1" applyAlignment="1">
      <alignment horizontal="center" vertical="center"/>
    </xf>
    <xf numFmtId="43" fontId="8" fillId="0" borderId="62" xfId="4" applyFont="1" applyFill="1" applyBorder="1" applyAlignment="1">
      <alignment horizontal="center" vertical="center"/>
    </xf>
    <xf numFmtId="43" fontId="8" fillId="0" borderId="62" xfId="4" applyFont="1" applyFill="1" applyBorder="1" applyAlignment="1">
      <alignment vertical="center"/>
    </xf>
    <xf numFmtId="43" fontId="8" fillId="0" borderId="13" xfId="4" applyFont="1" applyFill="1" applyBorder="1" applyAlignment="1">
      <alignment vertical="center"/>
    </xf>
    <xf numFmtId="10" fontId="6" fillId="2" borderId="3" xfId="4" applyNumberFormat="1" applyFont="1" applyFill="1" applyBorder="1" applyAlignment="1">
      <alignment vertical="center"/>
    </xf>
    <xf numFmtId="10" fontId="6" fillId="2" borderId="62" xfId="4" applyNumberFormat="1" applyFont="1" applyFill="1" applyBorder="1" applyAlignment="1">
      <alignment vertical="center"/>
    </xf>
    <xf numFmtId="43" fontId="6" fillId="2" borderId="1" xfId="4" applyFont="1" applyFill="1" applyBorder="1" applyAlignment="1">
      <alignment vertical="center"/>
    </xf>
    <xf numFmtId="10" fontId="6" fillId="2" borderId="12" xfId="4" applyNumberFormat="1" applyFont="1" applyFill="1" applyBorder="1" applyAlignment="1">
      <alignment vertical="center"/>
    </xf>
    <xf numFmtId="43" fontId="6" fillId="2" borderId="13" xfId="4" applyFont="1" applyFill="1" applyBorder="1" applyAlignment="1">
      <alignment vertical="center"/>
    </xf>
    <xf numFmtId="43" fontId="6" fillId="2" borderId="15" xfId="4" applyFont="1" applyFill="1" applyBorder="1" applyAlignment="1">
      <alignment vertical="center"/>
    </xf>
    <xf numFmtId="43" fontId="6" fillId="2" borderId="2" xfId="4" applyFont="1" applyFill="1" applyBorder="1" applyAlignment="1">
      <alignment vertical="center"/>
    </xf>
    <xf numFmtId="43" fontId="8" fillId="0" borderId="3" xfId="4" applyFont="1" applyFill="1" applyBorder="1" applyAlignment="1">
      <alignment vertical="center"/>
    </xf>
    <xf numFmtId="10" fontId="6" fillId="2" borderId="15" xfId="4" applyNumberFormat="1" applyFont="1" applyFill="1" applyBorder="1" applyAlignment="1">
      <alignment vertical="center"/>
    </xf>
    <xf numFmtId="43" fontId="6" fillId="2" borderId="15" xfId="4" applyFont="1" applyFill="1" applyBorder="1" applyAlignment="1">
      <alignment horizontal="left" vertical="center" wrapText="1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vertical="center" wrapText="1"/>
    </xf>
    <xf numFmtId="0" fontId="8" fillId="0" borderId="38" xfId="0" applyFont="1" applyBorder="1" applyAlignment="1">
      <alignment horizontal="center" vertical="center"/>
    </xf>
    <xf numFmtId="43" fontId="8" fillId="0" borderId="38" xfId="4" applyFont="1" applyFill="1" applyBorder="1" applyAlignment="1">
      <alignment horizontal="center" vertical="center"/>
    </xf>
    <xf numFmtId="43" fontId="8" fillId="0" borderId="38" xfId="4" applyFont="1" applyFill="1" applyBorder="1" applyAlignment="1">
      <alignment vertical="center"/>
    </xf>
    <xf numFmtId="43" fontId="8" fillId="0" borderId="39" xfId="4" applyFont="1" applyFill="1" applyBorder="1" applyAlignment="1">
      <alignment vertical="center"/>
    </xf>
    <xf numFmtId="10" fontId="6" fillId="2" borderId="63" xfId="4" applyNumberFormat="1" applyFont="1" applyFill="1" applyBorder="1" applyAlignment="1">
      <alignment vertical="center"/>
    </xf>
    <xf numFmtId="10" fontId="6" fillId="2" borderId="38" xfId="4" applyNumberFormat="1" applyFont="1" applyFill="1" applyBorder="1" applyAlignment="1">
      <alignment vertical="center"/>
    </xf>
    <xf numFmtId="43" fontId="6" fillId="2" borderId="40" xfId="4" applyFont="1" applyFill="1" applyBorder="1" applyAlignment="1">
      <alignment vertical="center"/>
    </xf>
    <xf numFmtId="10" fontId="6" fillId="2" borderId="37" xfId="4" applyNumberFormat="1" applyFont="1" applyFill="1" applyBorder="1" applyAlignment="1">
      <alignment vertical="center"/>
    </xf>
    <xf numFmtId="43" fontId="6" fillId="2" borderId="39" xfId="4" applyFont="1" applyFill="1" applyBorder="1" applyAlignment="1">
      <alignment vertical="center"/>
    </xf>
    <xf numFmtId="10" fontId="6" fillId="2" borderId="16" xfId="4" applyNumberFormat="1" applyFont="1" applyFill="1" applyBorder="1" applyAlignment="1">
      <alignment vertical="center"/>
    </xf>
    <xf numFmtId="43" fontId="6" fillId="2" borderId="64" xfId="4" applyFont="1" applyFill="1" applyBorder="1" applyAlignment="1">
      <alignment vertical="center"/>
    </xf>
    <xf numFmtId="0" fontId="8" fillId="3" borderId="30" xfId="0" applyFont="1" applyFill="1" applyBorder="1" applyAlignment="1">
      <alignment vertical="center" wrapText="1"/>
    </xf>
    <xf numFmtId="43" fontId="8" fillId="3" borderId="31" xfId="0" applyNumberFormat="1" applyFont="1" applyFill="1" applyBorder="1" applyAlignment="1">
      <alignment vertical="center" wrapText="1"/>
    </xf>
    <xf numFmtId="0" fontId="7" fillId="3" borderId="43" xfId="0" applyFont="1" applyFill="1" applyBorder="1" applyAlignment="1">
      <alignment vertical="center" wrapText="1"/>
    </xf>
    <xf numFmtId="43" fontId="6" fillId="3" borderId="17" xfId="4" applyFont="1" applyFill="1" applyBorder="1" applyAlignment="1">
      <alignment vertical="center"/>
    </xf>
    <xf numFmtId="10" fontId="8" fillId="3" borderId="68" xfId="5" applyNumberFormat="1" applyFont="1" applyFill="1" applyBorder="1" applyAlignment="1">
      <alignment vertical="center" wrapText="1"/>
    </xf>
    <xf numFmtId="43" fontId="8" fillId="3" borderId="69" xfId="0" applyNumberFormat="1" applyFont="1" applyFill="1" applyBorder="1" applyAlignment="1">
      <alignment horizontal="center" vertical="center"/>
    </xf>
    <xf numFmtId="10" fontId="7" fillId="3" borderId="15" xfId="0" applyNumberFormat="1" applyFont="1" applyFill="1" applyBorder="1" applyAlignment="1">
      <alignment vertical="center" wrapText="1"/>
    </xf>
    <xf numFmtId="43" fontId="6" fillId="3" borderId="2" xfId="4" applyFont="1" applyFill="1" applyBorder="1" applyAlignment="1">
      <alignment vertical="center"/>
    </xf>
    <xf numFmtId="0" fontId="8" fillId="3" borderId="33" xfId="0" applyFont="1" applyFill="1" applyBorder="1" applyAlignment="1">
      <alignment vertical="center" wrapText="1"/>
    </xf>
    <xf numFmtId="43" fontId="8" fillId="3" borderId="34" xfId="0" applyNumberFormat="1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vertical="center" wrapText="1"/>
    </xf>
    <xf numFmtId="43" fontId="6" fillId="3" borderId="18" xfId="4" applyFont="1" applyFill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10" fillId="0" borderId="4" xfId="0" applyFont="1" applyBorder="1" applyAlignment="1">
      <alignment vertical="center" wrapText="1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6" fillId="0" borderId="59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61" xfId="0" applyBorder="1" applyAlignment="1">
      <alignment horizontal="center" vertical="center" wrapText="1"/>
    </xf>
    <xf numFmtId="10" fontId="6" fillId="2" borderId="37" xfId="4" applyNumberFormat="1" applyFont="1" applyFill="1" applyBorder="1" applyAlignment="1">
      <alignment horizontal="center" vertical="center" wrapText="1"/>
    </xf>
    <xf numFmtId="10" fontId="6" fillId="2" borderId="40" xfId="4" applyNumberFormat="1" applyFont="1" applyFill="1" applyBorder="1" applyAlignment="1">
      <alignment horizontal="center" vertical="center" wrapText="1"/>
    </xf>
    <xf numFmtId="10" fontId="6" fillId="2" borderId="38" xfId="4" applyNumberFormat="1" applyFont="1" applyFill="1" applyBorder="1" applyAlignment="1">
      <alignment horizontal="center" vertical="center" wrapText="1"/>
    </xf>
    <xf numFmtId="10" fontId="6" fillId="2" borderId="70" xfId="4" applyNumberFormat="1" applyFont="1" applyFill="1" applyBorder="1" applyAlignment="1">
      <alignment horizontal="center" vertical="center" wrapText="1"/>
    </xf>
    <xf numFmtId="10" fontId="6" fillId="2" borderId="64" xfId="4" applyNumberFormat="1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/>
    </xf>
    <xf numFmtId="0" fontId="10" fillId="0" borderId="45" xfId="0" applyFont="1" applyBorder="1" applyAlignment="1">
      <alignment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28" xfId="0" applyFont="1" applyBorder="1" applyAlignment="1">
      <alignment vertical="center" wrapText="1"/>
    </xf>
    <xf numFmtId="0" fontId="7" fillId="3" borderId="29" xfId="0" applyFont="1" applyFill="1" applyBorder="1"/>
    <xf numFmtId="0" fontId="7" fillId="3" borderId="67" xfId="0" applyFont="1" applyFill="1" applyBorder="1"/>
    <xf numFmtId="0" fontId="7" fillId="3" borderId="32" xfId="0" applyFont="1" applyFill="1" applyBorder="1"/>
    <xf numFmtId="10" fontId="6" fillId="5" borderId="38" xfId="4" applyNumberFormat="1" applyFont="1" applyFill="1" applyBorder="1" applyAlignment="1">
      <alignment horizontal="center" vertical="center"/>
    </xf>
    <xf numFmtId="10" fontId="6" fillId="5" borderId="62" xfId="4" applyNumberFormat="1" applyFont="1" applyFill="1" applyBorder="1" applyAlignment="1">
      <alignment vertical="center"/>
    </xf>
    <xf numFmtId="10" fontId="6" fillId="5" borderId="38" xfId="4" applyNumberFormat="1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43" fontId="0" fillId="0" borderId="0" xfId="4" applyFont="1"/>
    <xf numFmtId="0" fontId="0" fillId="0" borderId="56" xfId="0" applyBorder="1"/>
    <xf numFmtId="43" fontId="0" fillId="0" borderId="56" xfId="4" applyFont="1" applyBorder="1"/>
    <xf numFmtId="43" fontId="7" fillId="0" borderId="56" xfId="4" applyFont="1" applyBorder="1"/>
    <xf numFmtId="0" fontId="0" fillId="0" borderId="4" xfId="0" applyBorder="1"/>
    <xf numFmtId="43" fontId="0" fillId="0" borderId="4" xfId="4" applyFont="1" applyBorder="1"/>
    <xf numFmtId="0" fontId="7" fillId="0" borderId="62" xfId="0" applyFont="1" applyBorder="1" applyAlignment="1">
      <alignment horizontal="center" vertical="center"/>
    </xf>
    <xf numFmtId="43" fontId="7" fillId="0" borderId="62" xfId="4" applyFont="1" applyBorder="1" applyAlignment="1">
      <alignment horizontal="center" vertical="center"/>
    </xf>
    <xf numFmtId="0" fontId="8" fillId="3" borderId="65" xfId="0" applyFont="1" applyFill="1" applyBorder="1" applyAlignment="1">
      <alignment horizontal="right" vertical="center" wrapText="1"/>
    </xf>
    <xf numFmtId="0" fontId="8" fillId="3" borderId="51" xfId="0" applyFont="1" applyFill="1" applyBorder="1" applyAlignment="1">
      <alignment horizontal="right" vertical="center" wrapText="1"/>
    </xf>
    <xf numFmtId="0" fontId="8" fillId="3" borderId="66" xfId="0" applyFont="1" applyFill="1" applyBorder="1" applyAlignment="1">
      <alignment horizontal="right" vertical="center" wrapText="1"/>
    </xf>
    <xf numFmtId="10" fontId="6" fillId="3" borderId="18" xfId="4" applyNumberFormat="1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0" fontId="6" fillId="3" borderId="22" xfId="4" applyNumberFormat="1" applyFont="1" applyFill="1" applyBorder="1" applyAlignment="1">
      <alignment horizontal="right" vertical="center" wrapText="1"/>
    </xf>
    <xf numFmtId="0" fontId="7" fillId="0" borderId="18" xfId="0" applyFont="1" applyBorder="1" applyAlignment="1">
      <alignment horizontal="right" vertical="center" wrapText="1"/>
    </xf>
    <xf numFmtId="0" fontId="7" fillId="0" borderId="20" xfId="0" applyFont="1" applyBorder="1" applyAlignment="1">
      <alignment horizontal="right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0" fontId="6" fillId="3" borderId="17" xfId="4" applyNumberFormat="1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10" fontId="6" fillId="3" borderId="23" xfId="4" applyNumberFormat="1" applyFont="1" applyFill="1" applyBorder="1" applyAlignment="1">
      <alignment horizontal="right" vertical="center" wrapText="1"/>
    </xf>
    <xf numFmtId="0" fontId="7" fillId="0" borderId="17" xfId="0" applyFont="1" applyBorder="1" applyAlignment="1">
      <alignment horizontal="right" vertical="center" wrapText="1"/>
    </xf>
    <xf numFmtId="0" fontId="7" fillId="0" borderId="24" xfId="0" applyFont="1" applyBorder="1" applyAlignment="1">
      <alignment horizontal="right" vertical="center" wrapText="1"/>
    </xf>
    <xf numFmtId="10" fontId="6" fillId="3" borderId="2" xfId="4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0" fontId="6" fillId="3" borderId="5" xfId="4" applyNumberFormat="1" applyFont="1" applyFill="1" applyBorder="1" applyAlignment="1">
      <alignment horizontal="right" vertical="center" wrapText="1"/>
    </xf>
    <xf numFmtId="0" fontId="7" fillId="0" borderId="2" xfId="0" applyFont="1" applyBorder="1" applyAlignment="1">
      <alignment horizontal="right" vertical="center" wrapText="1"/>
    </xf>
    <xf numFmtId="0" fontId="7" fillId="0" borderId="21" xfId="0" applyFont="1" applyBorder="1" applyAlignment="1">
      <alignment horizontal="right" vertical="center" wrapText="1"/>
    </xf>
    <xf numFmtId="43" fontId="6" fillId="0" borderId="31" xfId="3" applyFont="1" applyBorder="1" applyAlignment="1" applyProtection="1">
      <alignment horizontal="center" vertical="center" wrapText="1"/>
      <protection locked="0"/>
    </xf>
    <xf numFmtId="0" fontId="0" fillId="0" borderId="34" xfId="0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6" fillId="2" borderId="45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43" fontId="6" fillId="0" borderId="53" xfId="4" applyFont="1" applyBorder="1" applyAlignment="1" applyProtection="1">
      <alignment horizontal="center" vertical="center" wrapText="1"/>
      <protection locked="0"/>
    </xf>
    <xf numFmtId="0" fontId="0" fillId="0" borderId="57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6" fillId="0" borderId="30" xfId="0" applyFont="1" applyBorder="1" applyAlignment="1" applyProtection="1">
      <alignment horizontal="center" vertical="center" wrapText="1"/>
      <protection locked="0"/>
    </xf>
    <xf numFmtId="164" fontId="6" fillId="0" borderId="30" xfId="0" applyNumberFormat="1" applyFont="1" applyBorder="1" applyAlignment="1" applyProtection="1">
      <alignment horizontal="center" vertical="center" wrapText="1"/>
      <protection locked="0"/>
    </xf>
    <xf numFmtId="0" fontId="0" fillId="0" borderId="60" xfId="0" applyBorder="1" applyAlignment="1">
      <alignment horizontal="center" vertical="center" wrapText="1"/>
    </xf>
    <xf numFmtId="0" fontId="6" fillId="4" borderId="50" xfId="2" applyFont="1" applyFill="1" applyBorder="1" applyAlignment="1">
      <alignment horizontal="center" vertical="center" wrapText="1"/>
    </xf>
    <xf numFmtId="0" fontId="0" fillId="4" borderId="51" xfId="0" applyFill="1" applyBorder="1" applyAlignment="1">
      <alignment horizontal="center" vertical="center" wrapText="1"/>
    </xf>
    <xf numFmtId="0" fontId="0" fillId="4" borderId="52" xfId="0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7" fillId="4" borderId="49" xfId="0" applyFont="1" applyFill="1" applyBorder="1" applyAlignment="1">
      <alignment horizontal="center" vertical="center" wrapText="1"/>
    </xf>
    <xf numFmtId="10" fontId="6" fillId="2" borderId="30" xfId="4" applyNumberFormat="1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43" fontId="6" fillId="2" borderId="30" xfId="4" applyFont="1" applyFill="1" applyBorder="1" applyAlignment="1">
      <alignment horizontal="center" vertical="center" wrapText="1"/>
    </xf>
    <xf numFmtId="10" fontId="6" fillId="2" borderId="31" xfId="4" applyNumberFormat="1" applyFont="1" applyFill="1" applyBorder="1" applyAlignment="1">
      <alignment horizontal="center" vertical="center" wrapText="1"/>
    </xf>
    <xf numFmtId="10" fontId="0" fillId="0" borderId="58" xfId="0" applyNumberFormat="1" applyBorder="1" applyAlignment="1">
      <alignment horizontal="center" vertical="center" wrapText="1"/>
    </xf>
    <xf numFmtId="10" fontId="0" fillId="0" borderId="34" xfId="0" applyNumberFormat="1" applyBorder="1" applyAlignment="1">
      <alignment horizontal="center" vertical="center" wrapText="1"/>
    </xf>
    <xf numFmtId="43" fontId="6" fillId="2" borderId="25" xfId="4" applyFont="1" applyFill="1" applyBorder="1" applyAlignment="1">
      <alignment horizontal="center" vertical="center" wrapText="1"/>
    </xf>
    <xf numFmtId="10" fontId="6" fillId="5" borderId="30" xfId="4" applyNumberFormat="1" applyFont="1" applyFill="1" applyBorder="1" applyAlignment="1">
      <alignment horizontal="center" vertical="center" wrapText="1"/>
    </xf>
    <xf numFmtId="0" fontId="0" fillId="5" borderId="56" xfId="0" applyFill="1" applyBorder="1" applyAlignment="1">
      <alignment horizontal="center" vertical="center" wrapText="1"/>
    </xf>
    <xf numFmtId="0" fontId="0" fillId="5" borderId="33" xfId="0" applyFill="1" applyBorder="1" applyAlignment="1">
      <alignment horizontal="center" vertical="center" wrapText="1"/>
    </xf>
    <xf numFmtId="43" fontId="6" fillId="2" borderId="31" xfId="4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10" fontId="6" fillId="2" borderId="29" xfId="4" applyNumberFormat="1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43" fontId="6" fillId="0" borderId="30" xfId="4" applyFont="1" applyBorder="1" applyAlignment="1" applyProtection="1">
      <alignment horizontal="center" vertical="center" wrapText="1"/>
      <protection locked="0"/>
    </xf>
    <xf numFmtId="0" fontId="7" fillId="4" borderId="50" xfId="0" applyFont="1" applyFill="1" applyBorder="1" applyAlignment="1">
      <alignment horizontal="center" vertical="center" wrapText="1"/>
    </xf>
    <xf numFmtId="0" fontId="7" fillId="4" borderId="51" xfId="0" applyFont="1" applyFill="1" applyBorder="1" applyAlignment="1">
      <alignment horizontal="center" vertical="center" wrapText="1"/>
    </xf>
    <xf numFmtId="0" fontId="7" fillId="4" borderId="52" xfId="0" applyFont="1" applyFill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53" xfId="0" applyFont="1" applyBorder="1" applyAlignment="1" applyProtection="1">
      <alignment horizontal="center" vertical="center" wrapText="1"/>
      <protection locked="0"/>
    </xf>
    <xf numFmtId="164" fontId="6" fillId="0" borderId="54" xfId="0" applyNumberFormat="1" applyFont="1" applyBorder="1" applyAlignment="1" applyProtection="1">
      <alignment horizontal="center" vertical="center" wrapText="1"/>
      <protection locked="0"/>
    </xf>
    <xf numFmtId="0" fontId="0" fillId="0" borderId="61" xfId="0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11" fillId="0" borderId="46" xfId="2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1" fillId="0" borderId="44" xfId="0" applyFont="1" applyBorder="1" applyAlignment="1" applyProtection="1">
      <alignment horizontal="left" vertical="center" wrapText="1"/>
      <protection locked="0"/>
    </xf>
    <xf numFmtId="0" fontId="12" fillId="0" borderId="45" xfId="0" applyFont="1" applyBorder="1" applyAlignment="1">
      <alignment horizontal="left" vertical="center" wrapText="1"/>
    </xf>
    <xf numFmtId="0" fontId="7" fillId="4" borderId="48" xfId="0" applyFont="1" applyFill="1" applyBorder="1" applyAlignment="1">
      <alignment horizontal="center" vertical="center" wrapText="1"/>
    </xf>
    <xf numFmtId="0" fontId="6" fillId="4" borderId="48" xfId="2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 wrapText="1"/>
    </xf>
    <xf numFmtId="0" fontId="4" fillId="3" borderId="50" xfId="2" applyFont="1" applyFill="1" applyBorder="1" applyAlignment="1">
      <alignment horizontal="center" vertical="center" wrapText="1"/>
    </xf>
    <xf numFmtId="0" fontId="9" fillId="3" borderId="51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</cellXfs>
  <cellStyles count="6">
    <cellStyle name="Comma" xfId="4" builtinId="3"/>
    <cellStyle name="Comma 2" xfId="3" xr:uid="{18548B6E-1222-4E9D-B23A-B0581435C4F6}"/>
    <cellStyle name="Normal" xfId="0" builtinId="0"/>
    <cellStyle name="Normal 2" xfId="2" xr:uid="{0923F9FF-88D1-41F9-9CCB-F3106589A5CE}"/>
    <cellStyle name="Normal 8" xfId="1" xr:uid="{E870BEB4-1B51-4C20-BE65-F1E4CC6A61A4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425823</xdr:colOff>
      <xdr:row>1</xdr:row>
      <xdr:rowOff>123265</xdr:rowOff>
    </xdr:from>
    <xdr:to>
      <xdr:col>17</xdr:col>
      <xdr:colOff>257735</xdr:colOff>
      <xdr:row>3</xdr:row>
      <xdr:rowOff>268942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BE3769-1BE8-4BB3-9296-6E232CC43B5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4647" y="369794"/>
          <a:ext cx="9031941" cy="705971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e-my.sharepoint.com/personal/diwakaran_sundaran_khansaheb_ae/Documents/Documents/201E-%20Metals/201E21006-%20One%20Zabeel-%20KID%20Package%201%20&amp;%202/SC/PFSC/SC%20Order/LOI/201E21006-002%20P66-SubcontractRequisition_PFSC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ksight.khansaheb.ae/IntranetPortal/media/IntranetLibrary/DeptQA/Forms/K06-SubcontractorEnquir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27927\Documents\06.%20Supply%20Chain%20Documents\04.%20K04%20Subcontract%20Negotiation%20Statement\K04%20Subcontract%20Negotiation%20Statemen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"/>
      <sheetName val="P66"/>
      <sheetName val="K6"/>
      <sheetName val="BOQ- Full"/>
      <sheetName val="BOQ"/>
      <sheetName val="Sheet2"/>
    </sheetNames>
    <sheetDataSet>
      <sheetData sheetId="0">
        <row r="2">
          <cell r="A2" t="str">
            <v>Khansaheb Metals Division</v>
          </cell>
        </row>
      </sheetData>
      <sheetData sheetId="1">
        <row r="8">
          <cell r="C8" t="str">
            <v>One Zabeel Link Fitout (ZL3070)</v>
          </cell>
        </row>
      </sheetData>
      <sheetData sheetId="2"/>
      <sheetData sheetId="3"/>
      <sheetData sheetId="4"/>
      <sheetData sheetId="5">
        <row r="1">
          <cell r="E1" t="str">
            <v>Select the Type</v>
          </cell>
        </row>
        <row r="2">
          <cell r="E2" t="str">
            <v>Remeasure</v>
          </cell>
        </row>
        <row r="3">
          <cell r="E3" t="str">
            <v>Lump sum</v>
          </cell>
        </row>
        <row r="31">
          <cell r="E31" t="str">
            <v>Select</v>
          </cell>
        </row>
        <row r="32">
          <cell r="E32" t="str">
            <v>YES</v>
          </cell>
        </row>
        <row r="33">
          <cell r="E33" t="str">
            <v>NO</v>
          </cell>
        </row>
        <row r="39">
          <cell r="E39" t="str">
            <v>Select</v>
          </cell>
        </row>
        <row r="40">
          <cell r="E40" t="str">
            <v>Required</v>
          </cell>
          <cell r="G40" t="str">
            <v>YES</v>
          </cell>
        </row>
        <row r="41">
          <cell r="E41" t="str">
            <v>Not Required</v>
          </cell>
          <cell r="G41" t="str">
            <v>NO</v>
          </cell>
        </row>
        <row r="43">
          <cell r="E43" t="str">
            <v>Select</v>
          </cell>
        </row>
        <row r="44">
          <cell r="E44" t="str">
            <v>Applicable</v>
          </cell>
        </row>
        <row r="45">
          <cell r="E45" t="str">
            <v>Not Applicable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6"/>
      <sheetName val="Sheet1"/>
    </sheetNames>
    <sheetDataSet>
      <sheetData sheetId="0"/>
      <sheetData sheetId="1">
        <row r="1">
          <cell r="A1" t="str">
            <v>-- Choose Division --</v>
          </cell>
        </row>
        <row r="2">
          <cell r="A2" t="str">
            <v xml:space="preserve">KHANSAHEB CIVIL ENGINEERING L.L.C. 
CONSTRUCTION </v>
          </cell>
        </row>
        <row r="3">
          <cell r="A3" t="str">
            <v>KHANSAHEB CIVIL ENGINEERING L.L.C. 
ROADS &amp; INFRASTRUCTURE</v>
          </cell>
        </row>
        <row r="4">
          <cell r="A4" t="str">
            <v>KHANSAHEB METALS</v>
          </cell>
        </row>
        <row r="5">
          <cell r="A5" t="str">
            <v>KHANSAHEB BUILDING SERVICES</v>
          </cell>
        </row>
        <row r="6">
          <cell r="A6" t="str">
            <v>KHANSAHEB INTERIORS</v>
          </cell>
        </row>
        <row r="7">
          <cell r="A7" t="str">
            <v>KHANSAHEB JOINERY</v>
          </cell>
        </row>
        <row r="8">
          <cell r="A8" t="str">
            <v>KHANSAHEB PROPERTY SERVICES</v>
          </cell>
        </row>
        <row r="9">
          <cell r="A9" t="str">
            <v>KHANSAHEB FACILITIES MANAGEMENT</v>
          </cell>
        </row>
        <row r="10">
          <cell r="A10" t="str">
            <v>KHANSAHEB HUSSIAN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04"/>
      <sheetName val="Sheet1"/>
    </sheetNames>
    <sheetDataSet>
      <sheetData sheetId="0"/>
      <sheetData sheetId="1">
        <row r="2">
          <cell r="A2">
            <v>0</v>
          </cell>
        </row>
        <row r="3">
          <cell r="A3">
            <v>0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9D29B-E942-458F-821B-4EF8BEE310F1}">
  <dimension ref="A1:E10"/>
  <sheetViews>
    <sheetView tabSelected="1" workbookViewId="0">
      <selection activeCell="E5" sqref="E5"/>
    </sheetView>
  </sheetViews>
  <sheetFormatPr defaultRowHeight="12.5" x14ac:dyDescent="0.25"/>
  <cols>
    <col min="2" max="2" width="39.90625" customWidth="1"/>
    <col min="3" max="5" width="16.7265625" style="108" customWidth="1"/>
  </cols>
  <sheetData>
    <row r="1" spans="1:5" s="107" customFormat="1" ht="27.5" customHeight="1" x14ac:dyDescent="0.25">
      <c r="A1" s="114" t="s">
        <v>54</v>
      </c>
      <c r="B1" s="114" t="s">
        <v>55</v>
      </c>
      <c r="C1" s="115" t="s">
        <v>56</v>
      </c>
      <c r="D1" s="115" t="s">
        <v>57</v>
      </c>
      <c r="E1" s="115" t="s">
        <v>58</v>
      </c>
    </row>
    <row r="2" spans="1:5" x14ac:dyDescent="0.25">
      <c r="A2" s="109"/>
      <c r="B2" s="109"/>
      <c r="C2" s="110"/>
      <c r="D2" s="110"/>
      <c r="E2" s="110"/>
    </row>
    <row r="3" spans="1:5" x14ac:dyDescent="0.25">
      <c r="A3" s="109"/>
      <c r="B3" s="109" t="s">
        <v>59</v>
      </c>
      <c r="C3" s="110">
        <v>270000</v>
      </c>
      <c r="D3" s="110">
        <f>E3-C3</f>
        <v>37464</v>
      </c>
      <c r="E3" s="110">
        <f>SUM('P.A. 001'!Q10,'P.A. 001'!Q14:Q18)</f>
        <v>307464</v>
      </c>
    </row>
    <row r="4" spans="1:5" x14ac:dyDescent="0.25">
      <c r="A4" s="109"/>
      <c r="B4" s="109"/>
      <c r="C4" s="110">
        <v>0</v>
      </c>
      <c r="D4" s="110">
        <f>E4-C4</f>
        <v>103738.27099999999</v>
      </c>
      <c r="E4" s="110">
        <f>SUM('P.A. 001'!Q29:Q31)</f>
        <v>103738.27099999999</v>
      </c>
    </row>
    <row r="5" spans="1:5" ht="13" x14ac:dyDescent="0.3">
      <c r="A5" s="109"/>
      <c r="B5" s="109"/>
      <c r="C5" s="111">
        <f>SUM(C3:C4)</f>
        <v>270000</v>
      </c>
      <c r="D5" s="111">
        <f t="shared" ref="D5:E5" si="0">SUM(D3:D4)</f>
        <v>141202.27100000001</v>
      </c>
      <c r="E5" s="111">
        <f t="shared" si="0"/>
        <v>411202.27100000001</v>
      </c>
    </row>
    <row r="6" spans="1:5" x14ac:dyDescent="0.25">
      <c r="A6" s="109"/>
      <c r="B6" s="109"/>
      <c r="C6" s="110"/>
      <c r="D6" s="110"/>
      <c r="E6" s="110"/>
    </row>
    <row r="7" spans="1:5" x14ac:dyDescent="0.25">
      <c r="A7" s="109"/>
      <c r="B7" s="109" t="s">
        <v>60</v>
      </c>
      <c r="C7" s="110">
        <v>133278.25</v>
      </c>
      <c r="D7" s="110"/>
      <c r="E7" s="110">
        <f>C7</f>
        <v>133278.25</v>
      </c>
    </row>
    <row r="8" spans="1:5" x14ac:dyDescent="0.25">
      <c r="A8" s="109"/>
      <c r="B8" s="109" t="s">
        <v>61</v>
      </c>
      <c r="C8" s="110">
        <f>-C5*0.1</f>
        <v>-27000</v>
      </c>
      <c r="D8" s="110">
        <f>E8-C8</f>
        <v>-14120.227100000004</v>
      </c>
      <c r="E8" s="110">
        <f>-E5*0.1</f>
        <v>-41120.227100000004</v>
      </c>
    </row>
    <row r="9" spans="1:5" ht="13" x14ac:dyDescent="0.3">
      <c r="A9" s="109"/>
      <c r="B9" s="109"/>
      <c r="C9" s="111">
        <f>SUM(C5:C8)</f>
        <v>376278.25</v>
      </c>
      <c r="D9" s="111">
        <f t="shared" ref="D9:E9" si="1">SUM(D5:D8)</f>
        <v>127082.0439</v>
      </c>
      <c r="E9" s="111">
        <f t="shared" si="1"/>
        <v>503360.29389999993</v>
      </c>
    </row>
    <row r="10" spans="1:5" x14ac:dyDescent="0.25">
      <c r="A10" s="112"/>
      <c r="B10" s="112"/>
      <c r="C10" s="113"/>
      <c r="D10" s="113"/>
      <c r="E10" s="1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1280-8333-43FC-B4CF-75AF8483575C}">
  <sheetPr>
    <tabColor rgb="FF92D050"/>
    <pageSetUpPr fitToPage="1"/>
  </sheetPr>
  <dimension ref="B1:R34"/>
  <sheetViews>
    <sheetView view="pageBreakPreview" zoomScale="70" zoomScaleNormal="85" zoomScaleSheetLayoutView="70" workbookViewId="0">
      <pane xSplit="4" ySplit="6" topLeftCell="E25" activePane="bottomRight" state="frozen"/>
      <selection pane="topRight" activeCell="D1" sqref="D1"/>
      <selection pane="bottomLeft" activeCell="A11" sqref="A11"/>
      <selection pane="bottomRight" activeCell="Q32" sqref="Q32"/>
    </sheetView>
  </sheetViews>
  <sheetFormatPr defaultColWidth="14.81640625" defaultRowHeight="20.149999999999999" customHeight="1" x14ac:dyDescent="0.25"/>
  <cols>
    <col min="1" max="1" width="14.81640625" style="3"/>
    <col min="2" max="2" width="12" style="3" customWidth="1"/>
    <col min="3" max="3" width="42.54296875" style="3" customWidth="1"/>
    <col min="4" max="4" width="10.1796875" style="4" customWidth="1"/>
    <col min="5" max="5" width="11.54296875" style="3" customWidth="1"/>
    <col min="6" max="6" width="18" style="3" customWidth="1"/>
    <col min="7" max="7" width="18.453125" style="3" customWidth="1"/>
    <col min="8" max="8" width="13.26953125" style="3" customWidth="1"/>
    <col min="9" max="9" width="14.1796875" style="3" customWidth="1"/>
    <col min="10" max="10" width="13.453125" style="3" customWidth="1"/>
    <col min="11" max="11" width="18.26953125" style="3" customWidth="1"/>
    <col min="12" max="12" width="12.81640625" style="3" customWidth="1"/>
    <col min="13" max="13" width="13.1796875" style="3" customWidth="1"/>
    <col min="14" max="14" width="13" style="3" customWidth="1"/>
    <col min="15" max="16" width="17.7265625" style="3" customWidth="1"/>
    <col min="17" max="17" width="17.81640625" style="3" customWidth="1"/>
    <col min="18" max="18" width="22.26953125" style="3" customWidth="1"/>
    <col min="19" max="16384" width="14.81640625" style="3"/>
  </cols>
  <sheetData>
    <row r="1" spans="2:18" s="1" customFormat="1" ht="24" customHeight="1" x14ac:dyDescent="0.25">
      <c r="B1" s="188" t="s">
        <v>9</v>
      </c>
      <c r="C1" s="189"/>
      <c r="D1" s="189"/>
      <c r="E1" s="189"/>
      <c r="F1" s="189"/>
      <c r="G1" s="189"/>
      <c r="H1" s="189"/>
      <c r="I1" s="182"/>
      <c r="J1" s="183"/>
      <c r="K1" s="183"/>
      <c r="L1" s="183"/>
      <c r="M1" s="183"/>
      <c r="N1" s="183"/>
      <c r="O1" s="183"/>
      <c r="P1" s="183"/>
      <c r="Q1" s="183"/>
      <c r="R1" s="184"/>
    </row>
    <row r="2" spans="2:18" s="2" customFormat="1" ht="20.25" customHeight="1" x14ac:dyDescent="0.25">
      <c r="B2" s="186" t="s">
        <v>7</v>
      </c>
      <c r="C2" s="187"/>
      <c r="D2" s="187"/>
      <c r="E2" s="187"/>
      <c r="F2" s="187"/>
      <c r="G2" s="187"/>
      <c r="H2" s="187"/>
      <c r="I2" s="178"/>
      <c r="J2" s="178"/>
      <c r="K2" s="178"/>
      <c r="L2" s="178"/>
      <c r="M2" s="178"/>
      <c r="N2" s="178"/>
      <c r="O2" s="178"/>
      <c r="P2" s="178"/>
      <c r="Q2" s="178"/>
      <c r="R2" s="185"/>
    </row>
    <row r="3" spans="2:18" s="2" customFormat="1" ht="24" customHeight="1" x14ac:dyDescent="0.25">
      <c r="B3" s="186" t="s">
        <v>53</v>
      </c>
      <c r="C3" s="187"/>
      <c r="D3" s="187"/>
      <c r="E3" s="187"/>
      <c r="F3" s="187"/>
      <c r="G3" s="187"/>
      <c r="H3" s="187"/>
      <c r="I3" s="178"/>
      <c r="J3" s="178"/>
      <c r="K3" s="178"/>
      <c r="L3" s="178"/>
      <c r="M3" s="178"/>
      <c r="N3" s="178"/>
      <c r="O3" s="178"/>
      <c r="P3" s="178"/>
      <c r="Q3" s="178"/>
      <c r="R3" s="185"/>
    </row>
    <row r="4" spans="2:18" s="2" customFormat="1" ht="23.25" customHeight="1" thickBot="1" x14ac:dyDescent="0.3">
      <c r="B4" s="186" t="s">
        <v>8</v>
      </c>
      <c r="C4" s="187"/>
      <c r="D4" s="187"/>
      <c r="E4" s="187"/>
      <c r="F4" s="187"/>
      <c r="G4" s="187"/>
      <c r="H4" s="187"/>
      <c r="I4" s="178"/>
      <c r="J4" s="178"/>
      <c r="K4" s="178"/>
      <c r="L4" s="178"/>
      <c r="M4" s="178"/>
      <c r="N4" s="178"/>
      <c r="O4" s="178"/>
      <c r="P4" s="178"/>
      <c r="Q4" s="178"/>
      <c r="R4" s="185"/>
    </row>
    <row r="5" spans="2:18" s="2" customFormat="1" ht="23.25" customHeight="1" thickBot="1" x14ac:dyDescent="0.3">
      <c r="B5" s="194" t="s">
        <v>52</v>
      </c>
      <c r="C5" s="195"/>
      <c r="D5" s="195"/>
      <c r="E5" s="195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7"/>
    </row>
    <row r="6" spans="2:18" s="2" customFormat="1" ht="23.25" customHeight="1" thickBot="1" x14ac:dyDescent="0.3">
      <c r="B6" s="191" t="s">
        <v>31</v>
      </c>
      <c r="C6" s="192"/>
      <c r="D6" s="192"/>
      <c r="E6" s="192"/>
      <c r="F6" s="192"/>
      <c r="G6" s="193"/>
      <c r="H6" s="190" t="s">
        <v>10</v>
      </c>
      <c r="I6" s="156"/>
      <c r="J6" s="156"/>
      <c r="K6" s="156"/>
      <c r="L6" s="156"/>
      <c r="M6" s="156"/>
      <c r="N6" s="156"/>
      <c r="O6" s="156"/>
      <c r="P6" s="156"/>
      <c r="Q6" s="156"/>
      <c r="R6" s="157"/>
    </row>
    <row r="7" spans="2:18" ht="30.75" customHeight="1" x14ac:dyDescent="0.25">
      <c r="B7" s="146" t="s">
        <v>12</v>
      </c>
      <c r="C7" s="148" t="s">
        <v>3</v>
      </c>
      <c r="D7" s="150" t="s">
        <v>13</v>
      </c>
      <c r="E7" s="150" t="s">
        <v>4</v>
      </c>
      <c r="F7" s="151" t="s">
        <v>5</v>
      </c>
      <c r="G7" s="136" t="s">
        <v>6</v>
      </c>
      <c r="H7" s="139" t="s">
        <v>14</v>
      </c>
      <c r="I7" s="127"/>
      <c r="J7" s="127"/>
      <c r="K7" s="140"/>
      <c r="L7" s="139" t="s">
        <v>2</v>
      </c>
      <c r="M7" s="127"/>
      <c r="N7" s="127"/>
      <c r="O7" s="127"/>
      <c r="P7" s="124" t="s">
        <v>24</v>
      </c>
      <c r="Q7" s="124" t="s">
        <v>23</v>
      </c>
      <c r="R7" s="124" t="s">
        <v>1</v>
      </c>
    </row>
    <row r="8" spans="2:18" ht="42.75" customHeight="1" thickBot="1" x14ac:dyDescent="0.3">
      <c r="B8" s="147"/>
      <c r="C8" s="149"/>
      <c r="D8" s="149"/>
      <c r="E8" s="149"/>
      <c r="F8" s="149"/>
      <c r="G8" s="137"/>
      <c r="H8" s="6" t="s">
        <v>15</v>
      </c>
      <c r="I8" s="7" t="s">
        <v>16</v>
      </c>
      <c r="J8" s="8" t="s">
        <v>0</v>
      </c>
      <c r="K8" s="9" t="s">
        <v>6</v>
      </c>
      <c r="L8" s="6" t="s">
        <v>15</v>
      </c>
      <c r="M8" s="7" t="s">
        <v>16</v>
      </c>
      <c r="N8" s="8" t="s">
        <v>0</v>
      </c>
      <c r="O8" s="9" t="s">
        <v>6</v>
      </c>
      <c r="P8" s="125"/>
      <c r="Q8" s="125"/>
      <c r="R8" s="125"/>
    </row>
    <row r="9" spans="2:18" ht="62.25" customHeight="1" x14ac:dyDescent="0.25">
      <c r="B9" s="84"/>
      <c r="C9" s="85" t="s">
        <v>17</v>
      </c>
      <c r="D9" s="10"/>
      <c r="E9" s="11"/>
      <c r="F9" s="12"/>
      <c r="G9" s="13"/>
      <c r="H9" s="14"/>
      <c r="I9" s="15"/>
      <c r="J9" s="15"/>
      <c r="K9" s="16"/>
      <c r="L9" s="14"/>
      <c r="M9" s="15"/>
      <c r="N9" s="15"/>
      <c r="O9" s="16"/>
      <c r="P9" s="17"/>
      <c r="Q9" s="17"/>
      <c r="R9" s="18"/>
    </row>
    <row r="10" spans="2:18" ht="165" customHeight="1" thickBot="1" x14ac:dyDescent="0.3">
      <c r="B10" s="86" t="s">
        <v>11</v>
      </c>
      <c r="C10" s="87" t="s">
        <v>18</v>
      </c>
      <c r="D10" s="19">
        <v>1</v>
      </c>
      <c r="E10" s="20" t="s">
        <v>19</v>
      </c>
      <c r="F10" s="21">
        <v>300000</v>
      </c>
      <c r="G10" s="22">
        <f t="shared" ref="G10" si="0">+D10*F10</f>
        <v>300000</v>
      </c>
      <c r="H10" s="23">
        <v>0.7</v>
      </c>
      <c r="I10" s="24">
        <v>0</v>
      </c>
      <c r="J10" s="24">
        <f>H10+I10</f>
        <v>0.7</v>
      </c>
      <c r="K10" s="25">
        <f t="shared" ref="K10" si="1">J10*F10</f>
        <v>210000</v>
      </c>
      <c r="L10" s="23">
        <v>0.2</v>
      </c>
      <c r="M10" s="104">
        <v>0.1</v>
      </c>
      <c r="N10" s="24">
        <f>L10+M10</f>
        <v>0.30000000000000004</v>
      </c>
      <c r="O10" s="25">
        <f>N10*G10</f>
        <v>90000.000000000015</v>
      </c>
      <c r="P10" s="26">
        <f>N10+J10</f>
        <v>1</v>
      </c>
      <c r="Q10" s="27">
        <f>O10+K10</f>
        <v>300000</v>
      </c>
      <c r="R10" s="28" t="s">
        <v>25</v>
      </c>
    </row>
    <row r="11" spans="2:18" ht="25.5" customHeight="1" thickBot="1" x14ac:dyDescent="0.3">
      <c r="B11" s="153" t="s">
        <v>33</v>
      </c>
      <c r="C11" s="154"/>
      <c r="D11" s="154"/>
      <c r="E11" s="154"/>
      <c r="F11" s="154"/>
      <c r="G11" s="155"/>
      <c r="H11" s="174" t="s">
        <v>10</v>
      </c>
      <c r="I11" s="175"/>
      <c r="J11" s="175"/>
      <c r="K11" s="175"/>
      <c r="L11" s="175"/>
      <c r="M11" s="175"/>
      <c r="N11" s="175"/>
      <c r="O11" s="175"/>
      <c r="P11" s="175"/>
      <c r="Q11" s="175"/>
      <c r="R11" s="176"/>
    </row>
    <row r="12" spans="2:18" ht="31.5" customHeight="1" x14ac:dyDescent="0.25">
      <c r="B12" s="146" t="s">
        <v>12</v>
      </c>
      <c r="C12" s="177" t="s">
        <v>3</v>
      </c>
      <c r="D12" s="179" t="s">
        <v>13</v>
      </c>
      <c r="E12" s="150" t="s">
        <v>4</v>
      </c>
      <c r="F12" s="180" t="s">
        <v>5</v>
      </c>
      <c r="G12" s="136" t="s">
        <v>6</v>
      </c>
      <c r="H12" s="139" t="s">
        <v>14</v>
      </c>
      <c r="I12" s="127"/>
      <c r="J12" s="127"/>
      <c r="K12" s="140"/>
      <c r="L12" s="139" t="s">
        <v>2</v>
      </c>
      <c r="M12" s="127"/>
      <c r="N12" s="127"/>
      <c r="O12" s="127"/>
      <c r="P12" s="124" t="s">
        <v>24</v>
      </c>
      <c r="Q12" s="124" t="s">
        <v>23</v>
      </c>
      <c r="R12" s="124" t="s">
        <v>1</v>
      </c>
    </row>
    <row r="13" spans="2:18" ht="48" customHeight="1" thickBot="1" x14ac:dyDescent="0.3">
      <c r="B13" s="171"/>
      <c r="C13" s="178"/>
      <c r="D13" s="144"/>
      <c r="E13" s="159"/>
      <c r="F13" s="181"/>
      <c r="G13" s="169"/>
      <c r="H13" s="92" t="s">
        <v>15</v>
      </c>
      <c r="I13" s="93" t="s">
        <v>16</v>
      </c>
      <c r="J13" s="94" t="s">
        <v>0</v>
      </c>
      <c r="K13" s="71" t="s">
        <v>6</v>
      </c>
      <c r="L13" s="95" t="s">
        <v>15</v>
      </c>
      <c r="M13" s="94" t="s">
        <v>16</v>
      </c>
      <c r="N13" s="96" t="s">
        <v>0</v>
      </c>
      <c r="O13" s="67" t="s">
        <v>6</v>
      </c>
      <c r="P13" s="125"/>
      <c r="Q13" s="152"/>
      <c r="R13" s="152"/>
    </row>
    <row r="14" spans="2:18" ht="71.25" customHeight="1" x14ac:dyDescent="0.25">
      <c r="B14" s="97"/>
      <c r="C14" s="98" t="s">
        <v>26</v>
      </c>
      <c r="D14" s="172">
        <v>1</v>
      </c>
      <c r="E14" s="150" t="s">
        <v>27</v>
      </c>
      <c r="F14" s="173">
        <v>24880</v>
      </c>
      <c r="G14" s="143">
        <f>+D14*F14</f>
        <v>24880</v>
      </c>
      <c r="H14" s="158">
        <v>0</v>
      </c>
      <c r="I14" s="165">
        <v>0.25</v>
      </c>
      <c r="J14" s="158">
        <f>H14+I14</f>
        <v>0.25</v>
      </c>
      <c r="K14" s="168">
        <f>J14*F14</f>
        <v>6220</v>
      </c>
      <c r="L14" s="170">
        <v>0</v>
      </c>
      <c r="M14" s="165">
        <v>0.05</v>
      </c>
      <c r="N14" s="158">
        <f>L14+M14</f>
        <v>0.05</v>
      </c>
      <c r="O14" s="160">
        <f>N14*G14</f>
        <v>1244</v>
      </c>
      <c r="P14" s="161">
        <f>J14+N14</f>
        <v>0.3</v>
      </c>
      <c r="Q14" s="164">
        <f>O14+K14</f>
        <v>7464</v>
      </c>
      <c r="R14" s="164" t="s">
        <v>51</v>
      </c>
    </row>
    <row r="15" spans="2:18" ht="71.25" customHeight="1" x14ac:dyDescent="0.25">
      <c r="B15" s="89"/>
      <c r="C15" s="88" t="s">
        <v>28</v>
      </c>
      <c r="D15" s="159"/>
      <c r="E15" s="159"/>
      <c r="F15" s="159"/>
      <c r="G15" s="144"/>
      <c r="H15" s="159"/>
      <c r="I15" s="166"/>
      <c r="J15" s="159"/>
      <c r="K15" s="169"/>
      <c r="L15" s="171"/>
      <c r="M15" s="166"/>
      <c r="N15" s="159"/>
      <c r="O15" s="159"/>
      <c r="P15" s="162"/>
      <c r="Q15" s="152"/>
      <c r="R15" s="152"/>
    </row>
    <row r="16" spans="2:18" ht="75.75" customHeight="1" x14ac:dyDescent="0.25">
      <c r="B16" s="89">
        <v>1</v>
      </c>
      <c r="C16" s="90" t="s">
        <v>32</v>
      </c>
      <c r="D16" s="159"/>
      <c r="E16" s="159"/>
      <c r="F16" s="159"/>
      <c r="G16" s="144"/>
      <c r="H16" s="159"/>
      <c r="I16" s="166"/>
      <c r="J16" s="159"/>
      <c r="K16" s="169"/>
      <c r="L16" s="171"/>
      <c r="M16" s="166"/>
      <c r="N16" s="159"/>
      <c r="O16" s="159"/>
      <c r="P16" s="162"/>
      <c r="Q16" s="152"/>
      <c r="R16" s="152"/>
    </row>
    <row r="17" spans="2:18" ht="90" customHeight="1" x14ac:dyDescent="0.25">
      <c r="B17" s="89">
        <v>2</v>
      </c>
      <c r="C17" s="90" t="s">
        <v>29</v>
      </c>
      <c r="D17" s="159"/>
      <c r="E17" s="159"/>
      <c r="F17" s="159"/>
      <c r="G17" s="144"/>
      <c r="H17" s="159"/>
      <c r="I17" s="166"/>
      <c r="J17" s="159"/>
      <c r="K17" s="169"/>
      <c r="L17" s="171"/>
      <c r="M17" s="166"/>
      <c r="N17" s="159"/>
      <c r="O17" s="159"/>
      <c r="P17" s="162"/>
      <c r="Q17" s="152"/>
      <c r="R17" s="152"/>
    </row>
    <row r="18" spans="2:18" ht="93.75" customHeight="1" thickBot="1" x14ac:dyDescent="0.3">
      <c r="B18" s="99">
        <v>3</v>
      </c>
      <c r="C18" s="100" t="s">
        <v>30</v>
      </c>
      <c r="D18" s="149"/>
      <c r="E18" s="149"/>
      <c r="F18" s="149"/>
      <c r="G18" s="145"/>
      <c r="H18" s="149"/>
      <c r="I18" s="167"/>
      <c r="J18" s="149"/>
      <c r="K18" s="137"/>
      <c r="L18" s="147"/>
      <c r="M18" s="167"/>
      <c r="N18" s="149"/>
      <c r="O18" s="149"/>
      <c r="P18" s="163"/>
      <c r="Q18" s="125"/>
      <c r="R18" s="125"/>
    </row>
    <row r="19" spans="2:18" ht="23.25" customHeight="1" thickBot="1" x14ac:dyDescent="0.3">
      <c r="B19" s="153" t="s">
        <v>34</v>
      </c>
      <c r="C19" s="154"/>
      <c r="D19" s="154"/>
      <c r="E19" s="154"/>
      <c r="F19" s="154"/>
      <c r="G19" s="155"/>
      <c r="H19" s="156" t="s">
        <v>35</v>
      </c>
      <c r="I19" s="156"/>
      <c r="J19" s="156"/>
      <c r="K19" s="156"/>
      <c r="L19" s="156"/>
      <c r="M19" s="156"/>
      <c r="N19" s="156"/>
      <c r="O19" s="156"/>
      <c r="P19" s="156"/>
      <c r="Q19" s="156"/>
      <c r="R19" s="157"/>
    </row>
    <row r="20" spans="2:18" ht="29.25" customHeight="1" x14ac:dyDescent="0.25">
      <c r="B20" s="146" t="s">
        <v>12</v>
      </c>
      <c r="C20" s="148" t="s">
        <v>3</v>
      </c>
      <c r="D20" s="150" t="s">
        <v>4</v>
      </c>
      <c r="E20" s="150" t="s">
        <v>13</v>
      </c>
      <c r="F20" s="151" t="s">
        <v>5</v>
      </c>
      <c r="G20" s="136" t="s">
        <v>6</v>
      </c>
      <c r="H20" s="138" t="s">
        <v>14</v>
      </c>
      <c r="I20" s="127"/>
      <c r="J20" s="127"/>
      <c r="K20" s="127"/>
      <c r="L20" s="139" t="s">
        <v>2</v>
      </c>
      <c r="M20" s="127"/>
      <c r="N20" s="127"/>
      <c r="O20" s="140"/>
      <c r="P20" s="124" t="s">
        <v>24</v>
      </c>
      <c r="Q20" s="141" t="s">
        <v>23</v>
      </c>
      <c r="R20" s="124" t="s">
        <v>1</v>
      </c>
    </row>
    <row r="21" spans="2:18" ht="54.75" customHeight="1" thickBot="1" x14ac:dyDescent="0.3">
      <c r="B21" s="147"/>
      <c r="C21" s="149"/>
      <c r="D21" s="149"/>
      <c r="E21" s="149"/>
      <c r="F21" s="149"/>
      <c r="G21" s="137"/>
      <c r="H21" s="8" t="s">
        <v>15</v>
      </c>
      <c r="I21" s="7" t="s">
        <v>16</v>
      </c>
      <c r="J21" s="8" t="s">
        <v>0</v>
      </c>
      <c r="K21" s="9" t="s">
        <v>6</v>
      </c>
      <c r="L21" s="6" t="s">
        <v>15</v>
      </c>
      <c r="M21" s="7" t="s">
        <v>16</v>
      </c>
      <c r="N21" s="8" t="s">
        <v>0</v>
      </c>
      <c r="O21" s="32" t="s">
        <v>6</v>
      </c>
      <c r="P21" s="125"/>
      <c r="Q21" s="142"/>
      <c r="R21" s="125"/>
    </row>
    <row r="22" spans="2:18" ht="36" customHeight="1" x14ac:dyDescent="0.25">
      <c r="B22" s="33"/>
      <c r="C22" s="5" t="s">
        <v>36</v>
      </c>
      <c r="D22" s="34"/>
      <c r="E22" s="34"/>
      <c r="F22" s="91"/>
      <c r="G22" s="35"/>
      <c r="H22" s="36"/>
      <c r="I22" s="37"/>
      <c r="J22" s="36"/>
      <c r="K22" s="38"/>
      <c r="L22" s="39"/>
      <c r="M22" s="37"/>
      <c r="N22" s="36"/>
      <c r="O22" s="40"/>
      <c r="P22" s="41"/>
      <c r="Q22" s="42"/>
      <c r="R22" s="41"/>
    </row>
    <row r="23" spans="2:18" ht="41.25" customHeight="1" x14ac:dyDescent="0.25">
      <c r="B23" s="43">
        <v>1</v>
      </c>
      <c r="C23" s="44" t="s">
        <v>37</v>
      </c>
      <c r="D23" s="45" t="s">
        <v>19</v>
      </c>
      <c r="E23" s="46">
        <v>25</v>
      </c>
      <c r="F23" s="47">
        <v>4144</v>
      </c>
      <c r="G23" s="48">
        <f>E23*F23</f>
        <v>103600</v>
      </c>
      <c r="H23" s="49"/>
      <c r="I23" s="50"/>
      <c r="J23" s="50"/>
      <c r="K23" s="51"/>
      <c r="L23" s="52"/>
      <c r="M23" s="50"/>
      <c r="N23" s="50"/>
      <c r="O23" s="53"/>
      <c r="P23" s="54"/>
      <c r="Q23" s="55"/>
      <c r="R23" s="54"/>
    </row>
    <row r="24" spans="2:18" ht="37.5" customHeight="1" x14ac:dyDescent="0.25">
      <c r="B24" s="43">
        <v>2</v>
      </c>
      <c r="C24" s="44" t="s">
        <v>38</v>
      </c>
      <c r="D24" s="45" t="s">
        <v>19</v>
      </c>
      <c r="E24" s="46">
        <v>95</v>
      </c>
      <c r="F24" s="56">
        <v>479</v>
      </c>
      <c r="G24" s="48">
        <f>F24*E24</f>
        <v>45505</v>
      </c>
      <c r="H24" s="49"/>
      <c r="I24" s="50"/>
      <c r="J24" s="50"/>
      <c r="K24" s="51"/>
      <c r="L24" s="52"/>
      <c r="M24" s="50"/>
      <c r="N24" s="50"/>
      <c r="O24" s="53"/>
      <c r="P24" s="54"/>
      <c r="Q24" s="55"/>
      <c r="R24" s="54"/>
    </row>
    <row r="25" spans="2:18" ht="24" customHeight="1" x14ac:dyDescent="0.25">
      <c r="B25" s="43"/>
      <c r="C25" s="44" t="s">
        <v>36</v>
      </c>
      <c r="D25" s="45"/>
      <c r="E25" s="46"/>
      <c r="F25" s="56"/>
      <c r="G25" s="48"/>
      <c r="H25" s="49"/>
      <c r="I25" s="50"/>
      <c r="J25" s="50"/>
      <c r="K25" s="51"/>
      <c r="L25" s="52"/>
      <c r="M25" s="50"/>
      <c r="N25" s="50"/>
      <c r="O25" s="53"/>
      <c r="P25" s="54"/>
      <c r="Q25" s="55"/>
      <c r="R25" s="54"/>
    </row>
    <row r="26" spans="2:18" ht="41.25" customHeight="1" x14ac:dyDescent="0.25">
      <c r="B26" s="43">
        <v>3</v>
      </c>
      <c r="C26" s="44" t="s">
        <v>39</v>
      </c>
      <c r="D26" s="45" t="s">
        <v>19</v>
      </c>
      <c r="E26" s="46">
        <v>9</v>
      </c>
      <c r="F26" s="56">
        <v>777</v>
      </c>
      <c r="G26" s="48">
        <f>E26*F26</f>
        <v>6993</v>
      </c>
      <c r="H26" s="49"/>
      <c r="I26" s="50"/>
      <c r="J26" s="50"/>
      <c r="K26" s="51"/>
      <c r="L26" s="52"/>
      <c r="M26" s="50"/>
      <c r="N26" s="50"/>
      <c r="O26" s="53"/>
      <c r="P26" s="54"/>
      <c r="Q26" s="55"/>
      <c r="R26" s="54"/>
    </row>
    <row r="27" spans="2:18" ht="39" customHeight="1" x14ac:dyDescent="0.25">
      <c r="B27" s="43">
        <v>4</v>
      </c>
      <c r="C27" s="44" t="s">
        <v>40</v>
      </c>
      <c r="D27" s="45" t="s">
        <v>19</v>
      </c>
      <c r="E27" s="46">
        <v>2</v>
      </c>
      <c r="F27" s="56">
        <v>752</v>
      </c>
      <c r="G27" s="48">
        <f>E27*F27</f>
        <v>1504</v>
      </c>
      <c r="H27" s="49"/>
      <c r="I27" s="50"/>
      <c r="J27" s="50"/>
      <c r="K27" s="51"/>
      <c r="L27" s="52"/>
      <c r="M27" s="50"/>
      <c r="N27" s="50"/>
      <c r="O27" s="53"/>
      <c r="P27" s="54"/>
      <c r="Q27" s="55"/>
      <c r="R27" s="54"/>
    </row>
    <row r="28" spans="2:18" ht="42.75" customHeight="1" x14ac:dyDescent="0.25">
      <c r="B28" s="43">
        <v>5</v>
      </c>
      <c r="C28" s="44" t="s">
        <v>41</v>
      </c>
      <c r="D28" s="45" t="s">
        <v>19</v>
      </c>
      <c r="E28" s="46">
        <v>126</v>
      </c>
      <c r="F28" s="56">
        <v>741</v>
      </c>
      <c r="G28" s="48">
        <f>F28*E28</f>
        <v>93366</v>
      </c>
      <c r="H28" s="49"/>
      <c r="I28" s="50"/>
      <c r="J28" s="50"/>
      <c r="K28" s="51"/>
      <c r="L28" s="52"/>
      <c r="M28" s="50"/>
      <c r="N28" s="50"/>
      <c r="O28" s="53"/>
      <c r="P28" s="54"/>
      <c r="Q28" s="55"/>
      <c r="R28" s="54"/>
    </row>
    <row r="29" spans="2:18" ht="37.5" customHeight="1" x14ac:dyDescent="0.25">
      <c r="B29" s="43">
        <v>6</v>
      </c>
      <c r="C29" s="44" t="s">
        <v>42</v>
      </c>
      <c r="D29" s="45" t="s">
        <v>43</v>
      </c>
      <c r="E29" s="46">
        <v>268</v>
      </c>
      <c r="F29" s="56">
        <v>174</v>
      </c>
      <c r="G29" s="48">
        <f>F29*E29</f>
        <v>46632</v>
      </c>
      <c r="H29" s="49"/>
      <c r="I29" s="50"/>
      <c r="J29" s="50"/>
      <c r="K29" s="51"/>
      <c r="L29" s="52"/>
      <c r="M29" s="50"/>
      <c r="N29" s="50"/>
      <c r="O29" s="53"/>
      <c r="P29" s="54"/>
      <c r="Q29" s="55"/>
      <c r="R29" s="54"/>
    </row>
    <row r="30" spans="2:18" ht="49.5" customHeight="1" x14ac:dyDescent="0.25">
      <c r="B30" s="43">
        <v>7</v>
      </c>
      <c r="C30" s="44" t="s">
        <v>44</v>
      </c>
      <c r="D30" s="45" t="s">
        <v>43</v>
      </c>
      <c r="E30" s="46">
        <v>2665</v>
      </c>
      <c r="F30" s="56">
        <v>176</v>
      </c>
      <c r="G30" s="48">
        <f>F30*E30</f>
        <v>469040</v>
      </c>
      <c r="H30" s="49">
        <v>0</v>
      </c>
      <c r="I30" s="105">
        <v>0.12479999999999999</v>
      </c>
      <c r="J30" s="50">
        <f>H30+I30</f>
        <v>0.12479999999999999</v>
      </c>
      <c r="K30" s="51">
        <f>J30*G30</f>
        <v>58536.191999999995</v>
      </c>
      <c r="L30" s="52">
        <v>0</v>
      </c>
      <c r="M30" s="105">
        <v>7.6E-3</v>
      </c>
      <c r="N30" s="50">
        <f>L30+M30</f>
        <v>7.6E-3</v>
      </c>
      <c r="O30" s="53">
        <f>N30*G30</f>
        <v>3564.7040000000002</v>
      </c>
      <c r="P30" s="57">
        <f>(J30+N30)</f>
        <v>0.13239999999999999</v>
      </c>
      <c r="Q30" s="55">
        <f>P30*G30</f>
        <v>62100.895999999993</v>
      </c>
      <c r="R30" s="58" t="s">
        <v>45</v>
      </c>
    </row>
    <row r="31" spans="2:18" ht="44.25" customHeight="1" thickBot="1" x14ac:dyDescent="0.3">
      <c r="B31" s="59">
        <v>8</v>
      </c>
      <c r="C31" s="60" t="s">
        <v>46</v>
      </c>
      <c r="D31" s="61" t="s">
        <v>19</v>
      </c>
      <c r="E31" s="62">
        <v>225</v>
      </c>
      <c r="F31" s="63">
        <v>975</v>
      </c>
      <c r="G31" s="64">
        <f>E31*F31</f>
        <v>219375</v>
      </c>
      <c r="H31" s="65">
        <v>0</v>
      </c>
      <c r="I31" s="106">
        <v>0.1898</v>
      </c>
      <c r="J31" s="66">
        <f>H31+I31</f>
        <v>0.1898</v>
      </c>
      <c r="K31" s="67">
        <f>J31*G31</f>
        <v>41637.375</v>
      </c>
      <c r="L31" s="68">
        <v>0</v>
      </c>
      <c r="M31" s="106">
        <v>0</v>
      </c>
      <c r="N31" s="66">
        <f>L31+M31</f>
        <v>0</v>
      </c>
      <c r="O31" s="69">
        <f>N31*G31</f>
        <v>0</v>
      </c>
      <c r="P31" s="70">
        <f>(J31+N31)</f>
        <v>0.1898</v>
      </c>
      <c r="Q31" s="71">
        <f>P31*G31</f>
        <v>41637.375</v>
      </c>
      <c r="R31" s="58" t="s">
        <v>47</v>
      </c>
    </row>
    <row r="32" spans="2:18" ht="28.5" customHeight="1" thickBot="1" x14ac:dyDescent="0.35">
      <c r="B32" s="101"/>
      <c r="C32" s="116" t="s">
        <v>48</v>
      </c>
      <c r="D32" s="117"/>
      <c r="E32" s="118"/>
      <c r="F32" s="72"/>
      <c r="G32" s="73">
        <f>G10+G14+G23+G24+G26+G27+G28+G29+G30+G31</f>
        <v>1310895</v>
      </c>
      <c r="H32" s="126"/>
      <c r="I32" s="127"/>
      <c r="J32" s="127"/>
      <c r="K32" s="127"/>
      <c r="L32" s="128" t="s">
        <v>20</v>
      </c>
      <c r="M32" s="129"/>
      <c r="N32" s="129"/>
      <c r="O32" s="130"/>
      <c r="P32" s="74"/>
      <c r="Q32" s="75">
        <f>Q10+Q14+Q30+Q31</f>
        <v>411202.27100000001</v>
      </c>
      <c r="R32" s="29"/>
    </row>
    <row r="33" spans="2:18" ht="26.25" hidden="1" customHeight="1" thickBot="1" x14ac:dyDescent="0.35">
      <c r="B33" s="102"/>
      <c r="C33" s="116" t="s">
        <v>49</v>
      </c>
      <c r="D33" s="117"/>
      <c r="E33" s="118"/>
      <c r="F33" s="76">
        <v>0.05</v>
      </c>
      <c r="G33" s="77">
        <f>G32*F33</f>
        <v>65544.75</v>
      </c>
      <c r="H33" s="131"/>
      <c r="I33" s="132"/>
      <c r="J33" s="132"/>
      <c r="K33" s="132"/>
      <c r="L33" s="133" t="s">
        <v>21</v>
      </c>
      <c r="M33" s="134"/>
      <c r="N33" s="134"/>
      <c r="O33" s="135"/>
      <c r="P33" s="78">
        <v>0.05</v>
      </c>
      <c r="Q33" s="79">
        <f>Q32*P33</f>
        <v>20560.113550000002</v>
      </c>
      <c r="R33" s="30"/>
    </row>
    <row r="34" spans="2:18" ht="27.75" hidden="1" customHeight="1" thickBot="1" x14ac:dyDescent="0.35">
      <c r="B34" s="103"/>
      <c r="C34" s="116" t="s">
        <v>50</v>
      </c>
      <c r="D34" s="117"/>
      <c r="E34" s="118"/>
      <c r="F34" s="80"/>
      <c r="G34" s="81">
        <f>G32+G33</f>
        <v>1376439.75</v>
      </c>
      <c r="H34" s="119"/>
      <c r="I34" s="120"/>
      <c r="J34" s="120"/>
      <c r="K34" s="120"/>
      <c r="L34" s="121" t="s">
        <v>22</v>
      </c>
      <c r="M34" s="122"/>
      <c r="N34" s="122"/>
      <c r="O34" s="123"/>
      <c r="P34" s="82"/>
      <c r="Q34" s="83">
        <f>Q32+Q33</f>
        <v>431762.38455000002</v>
      </c>
      <c r="R34" s="31"/>
    </row>
  </sheetData>
  <mergeCells count="69">
    <mergeCell ref="G7:G8"/>
    <mergeCell ref="F7:F8"/>
    <mergeCell ref="L7:O7"/>
    <mergeCell ref="I1:R4"/>
    <mergeCell ref="B4:H4"/>
    <mergeCell ref="B3:H3"/>
    <mergeCell ref="P7:P8"/>
    <mergeCell ref="B1:H1"/>
    <mergeCell ref="B2:H2"/>
    <mergeCell ref="H6:R6"/>
    <mergeCell ref="B6:G6"/>
    <mergeCell ref="R7:R8"/>
    <mergeCell ref="B7:B8"/>
    <mergeCell ref="B5:R5"/>
    <mergeCell ref="Q7:Q8"/>
    <mergeCell ref="H7:K7"/>
    <mergeCell ref="E7:E8"/>
    <mergeCell ref="D7:D8"/>
    <mergeCell ref="C7:C8"/>
    <mergeCell ref="H14:H18"/>
    <mergeCell ref="B11:G11"/>
    <mergeCell ref="H11:R11"/>
    <mergeCell ref="B12:B13"/>
    <mergeCell ref="C12:C13"/>
    <mergeCell ref="D12:D13"/>
    <mergeCell ref="E12:E13"/>
    <mergeCell ref="F12:F13"/>
    <mergeCell ref="G12:G13"/>
    <mergeCell ref="H12:K12"/>
    <mergeCell ref="L12:O12"/>
    <mergeCell ref="P12:P13"/>
    <mergeCell ref="Q12:Q13"/>
    <mergeCell ref="R12:R13"/>
    <mergeCell ref="B19:G19"/>
    <mergeCell ref="H19:R19"/>
    <mergeCell ref="N14:N18"/>
    <mergeCell ref="O14:O18"/>
    <mergeCell ref="P14:P18"/>
    <mergeCell ref="Q14:Q18"/>
    <mergeCell ref="R14:R18"/>
    <mergeCell ref="I14:I18"/>
    <mergeCell ref="J14:J18"/>
    <mergeCell ref="K14:K18"/>
    <mergeCell ref="L14:L18"/>
    <mergeCell ref="M14:M18"/>
    <mergeCell ref="D14:D18"/>
    <mergeCell ref="E14:E18"/>
    <mergeCell ref="F14:F18"/>
    <mergeCell ref="G14:G18"/>
    <mergeCell ref="B20:B21"/>
    <mergeCell ref="C20:C21"/>
    <mergeCell ref="D20:D21"/>
    <mergeCell ref="E20:E21"/>
    <mergeCell ref="F20:F21"/>
    <mergeCell ref="C34:E34"/>
    <mergeCell ref="H34:K34"/>
    <mergeCell ref="L34:O34"/>
    <mergeCell ref="R20:R21"/>
    <mergeCell ref="C32:E32"/>
    <mergeCell ref="H32:K32"/>
    <mergeCell ref="L32:O32"/>
    <mergeCell ref="C33:E33"/>
    <mergeCell ref="H33:K33"/>
    <mergeCell ref="L33:O33"/>
    <mergeCell ref="G20:G21"/>
    <mergeCell ref="H20:K20"/>
    <mergeCell ref="L20:O20"/>
    <mergeCell ref="P20:P21"/>
    <mergeCell ref="Q20:Q21"/>
  </mergeCells>
  <printOptions horizontalCentered="1" gridLines="1"/>
  <pageMargins left="0.39370078740157499" right="0.39370078740157499" top="0.74803149606299202" bottom="0.59055118110236204" header="0.39370078740157499" footer="0.39370078740157499"/>
  <pageSetup paperSize="8" scale="46" orientation="landscape" r:id="rId1"/>
  <headerFooter>
    <oddFooter>&amp;C&amp;P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40B8C6-4185-4287-A4B2-33CAD1C6D9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61A0BC-2888-4CFF-98C8-433638CB2A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P.A. 001</vt:lpstr>
      <vt:lpstr>'P.A. 001'!Print_Titles</vt:lpstr>
    </vt:vector>
  </TitlesOfParts>
  <Company>Khansaheb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Diwakaran M S</dc:creator>
  <cp:lastModifiedBy>Himal Kosala</cp:lastModifiedBy>
  <cp:lastPrinted>2023-01-24T10:20:34Z</cp:lastPrinted>
  <dcterms:created xsi:type="dcterms:W3CDTF">2022-11-16T04:32:17Z</dcterms:created>
  <dcterms:modified xsi:type="dcterms:W3CDTF">2023-02-17T09:35:24Z</dcterms:modified>
</cp:coreProperties>
</file>