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showInkAnnotation="0" codeName="ThisWorkbook"/>
  <mc:AlternateContent xmlns:mc="http://schemas.openxmlformats.org/markup-compatibility/2006">
    <mc:Choice Requires="x15">
      <x15ac:absPath xmlns:x15ac="http://schemas.microsoft.com/office/spreadsheetml/2010/11/ac" url="C:\Users\himal\OneDrive\Documents\Work\ECON\Omniyat\Payments\Contractor Payment Cerfificates\KCE\Sub Contractor Payment\P004 Al Shirawi\3 March\"/>
    </mc:Choice>
  </mc:AlternateContent>
  <xr:revisionPtr revIDLastSave="0" documentId="13_ncr:1_{60A820A3-7196-4A7B-9B76-E00EE5DDD482}" xr6:coauthVersionLast="47" xr6:coauthVersionMax="47" xr10:uidLastSave="{00000000-0000-0000-0000-000000000000}"/>
  <bookViews>
    <workbookView xWindow="-110" yWindow="-110" windowWidth="25820" windowHeight="13900" tabRatio="581" xr2:uid="{00000000-000D-0000-FFFF-FFFF00000000}"/>
  </bookViews>
  <sheets>
    <sheet name="BOQ" sheetId="101" r:id="rId1"/>
    <sheet name="Balcony" sheetId="102" r:id="rId2"/>
    <sheet name="Wet Area" sheetId="103" r:id="rId3"/>
    <sheet name="Landscape Areas" sheetId="104" r:id="rId4"/>
    <sheet name="LPG Tank" sheetId="105" r:id="rId5"/>
    <sheet name="Driver Ways" sheetId="106" r:id="rId6"/>
  </sheets>
  <definedNames>
    <definedName name="_xlnm._FilterDatabase" localSheetId="1" hidden="1">Balcony!$A$4:$M$28</definedName>
    <definedName name="_xlnm._FilterDatabase" localSheetId="0" hidden="1">BOQ!$B$7:$P$58</definedName>
    <definedName name="_xlnm._FilterDatabase" localSheetId="3" hidden="1">'Landscape Areas'!$A$4:$M$20</definedName>
    <definedName name="_xlnm._FilterDatabase" localSheetId="4" hidden="1">'LPG Tank'!$A$4:$M$14</definedName>
    <definedName name="_xlnm._FilterDatabase" localSheetId="2" hidden="1">'Wet Area'!$A$4:$K$20</definedName>
    <definedName name="_xlnm.Print_Area" localSheetId="1">Balcony!$A$1:$M$27</definedName>
    <definedName name="_xlnm.Print_Area" localSheetId="0">BOQ!$A$1:$Q$58</definedName>
    <definedName name="_xlnm.Print_Area" localSheetId="3">'Landscape Areas'!$A$1:$M$115</definedName>
    <definedName name="_xlnm.Print_Area" localSheetId="4">'LPG Tank'!$A$1:$M$39</definedName>
    <definedName name="_xlnm.Print_Area" localSheetId="2">'Wet Area'!$A$1:$K$45</definedName>
    <definedName name="_xlnm.Print_Titles" localSheetId="0">BOQ!$3:$6</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1" i="101" l="1"/>
  <c r="L20" i="106"/>
  <c r="L18" i="106"/>
  <c r="K19" i="106"/>
  <c r="K17" i="106"/>
  <c r="L111" i="104"/>
  <c r="L110" i="104"/>
  <c r="L108" i="104"/>
  <c r="L106" i="104"/>
  <c r="L103" i="104"/>
  <c r="L100" i="104"/>
  <c r="L99" i="104"/>
  <c r="K109" i="104"/>
  <c r="K107" i="104"/>
  <c r="K104" i="104"/>
  <c r="K102" i="104"/>
  <c r="K101" i="104"/>
  <c r="K98" i="104"/>
  <c r="O52" i="101" l="1"/>
  <c r="O56" i="101" l="1"/>
  <c r="P56" i="101" s="1"/>
  <c r="O55" i="101"/>
  <c r="P55" i="101" s="1"/>
  <c r="J56" i="101"/>
  <c r="J55" i="101"/>
  <c r="H22" i="101"/>
  <c r="K97" i="104" l="1"/>
  <c r="L96" i="104"/>
  <c r="K95" i="104"/>
  <c r="L94" i="104"/>
  <c r="K93" i="104"/>
  <c r="L92" i="104"/>
  <c r="K91" i="104"/>
  <c r="L66" i="104"/>
  <c r="K65" i="104"/>
  <c r="L64" i="104"/>
  <c r="K63" i="104"/>
  <c r="L62" i="104"/>
  <c r="K61" i="104"/>
  <c r="L90" i="104" l="1"/>
  <c r="L88" i="104"/>
  <c r="L86" i="104"/>
  <c r="L84" i="104"/>
  <c r="L82" i="104"/>
  <c r="L80" i="104"/>
  <c r="L78" i="104"/>
  <c r="L76" i="104"/>
  <c r="J42" i="103"/>
  <c r="J40" i="103"/>
  <c r="N52" i="101" l="1"/>
  <c r="G52" i="101"/>
  <c r="J52" i="101" s="1"/>
  <c r="P52" i="101" l="1"/>
  <c r="H16" i="101"/>
  <c r="L74" i="104"/>
  <c r="L72" i="104"/>
  <c r="L70" i="104"/>
  <c r="L69" i="104"/>
  <c r="J32" i="103"/>
  <c r="J30" i="103"/>
  <c r="J28" i="103"/>
  <c r="K27" i="102"/>
  <c r="H47" i="101" l="1"/>
  <c r="H27" i="101"/>
  <c r="L22" i="106"/>
  <c r="K22" i="106"/>
  <c r="K13" i="105"/>
  <c r="L9" i="105"/>
  <c r="L8" i="105"/>
  <c r="L13" i="105" s="1"/>
  <c r="K14" i="105" s="1"/>
  <c r="K114" i="104"/>
  <c r="L60" i="104"/>
  <c r="L58" i="104"/>
  <c r="L53" i="104"/>
  <c r="L49" i="104"/>
  <c r="L48" i="104"/>
  <c r="L47" i="104"/>
  <c r="L46" i="104"/>
  <c r="L45" i="104"/>
  <c r="L44" i="104"/>
  <c r="L43" i="104"/>
  <c r="L42" i="104"/>
  <c r="L41" i="104"/>
  <c r="L30" i="104"/>
  <c r="L28" i="104"/>
  <c r="L16" i="104"/>
  <c r="L14" i="104"/>
  <c r="L13" i="104"/>
  <c r="L11" i="104"/>
  <c r="L10" i="104"/>
  <c r="L8" i="104"/>
  <c r="L7" i="104"/>
  <c r="I45" i="103"/>
  <c r="J26" i="103"/>
  <c r="J24" i="103"/>
  <c r="J22" i="103"/>
  <c r="J20" i="103"/>
  <c r="J18" i="103"/>
  <c r="J16" i="103"/>
  <c r="J14" i="103"/>
  <c r="J12" i="103"/>
  <c r="J10" i="103"/>
  <c r="J8" i="103"/>
  <c r="J6" i="103"/>
  <c r="L27" i="102"/>
  <c r="K23" i="106" l="1"/>
  <c r="H40" i="101" s="1"/>
  <c r="L114" i="104"/>
  <c r="K115" i="104" s="1"/>
  <c r="J45" i="103"/>
  <c r="H43" i="101" l="1"/>
  <c r="H35" i="101"/>
  <c r="N40" i="101"/>
  <c r="N49" i="101" l="1"/>
  <c r="O49" i="101" s="1"/>
  <c r="N47" i="101"/>
  <c r="O47" i="101" s="1"/>
  <c r="I49" i="101"/>
  <c r="G49" i="101"/>
  <c r="G47" i="101"/>
  <c r="I47" i="101"/>
  <c r="J49" i="101" l="1"/>
  <c r="J47" i="101"/>
  <c r="P49" i="101"/>
  <c r="P47" i="101"/>
  <c r="S27" i="101"/>
  <c r="I22" i="101" l="1"/>
  <c r="N43" i="101" l="1"/>
  <c r="O43" i="101" s="1"/>
  <c r="N35" i="101"/>
  <c r="N30" i="101"/>
  <c r="N27" i="101"/>
  <c r="N22" i="101"/>
  <c r="N16" i="101"/>
  <c r="I43" i="101"/>
  <c r="N12" i="101"/>
  <c r="G43" i="101"/>
  <c r="J43" i="101" l="1"/>
  <c r="P43" i="101"/>
  <c r="I30" i="101" l="1"/>
  <c r="I12" i="101"/>
  <c r="I27" i="101"/>
  <c r="I40" i="101"/>
  <c r="I35" i="101"/>
  <c r="O16" i="101"/>
  <c r="O30" i="101"/>
  <c r="O12" i="101"/>
  <c r="O27" i="101"/>
  <c r="O22" i="101"/>
  <c r="O40" i="101"/>
  <c r="O35" i="101"/>
  <c r="G30" i="101"/>
  <c r="G16" i="101"/>
  <c r="G12" i="101"/>
  <c r="G27" i="101"/>
  <c r="G22" i="101"/>
  <c r="G40" i="101"/>
  <c r="G35" i="101"/>
  <c r="P35" i="101" l="1"/>
  <c r="P30" i="101"/>
  <c r="J22" i="101"/>
  <c r="P16" i="101"/>
  <c r="P12" i="101"/>
  <c r="J40" i="101"/>
  <c r="P40" i="101"/>
  <c r="J27" i="101"/>
  <c r="J30" i="101"/>
  <c r="J16" i="101"/>
  <c r="G58" i="101"/>
  <c r="J12" i="101"/>
  <c r="P27" i="101"/>
  <c r="P22" i="101"/>
  <c r="J35" i="101"/>
  <c r="M58" i="101" l="1"/>
  <c r="J62" i="101" s="1"/>
  <c r="J58" i="101"/>
  <c r="P62" i="101" s="1"/>
  <c r="P58" i="101"/>
  <c r="O58" i="101" l="1"/>
  <c r="M62" i="101"/>
  <c r="I58" i="101"/>
  <c r="L58" i="101"/>
</calcChain>
</file>

<file path=xl/sharedStrings.xml><?xml version="1.0" encoding="utf-8"?>
<sst xmlns="http://schemas.openxmlformats.org/spreadsheetml/2006/main" count="583" uniqueCount="160">
  <si>
    <t>Description</t>
  </si>
  <si>
    <t>Unit</t>
  </si>
  <si>
    <t>Rate</t>
  </si>
  <si>
    <t>S.N</t>
  </si>
  <si>
    <t>Amount
UAE Dirhams</t>
  </si>
  <si>
    <t>Quantity</t>
  </si>
  <si>
    <t>Total Amount</t>
  </si>
  <si>
    <t>Progress
in %</t>
  </si>
  <si>
    <t xml:space="preserve">Grand Total - UAE Dirhams
</t>
  </si>
  <si>
    <t>AL SHIRAWI CONTRACTING CO. LLC</t>
  </si>
  <si>
    <t>Hard Landscape Waterproofing - Walkways</t>
  </si>
  <si>
    <r>
      <t xml:space="preserve">Supply and apply </t>
    </r>
    <r>
      <rPr>
        <b/>
        <u/>
        <sz val="10"/>
        <color indexed="8"/>
        <rFont val="Calibri "/>
      </rPr>
      <t>one</t>
    </r>
    <r>
      <rPr>
        <u/>
        <sz val="10"/>
        <color indexed="8"/>
        <rFont val="Calibri "/>
      </rPr>
      <t xml:space="preserve"> coat of </t>
    </r>
    <r>
      <rPr>
        <b/>
        <u/>
        <sz val="10"/>
        <color indexed="8"/>
        <rFont val="Calibri "/>
      </rPr>
      <t>Primer</t>
    </r>
    <r>
      <rPr>
        <u/>
        <sz val="10"/>
        <color indexed="8"/>
        <rFont val="Calibri "/>
      </rPr>
      <t xml:space="preserve"> and lay one layer of </t>
    </r>
    <r>
      <rPr>
        <b/>
        <u/>
        <sz val="10"/>
        <color indexed="8"/>
        <rFont val="Calibri "/>
      </rPr>
      <t>Sopralene Flam 180 4P  4mm</t>
    </r>
    <r>
      <rPr>
        <u/>
        <sz val="10"/>
        <color indexed="8"/>
        <rFont val="Calibri "/>
      </rPr>
      <t xml:space="preserve"> Black finish </t>
    </r>
    <r>
      <rPr>
        <b/>
        <u/>
        <sz val="10"/>
        <color indexed="8"/>
        <rFont val="Calibri "/>
      </rPr>
      <t>SBS</t>
    </r>
    <r>
      <rPr>
        <u/>
        <sz val="10"/>
        <color indexed="8"/>
        <rFont val="Calibri "/>
      </rPr>
      <t xml:space="preserve"> modified non woven polyester reinforcement torch on membrane with 75 mm side and end laps fully bonded to the primed surface of the Substructures, including </t>
    </r>
    <r>
      <rPr>
        <b/>
        <u/>
        <sz val="10"/>
        <color indexed="8"/>
        <rFont val="Calibri "/>
      </rPr>
      <t>3.2mm thick</t>
    </r>
    <r>
      <rPr>
        <u/>
        <sz val="10"/>
        <color indexed="8"/>
        <rFont val="Calibri "/>
      </rPr>
      <t xml:space="preserve"> protection board for </t>
    </r>
    <r>
      <rPr>
        <b/>
        <u/>
        <sz val="10"/>
        <color indexed="8"/>
        <rFont val="Calibri "/>
      </rPr>
      <t>vertical areas</t>
    </r>
    <r>
      <rPr>
        <u/>
        <sz val="10"/>
        <color indexed="8"/>
        <rFont val="Calibri "/>
      </rPr>
      <t>, sealant for termination and water test.</t>
    </r>
  </si>
  <si>
    <t>To Horizontal</t>
  </si>
  <si>
    <t>Hard Landscape Waterproofing - Driveways</t>
  </si>
  <si>
    <r>
      <t xml:space="preserve">Supply and apply </t>
    </r>
    <r>
      <rPr>
        <b/>
        <u/>
        <sz val="10"/>
        <color indexed="8"/>
        <rFont val="Calibri "/>
      </rPr>
      <t>one</t>
    </r>
    <r>
      <rPr>
        <u/>
        <sz val="10"/>
        <color indexed="8"/>
        <rFont val="Calibri "/>
      </rPr>
      <t xml:space="preserve"> coat of </t>
    </r>
    <r>
      <rPr>
        <b/>
        <u/>
        <sz val="10"/>
        <color indexed="8"/>
        <rFont val="Calibri "/>
      </rPr>
      <t>Primer</t>
    </r>
    <r>
      <rPr>
        <u/>
        <sz val="10"/>
        <color indexed="8"/>
        <rFont val="Calibri "/>
      </rPr>
      <t xml:space="preserve"> and lay one layer of </t>
    </r>
    <r>
      <rPr>
        <b/>
        <u/>
        <sz val="10"/>
        <color indexed="8"/>
        <rFont val="Calibri "/>
      </rPr>
      <t>Sopralene Flam 180 4P  5mm</t>
    </r>
    <r>
      <rPr>
        <u/>
        <sz val="10"/>
        <color indexed="8"/>
        <rFont val="Calibri "/>
      </rPr>
      <t xml:space="preserve"> Black finish </t>
    </r>
    <r>
      <rPr>
        <b/>
        <u/>
        <sz val="10"/>
        <color indexed="8"/>
        <rFont val="Calibri "/>
      </rPr>
      <t>SBS</t>
    </r>
    <r>
      <rPr>
        <u/>
        <sz val="10"/>
        <color indexed="8"/>
        <rFont val="Calibri "/>
      </rPr>
      <t xml:space="preserve"> modified non woven polyester reinforcement torch on membrane with 75 mm side and end laps fully bonded to the primed surface of the Substructures, including </t>
    </r>
    <r>
      <rPr>
        <b/>
        <u/>
        <sz val="10"/>
        <color indexed="8"/>
        <rFont val="Calibri "/>
      </rPr>
      <t>3.2mm thick</t>
    </r>
    <r>
      <rPr>
        <u/>
        <sz val="10"/>
        <color indexed="8"/>
        <rFont val="Calibri "/>
      </rPr>
      <t xml:space="preserve"> protection board for </t>
    </r>
    <r>
      <rPr>
        <b/>
        <u/>
        <sz val="10"/>
        <color indexed="8"/>
        <rFont val="Calibri "/>
      </rPr>
      <t>horizontal</t>
    </r>
    <r>
      <rPr>
        <u/>
        <sz val="10"/>
        <color indexed="8"/>
        <rFont val="Calibri "/>
      </rPr>
      <t xml:space="preserve"> &amp; </t>
    </r>
    <r>
      <rPr>
        <b/>
        <u/>
        <sz val="10"/>
        <color indexed="8"/>
        <rFont val="Calibri "/>
      </rPr>
      <t>vertical</t>
    </r>
    <r>
      <rPr>
        <u/>
        <sz val="10"/>
        <color indexed="8"/>
        <rFont val="Calibri "/>
      </rPr>
      <t xml:space="preserve"> areas and sealant for termination at drive way areas and water test</t>
    </r>
  </si>
  <si>
    <t>WET AREAS</t>
  </si>
  <si>
    <r>
      <t xml:space="preserve">Supply and apply </t>
    </r>
    <r>
      <rPr>
        <b/>
        <u/>
        <sz val="10"/>
        <color indexed="8"/>
        <rFont val="Calibri "/>
      </rPr>
      <t>Masterseal 588</t>
    </r>
    <r>
      <rPr>
        <u/>
        <sz val="10"/>
        <color indexed="8"/>
        <rFont val="Calibri "/>
      </rPr>
      <t xml:space="preserve"> two component acrylic modified </t>
    </r>
    <r>
      <rPr>
        <b/>
        <u/>
        <sz val="10"/>
        <color indexed="8"/>
        <rFont val="Calibri "/>
      </rPr>
      <t>Cementitious</t>
    </r>
    <r>
      <rPr>
        <u/>
        <sz val="10"/>
        <color indexed="8"/>
        <rFont val="Calibri "/>
      </rPr>
      <t xml:space="preserve"> coating to the horizontal and vertical areas of to the thickness of </t>
    </r>
    <r>
      <rPr>
        <b/>
        <u/>
        <sz val="10"/>
        <color indexed="8"/>
        <rFont val="Calibri "/>
      </rPr>
      <t xml:space="preserve">1.5mm </t>
    </r>
    <r>
      <rPr>
        <u/>
        <sz val="10"/>
        <color indexed="8"/>
        <rFont val="Calibri "/>
      </rPr>
      <t>and water test.</t>
    </r>
  </si>
  <si>
    <t xml:space="preserve">BALCONIES/TERRACES </t>
  </si>
  <si>
    <r>
      <t xml:space="preserve">Supply and apply </t>
    </r>
    <r>
      <rPr>
        <b/>
        <u/>
        <sz val="10"/>
        <color indexed="8"/>
        <rFont val="Calibri "/>
      </rPr>
      <t>Masterseal 588</t>
    </r>
    <r>
      <rPr>
        <u/>
        <sz val="10"/>
        <color indexed="8"/>
        <rFont val="Calibri "/>
      </rPr>
      <t xml:space="preserve"> two component acrylic modified </t>
    </r>
    <r>
      <rPr>
        <b/>
        <u/>
        <sz val="10"/>
        <color indexed="8"/>
        <rFont val="Calibri "/>
      </rPr>
      <t>Cementitious</t>
    </r>
    <r>
      <rPr>
        <u/>
        <sz val="10"/>
        <color indexed="8"/>
        <rFont val="Calibri "/>
      </rPr>
      <t xml:space="preserve"> coating to the horizontal and vertical areas of to the thickness of </t>
    </r>
    <r>
      <rPr>
        <b/>
        <u/>
        <sz val="10"/>
        <color indexed="8"/>
        <rFont val="Calibri "/>
      </rPr>
      <t>1.5mm</t>
    </r>
    <r>
      <rPr>
        <u/>
        <sz val="10"/>
        <color indexed="8"/>
        <rFont val="Calibri "/>
      </rPr>
      <t xml:space="preserve"> and water test.</t>
    </r>
  </si>
  <si>
    <t>To floor</t>
  </si>
  <si>
    <t>Damp proof course behind external cladding</t>
  </si>
  <si>
    <t>Combo Roof system which complies to Dubai Green Building Regulations. Price includes Upstand areas.</t>
  </si>
  <si>
    <r>
      <t xml:space="preserve"> -  Supply and apply spray applied polyurethane foam </t>
    </r>
    <r>
      <rPr>
        <b/>
        <sz val="10"/>
        <color indexed="8"/>
        <rFont val="Calibri "/>
      </rPr>
      <t>45 to 50Kg/m3 density</t>
    </r>
    <r>
      <rPr>
        <sz val="10"/>
        <color indexed="8"/>
        <rFont val="Calibri "/>
      </rPr>
      <t xml:space="preserve"> and up to </t>
    </r>
    <r>
      <rPr>
        <b/>
        <sz val="10"/>
        <color indexed="8"/>
        <rFont val="Calibri "/>
      </rPr>
      <t>68 - 70mm thick ( To achieve U value 0.30w/m2k)</t>
    </r>
    <r>
      <rPr>
        <sz val="10"/>
        <color indexed="8"/>
        <rFont val="Calibri "/>
      </rPr>
      <t xml:space="preserve"> 
 -  Supply &amp; brush apply acrylic </t>
    </r>
    <r>
      <rPr>
        <b/>
        <sz val="10"/>
        <color indexed="8"/>
        <rFont val="Calibri "/>
      </rPr>
      <t>UV</t>
    </r>
    <r>
      <rPr>
        <sz val="10"/>
        <color indexed="8"/>
        <rFont val="Calibri "/>
      </rPr>
      <t xml:space="preserve"> resistance protective coating above the entire PU foam coating. 
 -  Supply and lay of </t>
    </r>
    <r>
      <rPr>
        <b/>
        <sz val="10"/>
        <color indexed="8"/>
        <rFont val="Calibri "/>
      </rPr>
      <t>geotextile</t>
    </r>
    <r>
      <rPr>
        <sz val="10"/>
        <color indexed="8"/>
        <rFont val="Calibri "/>
      </rPr>
      <t xml:space="preserve"> separation layer </t>
    </r>
    <r>
      <rPr>
        <b/>
        <sz val="10"/>
        <color indexed="8"/>
        <rFont val="Calibri "/>
      </rPr>
      <t>150grm/m2</t>
    </r>
    <r>
      <rPr>
        <sz val="10"/>
        <color indexed="8"/>
        <rFont val="Calibri "/>
      </rPr>
      <t xml:space="preserve"> with an overlap of </t>
    </r>
    <r>
      <rPr>
        <b/>
        <sz val="10"/>
        <color indexed="8"/>
        <rFont val="Calibri "/>
      </rPr>
      <t>20cm.</t>
    </r>
    <r>
      <rPr>
        <sz val="10"/>
        <color indexed="8"/>
        <rFont val="Calibri "/>
      </rPr>
      <t xml:space="preserve"> 
 -  Supply and fix </t>
    </r>
    <r>
      <rPr>
        <b/>
        <sz val="10"/>
        <color indexed="8"/>
        <rFont val="Calibri "/>
      </rPr>
      <t>ridges</t>
    </r>
    <r>
      <rPr>
        <sz val="10"/>
        <color indexed="8"/>
        <rFont val="Calibri "/>
      </rPr>
      <t xml:space="preserve"> in the panel. 
 -  Supply and lay protection </t>
    </r>
    <r>
      <rPr>
        <b/>
        <sz val="10"/>
        <color indexed="8"/>
        <rFont val="Calibri "/>
      </rPr>
      <t>Screed</t>
    </r>
    <r>
      <rPr>
        <sz val="10"/>
        <color indexed="8"/>
        <rFont val="Calibri "/>
      </rPr>
      <t xml:space="preserve"> concrete, average </t>
    </r>
    <r>
      <rPr>
        <b/>
        <sz val="10"/>
        <color indexed="8"/>
        <rFont val="Calibri "/>
      </rPr>
      <t>80mm thick</t>
    </r>
    <r>
      <rPr>
        <sz val="10"/>
        <color indexed="8"/>
        <rFont val="Calibri "/>
      </rPr>
      <t xml:space="preserve">. 
 -  Supply and apply </t>
    </r>
    <r>
      <rPr>
        <b/>
        <sz val="10"/>
        <color indexed="8"/>
        <rFont val="Calibri "/>
      </rPr>
      <t>backing rod</t>
    </r>
    <r>
      <rPr>
        <sz val="10"/>
        <color indexed="8"/>
        <rFont val="Calibri "/>
      </rPr>
      <t xml:space="preserve"> and </t>
    </r>
    <r>
      <rPr>
        <b/>
        <sz val="10"/>
        <color indexed="8"/>
        <rFont val="Calibri "/>
      </rPr>
      <t>heavy duty PU sealant</t>
    </r>
    <r>
      <rPr>
        <sz val="10"/>
        <color indexed="8"/>
        <rFont val="Calibri "/>
      </rPr>
      <t xml:space="preserve"> to all expansion joints. 
 -  Supply and apply </t>
    </r>
    <r>
      <rPr>
        <b/>
        <sz val="10"/>
        <color indexed="8"/>
        <rFont val="Calibri "/>
      </rPr>
      <t>angle fillets</t>
    </r>
    <r>
      <rPr>
        <sz val="10"/>
        <color indexed="8"/>
        <rFont val="Calibri "/>
      </rPr>
      <t xml:space="preserve"> (with cement sand mortar) along the parapet, duct openings and pre built utility upstands. 
 -  Supply and </t>
    </r>
    <r>
      <rPr>
        <b/>
        <sz val="10"/>
        <color indexed="8"/>
        <rFont val="Calibri "/>
      </rPr>
      <t>fix geotextile mesh</t>
    </r>
    <r>
      <rPr>
        <sz val="10"/>
        <color indexed="8"/>
        <rFont val="Calibri "/>
      </rPr>
      <t xml:space="preserve"> </t>
    </r>
    <r>
      <rPr>
        <b/>
        <sz val="10"/>
        <color indexed="8"/>
        <rFont val="Calibri "/>
      </rPr>
      <t>80grm/m2</t>
    </r>
    <r>
      <rPr>
        <sz val="10"/>
        <color indexed="8"/>
        <rFont val="Calibri "/>
      </rPr>
      <t xml:space="preserve"> reinforcement all over the angle fillet and pre-built utility up stands with polyurethane top coat 
 -  Supply and apply </t>
    </r>
    <r>
      <rPr>
        <b/>
        <sz val="10"/>
        <color indexed="8"/>
        <rFont val="Calibri "/>
      </rPr>
      <t>polyurethane UV</t>
    </r>
    <r>
      <rPr>
        <sz val="10"/>
        <color indexed="8"/>
        <rFont val="Calibri "/>
      </rPr>
      <t xml:space="preserve"> protective final coat above screed, angle fillet and other up stands.</t>
    </r>
  </si>
  <si>
    <t>Waterproofing to wet areas (floor/wall) in White Box areas all in accordance with drawings and specifications</t>
  </si>
  <si>
    <r>
      <t>m</t>
    </r>
    <r>
      <rPr>
        <vertAlign val="superscript"/>
        <sz val="11"/>
        <rFont val="Cambria"/>
        <family val="1"/>
      </rPr>
      <t>2</t>
    </r>
  </si>
  <si>
    <t>Remark</t>
  </si>
  <si>
    <t>H</t>
  </si>
  <si>
    <t>A</t>
  </si>
  <si>
    <t>E</t>
  </si>
  <si>
    <r>
      <t xml:space="preserve">Supply and apply </t>
    </r>
    <r>
      <rPr>
        <b/>
        <u/>
        <sz val="10"/>
        <color indexed="8"/>
        <rFont val="Calibri "/>
      </rPr>
      <t>two coats of Polycoat RBE rubberized emulsion coating to the façade areas</t>
    </r>
  </si>
  <si>
    <r>
      <t xml:space="preserve">Supply and apply </t>
    </r>
    <r>
      <rPr>
        <b/>
        <u/>
        <sz val="10"/>
        <color indexed="8"/>
        <rFont val="Calibri "/>
      </rPr>
      <t>Masterseal 588 two component acrylic modified Cementitious coating to the horizontal and vertical areas of water tank to the thickness of 1.5mm along with Masterseal 940 ICJ 250 Internal water Stopper.</t>
    </r>
  </si>
  <si>
    <t>B</t>
  </si>
  <si>
    <t xml:space="preserve">WATERPROOFING WORKS </t>
  </si>
  <si>
    <t>C</t>
  </si>
  <si>
    <t>Bathrooms and toilets in Hotel tower suites, Apartment tower suites and penthouses. Ground, 2nd and 4th level public toilets and verticals</t>
  </si>
  <si>
    <t>D</t>
  </si>
  <si>
    <t>Hard landscape protection works</t>
  </si>
  <si>
    <r>
      <t xml:space="preserve">Supply and apply </t>
    </r>
    <r>
      <rPr>
        <b/>
        <u/>
        <sz val="10"/>
        <color indexed="8"/>
        <rFont val="Calibri "/>
      </rPr>
      <t>3.2mm thick protection board for horizontal &amp; vertical areas and sealant for termination at drive way areas and water test</t>
    </r>
  </si>
  <si>
    <t>M/s, KHANSAHEB CIVIL ENGINEERING LLC</t>
  </si>
  <si>
    <t>Cumulative  Claim</t>
  </si>
  <si>
    <t xml:space="preserve"> 
Last Month Claim</t>
  </si>
  <si>
    <t xml:space="preserve">
This Month Claim</t>
  </si>
  <si>
    <t>JOB NO: C5710</t>
  </si>
  <si>
    <t>PROJECT: DORCHESTER HOTEL &amp; RESIDENCES</t>
  </si>
  <si>
    <t>F</t>
  </si>
  <si>
    <t>G</t>
  </si>
  <si>
    <t>ADDITIONAL WORKS</t>
  </si>
  <si>
    <t>Supply and apply primer and membrane</t>
  </si>
  <si>
    <t>Supply and fix protection board</t>
  </si>
  <si>
    <t>LPG TANK WATERPROOFING</t>
  </si>
  <si>
    <t>AL-SHIRAWI CONTRACTING CO.LLC</t>
  </si>
  <si>
    <t>PROJECT-PLOT18 BUSINESS BAY Dorchester Hotel</t>
  </si>
  <si>
    <t>MEASUREMENTS FOR SOFT LANDSCAPE WATERPROOFING WORK</t>
  </si>
  <si>
    <t>S.NO</t>
  </si>
  <si>
    <t xml:space="preserve">Month </t>
  </si>
  <si>
    <t xml:space="preserve">Location </t>
  </si>
  <si>
    <t>DESCRIPTION</t>
  </si>
  <si>
    <t>NOS</t>
  </si>
  <si>
    <t>LENGTH</t>
  </si>
  <si>
    <t>HEIGHT</t>
  </si>
  <si>
    <t>AREA (M2)</t>
  </si>
  <si>
    <t>VERT. A (M2)</t>
  </si>
  <si>
    <t>Dwg Ref</t>
  </si>
  <si>
    <t>LVL-20</t>
  </si>
  <si>
    <t>Hotel-Balcony</t>
  </si>
  <si>
    <t>ALS-WF-SD-L20-00037</t>
  </si>
  <si>
    <t>LVL-8</t>
  </si>
  <si>
    <t>ALS-WF-SD-L8-00026</t>
  </si>
  <si>
    <t>LVL-25</t>
  </si>
  <si>
    <t>ALS-WF-SD-L25-00042</t>
  </si>
  <si>
    <t>LVL-23</t>
  </si>
  <si>
    <t>ALS-WF-SD-L23-00040</t>
  </si>
  <si>
    <t>LVL-26</t>
  </si>
  <si>
    <t>ALS-WF-SD-L26-00043</t>
  </si>
  <si>
    <t>LVL-28</t>
  </si>
  <si>
    <t>ALS-WF-SD-L28-00045</t>
  </si>
  <si>
    <t>LVL-6</t>
  </si>
  <si>
    <t>RESIDNETIAL-Balcony</t>
  </si>
  <si>
    <t>ALS-WF-SD-L6-00021</t>
  </si>
  <si>
    <t>LVL-18</t>
  </si>
  <si>
    <t>Total Qty</t>
  </si>
  <si>
    <t xml:space="preserve"> SQM </t>
  </si>
  <si>
    <t>Hotel-Floor</t>
  </si>
  <si>
    <t>Hotel-Vertfical</t>
  </si>
  <si>
    <t>LVL-24</t>
  </si>
  <si>
    <t>ALS-WF-SD-L24-00041</t>
  </si>
  <si>
    <t>Residential Pump room</t>
  </si>
  <si>
    <t xml:space="preserve">Pump room vertical </t>
  </si>
  <si>
    <t>GF</t>
  </si>
  <si>
    <t>Female toilet floor</t>
  </si>
  <si>
    <t>Female toilet vertical</t>
  </si>
  <si>
    <t>Residential-Floor</t>
  </si>
  <si>
    <t>ALS-WF-SD-L25-00063</t>
  </si>
  <si>
    <t>ALS-WF-SD-L26-00064</t>
  </si>
  <si>
    <t>LVL-27</t>
  </si>
  <si>
    <t>ALS-WF-SD-L27-00065</t>
  </si>
  <si>
    <t>LVL-10</t>
  </si>
  <si>
    <t>ALS-WF-SD-L10-00090</t>
  </si>
  <si>
    <t>LVL-2</t>
  </si>
  <si>
    <t>LVL2-PART 4 &amp; 5 LANDSCAPE SECONDARY GA</t>
  </si>
  <si>
    <t>RP-LX-SD-L2-1739</t>
  </si>
  <si>
    <t>AREA-1</t>
  </si>
  <si>
    <t>AREA-2</t>
  </si>
  <si>
    <t>AREA-3</t>
  </si>
  <si>
    <t>AREA-4</t>
  </si>
  <si>
    <t>GROUND FLOOR</t>
  </si>
  <si>
    <t>LPG Tank area</t>
  </si>
  <si>
    <t>vertical</t>
  </si>
  <si>
    <t xml:space="preserve">Total Qty </t>
  </si>
  <si>
    <t>TOTAL</t>
  </si>
  <si>
    <t>LANDSCAPE AREA GF,L2,L4,L29</t>
  </si>
  <si>
    <t xml:space="preserve">DRIVE WAY </t>
  </si>
  <si>
    <t>LVL-29</t>
  </si>
  <si>
    <t>RESI</t>
  </si>
  <si>
    <t>PUMP ROOM</t>
  </si>
  <si>
    <t>PUMP ROOM 2</t>
  </si>
  <si>
    <t>LVL-4</t>
  </si>
  <si>
    <t>BOH ROOM</t>
  </si>
  <si>
    <t>BOH ROOM VERTICAL</t>
  </si>
  <si>
    <t>VERTICAL</t>
  </si>
  <si>
    <t>Residential-Vertfical</t>
  </si>
  <si>
    <t>Residential-Pool area Vertfical</t>
  </si>
  <si>
    <t>Vertical</t>
  </si>
  <si>
    <t>Residential - Pool</t>
  </si>
  <si>
    <t>AREA 1</t>
  </si>
  <si>
    <t>L</t>
  </si>
  <si>
    <t>AREA 2</t>
  </si>
  <si>
    <t>AREA 3</t>
  </si>
  <si>
    <t>deduction of planters</t>
  </si>
  <si>
    <t>AREA A</t>
  </si>
  <si>
    <t>AREA</t>
  </si>
  <si>
    <t>LVL-17</t>
  </si>
  <si>
    <t>HOTEL</t>
  </si>
  <si>
    <t>BALL ROOM MALE TOILET</t>
  </si>
  <si>
    <t>HORIZONTAL</t>
  </si>
  <si>
    <t>A2</t>
  </si>
  <si>
    <t>A3</t>
  </si>
  <si>
    <t>DEDUCTION</t>
  </si>
  <si>
    <t>E11/K110/AS/dm/495</t>
  </si>
  <si>
    <t>Fill void in cored concrete segment</t>
  </si>
  <si>
    <t>LS</t>
  </si>
  <si>
    <t>FIRE PUMP ROOM HOR</t>
  </si>
  <si>
    <t>FIRE PUMP TANK HOR</t>
  </si>
  <si>
    <t>AHU FOR F&amp;B HX ROOM</t>
  </si>
  <si>
    <t>LVL-1</t>
  </si>
  <si>
    <t>PLANT ROOM HOR</t>
  </si>
  <si>
    <t>AREA1</t>
  </si>
  <si>
    <t>A1</t>
  </si>
  <si>
    <t>A4</t>
  </si>
  <si>
    <t>A5</t>
  </si>
  <si>
    <t>A6</t>
  </si>
  <si>
    <t>A7</t>
  </si>
  <si>
    <t>Old waterproofing area</t>
  </si>
  <si>
    <t>Variation- Pleasae include this under Variation (Until 60% only)</t>
  </si>
  <si>
    <t>E11/K110/HN/MV/700</t>
  </si>
  <si>
    <t>90% until VO approval</t>
  </si>
  <si>
    <t>KCE Claim</t>
  </si>
  <si>
    <t>Difference</t>
  </si>
  <si>
    <t>NEAR ENT</t>
  </si>
  <si>
    <t>No Approved WIR attached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</si>
</sst>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00_-;\-* #,##0.00_-;_-* &quot;-&quot;??_-;_-@_-"/>
    <numFmt numFmtId="165" formatCode="00"/>
    <numFmt numFmtId="166" formatCode="00.00"/>
    <numFmt numFmtId="167" formatCode="#,##0.00_ ;[Red]\-#,##0.00\ "/>
    <numFmt numFmtId="168" formatCode="#,##0_ ;[Red]\-#,##0\ "/>
    <numFmt numFmtId="169" formatCode="_(* #,##0_);_(* \(#,##0\);_(* &quot;-&quot;??_);_(@_)"/>
  </numFmts>
  <fonts count="36">
    <font>
      <sz val="10"/>
      <name val="Arial"/>
    </font>
    <font>
      <sz val="10"/>
      <name val="Arial"/>
      <family val="2"/>
    </font>
    <font>
      <sz val="10"/>
      <name val="Arial"/>
      <family val="2"/>
    </font>
    <font>
      <sz val="10"/>
      <name val="Arial"/>
      <family val="2"/>
    </font>
    <font>
      <u/>
      <sz val="10"/>
      <color indexed="8"/>
      <name val="Calibri "/>
    </font>
    <font>
      <b/>
      <u/>
      <sz val="10"/>
      <color indexed="8"/>
      <name val="Calibri "/>
    </font>
    <font>
      <sz val="10"/>
      <color indexed="8"/>
      <name val="Calibri "/>
    </font>
    <font>
      <b/>
      <sz val="10"/>
      <color indexed="8"/>
      <name val="Calibri "/>
    </font>
    <font>
      <vertAlign val="superscript"/>
      <sz val="11"/>
      <name val="Cambria"/>
      <family val="1"/>
    </font>
    <font>
      <sz val="11"/>
      <color theme="1"/>
      <name val="Calibri"/>
      <family val="2"/>
      <scheme val="minor"/>
    </font>
    <font>
      <b/>
      <sz val="11"/>
      <name val="Cambria"/>
      <family val="1"/>
      <scheme val="major"/>
    </font>
    <font>
      <b/>
      <sz val="11"/>
      <color theme="1"/>
      <name val="Wingdings 2"/>
      <family val="1"/>
      <charset val="2"/>
    </font>
    <font>
      <b/>
      <u/>
      <sz val="10"/>
      <color theme="1"/>
      <name val="Calibri "/>
    </font>
    <font>
      <sz val="11"/>
      <name val="Cambria"/>
      <family val="1"/>
      <scheme val="major"/>
    </font>
    <font>
      <u/>
      <sz val="10"/>
      <color theme="1"/>
      <name val="Calibri "/>
    </font>
    <font>
      <sz val="10"/>
      <color theme="1"/>
      <name val="Calibri "/>
    </font>
    <font>
      <b/>
      <sz val="11"/>
      <color theme="1"/>
      <name val="Cambria"/>
      <family val="1"/>
      <scheme val="major"/>
    </font>
    <font>
      <b/>
      <u/>
      <sz val="11"/>
      <color theme="1"/>
      <name val="Cambria"/>
      <family val="1"/>
      <scheme val="major"/>
    </font>
    <font>
      <b/>
      <sz val="11"/>
      <color indexed="8"/>
      <name val="Cambria"/>
      <family val="1"/>
      <scheme val="major"/>
    </font>
    <font>
      <b/>
      <sz val="11"/>
      <color rgb="FFFF0000"/>
      <name val="Cambria"/>
      <family val="1"/>
      <scheme val="major"/>
    </font>
    <font>
      <b/>
      <sz val="10"/>
      <color theme="1"/>
      <name val="Calibri "/>
    </font>
    <font>
      <b/>
      <sz val="12"/>
      <color rgb="FFFF0000"/>
      <name val="Cambria"/>
      <family val="1"/>
      <scheme val="major"/>
    </font>
    <font>
      <b/>
      <sz val="11"/>
      <name val="Calibri"/>
      <family val="2"/>
      <scheme val="minor"/>
    </font>
    <font>
      <b/>
      <sz val="16"/>
      <name val="Century Gothic"/>
      <family val="2"/>
    </font>
    <font>
      <b/>
      <sz val="14"/>
      <name val="Century Gothic"/>
      <family val="2"/>
    </font>
    <font>
      <b/>
      <i/>
      <sz val="14"/>
      <name val="Century Gothic"/>
      <family val="2"/>
    </font>
    <font>
      <sz val="12"/>
      <name val="Century Gothic"/>
      <family val="2"/>
    </font>
    <font>
      <b/>
      <sz val="13"/>
      <color rgb="FFFF0000"/>
      <name val="Century Gothic"/>
      <family val="2"/>
    </font>
    <font>
      <sz val="11"/>
      <name val="Century Gothic"/>
      <family val="2"/>
    </font>
    <font>
      <b/>
      <sz val="10"/>
      <name val="Arial"/>
      <family val="2"/>
    </font>
    <font>
      <b/>
      <sz val="11"/>
      <name val="Century Gothic"/>
      <family val="2"/>
    </font>
    <font>
      <sz val="8"/>
      <name val="Arial"/>
      <family val="2"/>
    </font>
    <font>
      <sz val="10"/>
      <color rgb="FFFF0000"/>
      <name val="Arial"/>
      <family val="2"/>
    </font>
    <font>
      <sz val="11"/>
      <color rgb="FF00B0F0"/>
      <name val="Century Gothic"/>
      <family val="2"/>
    </font>
    <font>
      <sz val="12"/>
      <color rgb="FF00B0F0"/>
      <name val="Century Gothic"/>
      <family val="2"/>
    </font>
    <font>
      <sz val="10"/>
      <color rgb="FF00B0F0"/>
      <name val="Arial"/>
      <family val="2"/>
    </font>
  </fonts>
  <fills count="9">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theme="0"/>
        <bgColor indexed="64"/>
      </patternFill>
    </fill>
    <fill>
      <patternFill patternType="solid">
        <fgColor indexed="9"/>
        <bgColor indexed="64"/>
      </patternFill>
    </fill>
    <fill>
      <patternFill patternType="solid">
        <fgColor indexed="31"/>
        <bgColor indexed="64"/>
      </patternFill>
    </fill>
    <fill>
      <patternFill patternType="solid">
        <fgColor theme="6" tint="0.79998168889431442"/>
        <bgColor indexed="64"/>
      </patternFill>
    </fill>
    <fill>
      <patternFill patternType="solid">
        <fgColor rgb="FF92D050"/>
        <bgColor indexed="64"/>
      </patternFill>
    </fill>
  </fills>
  <borders count="18">
    <border>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bottom style="thin">
        <color indexed="64"/>
      </bottom>
      <diagonal/>
    </border>
    <border>
      <left/>
      <right/>
      <top style="thin">
        <color indexed="64"/>
      </top>
      <bottom/>
      <diagonal/>
    </border>
  </borders>
  <cellStyleXfs count="22">
    <xf numFmtId="0" fontId="0" fillId="0" borderId="0"/>
    <xf numFmtId="43" fontId="1"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9" fillId="0" borderId="0"/>
    <xf numFmtId="0" fontId="9" fillId="0" borderId="0"/>
    <xf numFmtId="0" fontId="2" fillId="0" borderId="0"/>
    <xf numFmtId="9"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cellStyleXfs>
  <cellXfs count="225">
    <xf numFmtId="0" fontId="0" fillId="0" borderId="0" xfId="0"/>
    <xf numFmtId="0" fontId="10" fillId="0" borderId="1" xfId="11" applyFont="1" applyBorder="1" applyAlignment="1">
      <alignment horizontal="justify" vertical="center" wrapText="1"/>
    </xf>
    <xf numFmtId="166" fontId="10" fillId="0" borderId="2" xfId="11" applyNumberFormat="1" applyFont="1" applyBorder="1" applyAlignment="1">
      <alignment horizontal="center" vertical="center" wrapText="1"/>
    </xf>
    <xf numFmtId="0" fontId="11" fillId="0" borderId="1" xfId="0" applyFont="1" applyBorder="1" applyAlignment="1">
      <alignment horizontal="center" vertical="center"/>
    </xf>
    <xf numFmtId="0" fontId="12" fillId="0" borderId="1" xfId="0" applyFont="1" applyBorder="1" applyAlignment="1">
      <alignment vertical="center"/>
    </xf>
    <xf numFmtId="0" fontId="13" fillId="0" borderId="1" xfId="0" applyFont="1" applyBorder="1" applyAlignment="1">
      <alignment horizontal="center" vertical="center"/>
    </xf>
    <xf numFmtId="0" fontId="14" fillId="0" borderId="1" xfId="0" applyFont="1" applyBorder="1" applyAlignment="1">
      <alignment horizontal="left" vertical="center" wrapText="1"/>
    </xf>
    <xf numFmtId="166" fontId="13" fillId="0" borderId="1" xfId="0" applyNumberFormat="1" applyFont="1" applyBorder="1" applyAlignment="1">
      <alignment horizontal="center" vertical="center"/>
    </xf>
    <xf numFmtId="167" fontId="13" fillId="0" borderId="1" xfId="0" applyNumberFormat="1" applyFont="1" applyBorder="1" applyAlignment="1">
      <alignment vertical="center"/>
    </xf>
    <xf numFmtId="0" fontId="14" fillId="0" borderId="1" xfId="0" applyFont="1" applyBorder="1" applyAlignment="1">
      <alignment vertical="center" wrapText="1"/>
    </xf>
    <xf numFmtId="0" fontId="16" fillId="0" borderId="3" xfId="0" applyFont="1" applyBorder="1" applyAlignment="1">
      <alignment vertical="center"/>
    </xf>
    <xf numFmtId="167" fontId="16" fillId="0" borderId="1" xfId="0" applyNumberFormat="1" applyFont="1" applyBorder="1" applyAlignment="1">
      <alignment vertical="center"/>
    </xf>
    <xf numFmtId="0" fontId="15" fillId="0" borderId="1" xfId="0" applyFont="1" applyBorder="1" applyAlignment="1">
      <alignment vertical="center" wrapText="1"/>
    </xf>
    <xf numFmtId="0" fontId="13" fillId="0" borderId="3" xfId="0" applyFont="1" applyBorder="1" applyAlignment="1">
      <alignment horizontal="center" vertical="center"/>
    </xf>
    <xf numFmtId="0" fontId="13" fillId="0" borderId="1" xfId="0" applyFont="1" applyBorder="1" applyAlignment="1">
      <alignment horizontal="right" vertical="center"/>
    </xf>
    <xf numFmtId="0" fontId="13" fillId="0" borderId="3" xfId="0" applyFont="1" applyBorder="1" applyAlignment="1">
      <alignment vertical="center"/>
    </xf>
    <xf numFmtId="0" fontId="15" fillId="0" borderId="1" xfId="0" applyFont="1" applyBorder="1" applyAlignment="1">
      <alignment vertical="center"/>
    </xf>
    <xf numFmtId="0" fontId="12" fillId="0" borderId="1" xfId="0" applyFont="1" applyBorder="1" applyAlignment="1">
      <alignment vertical="center" wrapText="1"/>
    </xf>
    <xf numFmtId="0" fontId="14" fillId="0" borderId="1" xfId="0" applyFont="1" applyBorder="1" applyAlignment="1">
      <alignment horizontal="left" vertical="top" wrapText="1"/>
    </xf>
    <xf numFmtId="0" fontId="15" fillId="0" borderId="1" xfId="0" applyFont="1" applyBorder="1" applyAlignment="1">
      <alignment horizontal="left" vertical="center" wrapText="1"/>
    </xf>
    <xf numFmtId="0" fontId="13" fillId="0" borderId="5" xfId="0" applyFont="1" applyBorder="1" applyAlignment="1">
      <alignment vertical="center"/>
    </xf>
    <xf numFmtId="0" fontId="13" fillId="0" borderId="1" xfId="0" applyFont="1" applyBorder="1" applyAlignment="1">
      <alignment vertical="center"/>
    </xf>
    <xf numFmtId="0" fontId="16" fillId="0" borderId="6" xfId="0" applyFont="1" applyBorder="1" applyAlignment="1">
      <alignment horizontal="centerContinuous" vertical="top" wrapText="1"/>
    </xf>
    <xf numFmtId="0" fontId="16" fillId="0" borderId="8" xfId="0" applyFont="1" applyBorder="1" applyAlignment="1">
      <alignment horizontal="centerContinuous" vertical="top"/>
    </xf>
    <xf numFmtId="168" fontId="16" fillId="0" borderId="9" xfId="0" applyNumberFormat="1" applyFont="1" applyBorder="1" applyAlignment="1">
      <alignment horizontal="right" vertical="center"/>
    </xf>
    <xf numFmtId="167" fontId="13" fillId="0" borderId="2" xfId="0" applyNumberFormat="1" applyFont="1" applyBorder="1" applyAlignment="1">
      <alignment vertical="center"/>
    </xf>
    <xf numFmtId="0" fontId="13" fillId="0" borderId="10" xfId="0" applyFont="1" applyBorder="1" applyAlignment="1">
      <alignment vertical="center"/>
    </xf>
    <xf numFmtId="167" fontId="13" fillId="2" borderId="1" xfId="0" applyNumberFormat="1" applyFont="1" applyFill="1" applyBorder="1" applyAlignment="1">
      <alignment vertical="center"/>
    </xf>
    <xf numFmtId="0" fontId="13" fillId="2" borderId="3" xfId="0" applyFont="1" applyFill="1" applyBorder="1" applyAlignment="1">
      <alignment vertical="center"/>
    </xf>
    <xf numFmtId="9" fontId="13" fillId="2" borderId="1" xfId="17" applyFont="1" applyFill="1" applyBorder="1" applyAlignment="1" applyProtection="1">
      <alignment horizontal="center" vertical="center"/>
    </xf>
    <xf numFmtId="167" fontId="13" fillId="2" borderId="3" xfId="0" applyNumberFormat="1" applyFont="1" applyFill="1" applyBorder="1" applyAlignment="1">
      <alignment vertical="center"/>
    </xf>
    <xf numFmtId="9" fontId="13" fillId="0" borderId="1" xfId="17" applyFont="1" applyBorder="1" applyAlignment="1" applyProtection="1">
      <alignment horizontal="center" vertical="center"/>
    </xf>
    <xf numFmtId="167" fontId="13" fillId="0" borderId="3" xfId="0" applyNumberFormat="1" applyFont="1" applyBorder="1" applyAlignment="1">
      <alignment vertical="center"/>
    </xf>
    <xf numFmtId="2" fontId="13" fillId="2" borderId="1" xfId="17" applyNumberFormat="1" applyFont="1" applyFill="1" applyBorder="1" applyAlignment="1" applyProtection="1">
      <alignment horizontal="center" vertical="center"/>
    </xf>
    <xf numFmtId="10" fontId="13" fillId="2" borderId="1" xfId="0" applyNumberFormat="1" applyFont="1" applyFill="1" applyBorder="1" applyAlignment="1">
      <alignment vertical="center"/>
    </xf>
    <xf numFmtId="10" fontId="13" fillId="0" borderId="1" xfId="17" applyNumberFormat="1" applyFont="1" applyBorder="1" applyAlignment="1" applyProtection="1">
      <alignment horizontal="center" vertical="center"/>
    </xf>
    <xf numFmtId="2" fontId="13" fillId="2" borderId="1" xfId="0" applyNumberFormat="1" applyFont="1" applyFill="1" applyBorder="1" applyAlignment="1">
      <alignment vertical="center"/>
    </xf>
    <xf numFmtId="43" fontId="10" fillId="2" borderId="3" xfId="0" applyNumberFormat="1" applyFont="1" applyFill="1" applyBorder="1" applyAlignment="1">
      <alignment vertical="center"/>
    </xf>
    <xf numFmtId="43" fontId="10" fillId="0" borderId="3" xfId="0" applyNumberFormat="1" applyFont="1" applyBorder="1" applyAlignment="1">
      <alignment vertical="center"/>
    </xf>
    <xf numFmtId="0" fontId="13" fillId="2" borderId="1" xfId="0" applyFont="1" applyFill="1" applyBorder="1" applyAlignment="1">
      <alignment vertical="center"/>
    </xf>
    <xf numFmtId="43" fontId="13" fillId="2" borderId="3" xfId="1" applyFont="1" applyFill="1" applyBorder="1" applyAlignment="1" applyProtection="1">
      <alignment vertical="center"/>
    </xf>
    <xf numFmtId="43" fontId="13" fillId="0" borderId="3" xfId="1" applyFont="1" applyBorder="1" applyAlignment="1" applyProtection="1">
      <alignment vertical="center"/>
    </xf>
    <xf numFmtId="43" fontId="13" fillId="2" borderId="9" xfId="0" applyNumberFormat="1" applyFont="1" applyFill="1" applyBorder="1" applyAlignment="1">
      <alignment vertical="center"/>
    </xf>
    <xf numFmtId="43" fontId="13" fillId="0" borderId="9" xfId="0" applyNumberFormat="1" applyFont="1" applyBorder="1" applyAlignment="1">
      <alignment vertical="center"/>
    </xf>
    <xf numFmtId="0" fontId="13" fillId="0" borderId="0" xfId="0" applyFont="1" applyAlignment="1">
      <alignment horizontal="center" vertical="center"/>
    </xf>
    <xf numFmtId="0" fontId="13" fillId="0" borderId="0" xfId="0" applyFont="1" applyAlignment="1">
      <alignment vertical="center"/>
    </xf>
    <xf numFmtId="165" fontId="13" fillId="0" borderId="0" xfId="0" applyNumberFormat="1" applyFont="1" applyAlignment="1">
      <alignment horizontal="center" vertical="center"/>
    </xf>
    <xf numFmtId="0" fontId="18" fillId="0" borderId="0" xfId="0" applyFont="1" applyAlignment="1">
      <alignment vertical="center"/>
    </xf>
    <xf numFmtId="43" fontId="13" fillId="0" borderId="0" xfId="0" applyNumberFormat="1" applyFont="1" applyAlignment="1">
      <alignment vertical="center"/>
    </xf>
    <xf numFmtId="9" fontId="13" fillId="0" borderId="0" xfId="1" applyNumberFormat="1" applyFont="1" applyAlignment="1" applyProtection="1">
      <alignment horizontal="center" vertical="center"/>
    </xf>
    <xf numFmtId="43" fontId="13" fillId="0" borderId="0" xfId="1" applyFont="1" applyAlignment="1" applyProtection="1">
      <alignment vertical="center"/>
    </xf>
    <xf numFmtId="0" fontId="17" fillId="0" borderId="0" xfId="0" applyFont="1" applyAlignment="1">
      <alignment vertical="center"/>
    </xf>
    <xf numFmtId="167" fontId="13" fillId="0" borderId="0" xfId="0" applyNumberFormat="1" applyFont="1" applyAlignment="1">
      <alignment vertical="center"/>
    </xf>
    <xf numFmtId="169" fontId="10" fillId="2" borderId="8" xfId="1" applyNumberFormat="1" applyFont="1" applyFill="1" applyBorder="1" applyAlignment="1" applyProtection="1">
      <alignment vertical="center"/>
    </xf>
    <xf numFmtId="169" fontId="10" fillId="0" borderId="8" xfId="1" applyNumberFormat="1" applyFont="1" applyFill="1" applyBorder="1" applyAlignment="1" applyProtection="1">
      <alignment vertical="center"/>
    </xf>
    <xf numFmtId="0" fontId="13" fillId="0" borderId="9" xfId="0" applyFont="1" applyBorder="1" applyAlignment="1">
      <alignment vertical="center"/>
    </xf>
    <xf numFmtId="0" fontId="19" fillId="0" borderId="1" xfId="0" applyFont="1" applyBorder="1" applyAlignment="1">
      <alignment vertical="center"/>
    </xf>
    <xf numFmtId="0" fontId="16" fillId="0" borderId="9" xfId="0" applyFont="1" applyBorder="1" applyAlignment="1">
      <alignment horizontal="centerContinuous" vertical="top"/>
    </xf>
    <xf numFmtId="9" fontId="16" fillId="0" borderId="9" xfId="0" applyNumberFormat="1" applyFont="1" applyBorder="1" applyAlignment="1">
      <alignment horizontal="centerContinuous" vertical="top"/>
    </xf>
    <xf numFmtId="10" fontId="10" fillId="2" borderId="9" xfId="17" applyNumberFormat="1" applyFont="1" applyFill="1" applyBorder="1" applyAlignment="1" applyProtection="1">
      <alignment horizontal="center" vertical="center"/>
    </xf>
    <xf numFmtId="1" fontId="10" fillId="0" borderId="2" xfId="11" applyNumberFormat="1" applyFont="1" applyBorder="1" applyAlignment="1">
      <alignment horizontal="center" vertical="center" wrapText="1"/>
    </xf>
    <xf numFmtId="43" fontId="10" fillId="0" borderId="2" xfId="3" applyFont="1" applyFill="1" applyBorder="1" applyAlignment="1" applyProtection="1">
      <alignment horizontal="center" vertical="center" wrapText="1"/>
    </xf>
    <xf numFmtId="0" fontId="13" fillId="0" borderId="5" xfId="0" applyFont="1" applyBorder="1" applyAlignment="1">
      <alignment horizontal="center" vertical="center"/>
    </xf>
    <xf numFmtId="167" fontId="13" fillId="0" borderId="5" xfId="0" applyNumberFormat="1" applyFont="1" applyBorder="1" applyAlignment="1">
      <alignment vertical="center"/>
    </xf>
    <xf numFmtId="166" fontId="13" fillId="0" borderId="5" xfId="0" applyNumberFormat="1" applyFont="1" applyBorder="1" applyAlignment="1">
      <alignment horizontal="center" vertical="center"/>
    </xf>
    <xf numFmtId="0" fontId="19" fillId="0" borderId="5" xfId="0" applyFont="1" applyBorder="1" applyAlignment="1">
      <alignment vertical="center"/>
    </xf>
    <xf numFmtId="0" fontId="13" fillId="0" borderId="11" xfId="0" applyFont="1" applyBorder="1" applyAlignment="1">
      <alignment horizontal="center" vertical="center"/>
    </xf>
    <xf numFmtId="2" fontId="13" fillId="2" borderId="5" xfId="17" applyNumberFormat="1" applyFont="1" applyFill="1" applyBorder="1" applyAlignment="1" applyProtection="1">
      <alignment horizontal="center" vertical="center"/>
    </xf>
    <xf numFmtId="167" fontId="13" fillId="2" borderId="11" xfId="0" applyNumberFormat="1" applyFont="1" applyFill="1" applyBorder="1" applyAlignment="1">
      <alignment vertical="center"/>
    </xf>
    <xf numFmtId="167" fontId="13" fillId="0" borderId="11" xfId="0" applyNumberFormat="1" applyFont="1" applyBorder="1" applyAlignment="1">
      <alignment vertical="center"/>
    </xf>
    <xf numFmtId="0" fontId="13" fillId="3" borderId="0" xfId="0" applyFont="1" applyFill="1" applyAlignment="1">
      <alignment vertical="center"/>
    </xf>
    <xf numFmtId="9" fontId="13" fillId="0" borderId="1" xfId="17" applyFont="1" applyFill="1" applyBorder="1" applyAlignment="1" applyProtection="1">
      <alignment horizontal="center" vertical="center"/>
    </xf>
    <xf numFmtId="10" fontId="13" fillId="0" borderId="1" xfId="17" applyNumberFormat="1" applyFont="1" applyFill="1" applyBorder="1" applyAlignment="1" applyProtection="1">
      <alignment horizontal="center" vertical="center"/>
    </xf>
    <xf numFmtId="43" fontId="13" fillId="0" borderId="3" xfId="1" applyFont="1" applyFill="1" applyBorder="1" applyAlignment="1" applyProtection="1">
      <alignment vertical="center"/>
    </xf>
    <xf numFmtId="10" fontId="10" fillId="0" borderId="9" xfId="17" applyNumberFormat="1" applyFont="1" applyFill="1" applyBorder="1" applyAlignment="1" applyProtection="1">
      <alignment vertical="center"/>
    </xf>
    <xf numFmtId="0" fontId="10" fillId="0" borderId="1" xfId="0" applyFont="1" applyBorder="1" applyAlignment="1">
      <alignment horizontal="center" vertical="center"/>
    </xf>
    <xf numFmtId="0" fontId="13" fillId="4" borderId="0" xfId="0" applyFont="1" applyFill="1" applyAlignment="1">
      <alignment vertical="center"/>
    </xf>
    <xf numFmtId="0" fontId="13" fillId="4" borderId="1" xfId="0" applyFont="1" applyFill="1" applyBorder="1" applyAlignment="1">
      <alignment horizontal="center" vertical="center"/>
    </xf>
    <xf numFmtId="0" fontId="15" fillId="4" borderId="1" xfId="0" applyFont="1" applyFill="1" applyBorder="1" applyAlignment="1">
      <alignment vertical="center" wrapText="1"/>
    </xf>
    <xf numFmtId="166" fontId="13" fillId="4" borderId="1" xfId="0" applyNumberFormat="1" applyFont="1" applyFill="1" applyBorder="1" applyAlignment="1">
      <alignment horizontal="center" vertical="center"/>
    </xf>
    <xf numFmtId="0" fontId="13" fillId="4" borderId="3" xfId="0" applyFont="1" applyFill="1" applyBorder="1" applyAlignment="1">
      <alignment horizontal="center" vertical="center"/>
    </xf>
    <xf numFmtId="167" fontId="13" fillId="4" borderId="1" xfId="0" applyNumberFormat="1" applyFont="1" applyFill="1" applyBorder="1" applyAlignment="1">
      <alignment vertical="center"/>
    </xf>
    <xf numFmtId="2" fontId="13" fillId="4" borderId="1" xfId="17" applyNumberFormat="1" applyFont="1" applyFill="1" applyBorder="1" applyAlignment="1" applyProtection="1">
      <alignment horizontal="center" vertical="center"/>
    </xf>
    <xf numFmtId="10" fontId="13" fillId="4" borderId="1" xfId="0" applyNumberFormat="1" applyFont="1" applyFill="1" applyBorder="1" applyAlignment="1">
      <alignment vertical="center"/>
    </xf>
    <xf numFmtId="167" fontId="13" fillId="4" borderId="3" xfId="0" applyNumberFormat="1" applyFont="1" applyFill="1" applyBorder="1" applyAlignment="1">
      <alignment vertical="center"/>
    </xf>
    <xf numFmtId="10" fontId="13" fillId="4" borderId="1" xfId="17" applyNumberFormat="1" applyFont="1" applyFill="1" applyBorder="1" applyAlignment="1" applyProtection="1">
      <alignment horizontal="center" vertical="center"/>
    </xf>
    <xf numFmtId="0" fontId="19" fillId="4" borderId="1" xfId="0" applyFont="1" applyFill="1" applyBorder="1" applyAlignment="1">
      <alignment vertical="center"/>
    </xf>
    <xf numFmtId="0" fontId="12" fillId="0" borderId="1" xfId="0" applyFont="1" applyBorder="1" applyAlignment="1">
      <alignment wrapText="1"/>
    </xf>
    <xf numFmtId="0" fontId="20" fillId="0" borderId="1" xfId="0" applyFont="1" applyBorder="1" applyAlignment="1">
      <alignment vertical="center"/>
    </xf>
    <xf numFmtId="0" fontId="10" fillId="4" borderId="1" xfId="0" applyFont="1" applyFill="1" applyBorder="1" applyAlignment="1">
      <alignment horizontal="center" vertical="center"/>
    </xf>
    <xf numFmtId="0" fontId="12" fillId="4" borderId="1" xfId="0" applyFont="1" applyFill="1" applyBorder="1" applyAlignment="1">
      <alignment vertical="center" wrapText="1"/>
    </xf>
    <xf numFmtId="0" fontId="13" fillId="4" borderId="3" xfId="0" applyFont="1" applyFill="1" applyBorder="1" applyAlignment="1">
      <alignment vertical="center"/>
    </xf>
    <xf numFmtId="0" fontId="13" fillId="0" borderId="1" xfId="0" applyFont="1" applyBorder="1" applyAlignment="1">
      <alignment horizontal="left" vertical="center"/>
    </xf>
    <xf numFmtId="0" fontId="12" fillId="0" borderId="1" xfId="0" applyFont="1" applyBorder="1" applyAlignment="1">
      <alignment horizontal="left" vertical="center" wrapText="1"/>
    </xf>
    <xf numFmtId="165" fontId="13" fillId="0" borderId="1" xfId="0" applyNumberFormat="1" applyFont="1" applyBorder="1" applyAlignment="1">
      <alignment horizontal="center" vertical="center"/>
    </xf>
    <xf numFmtId="0" fontId="13" fillId="4" borderId="1" xfId="0" applyFont="1" applyFill="1" applyBorder="1" applyAlignment="1">
      <alignment vertical="center"/>
    </xf>
    <xf numFmtId="166" fontId="16" fillId="0" borderId="1" xfId="0" applyNumberFormat="1" applyFont="1" applyBorder="1" applyAlignment="1">
      <alignment horizontal="center" vertical="center"/>
    </xf>
    <xf numFmtId="0" fontId="16" fillId="0" borderId="7" xfId="0" applyFont="1" applyBorder="1" applyAlignment="1">
      <alignment horizontal="center" vertical="top"/>
    </xf>
    <xf numFmtId="0" fontId="13" fillId="0" borderId="16" xfId="0" applyFont="1" applyBorder="1" applyAlignment="1">
      <alignment horizontal="center" vertical="center"/>
    </xf>
    <xf numFmtId="0" fontId="13" fillId="0" borderId="16" xfId="0" applyFont="1" applyBorder="1" applyAlignment="1">
      <alignment vertical="center"/>
    </xf>
    <xf numFmtId="0" fontId="15" fillId="0" borderId="5" xfId="0" applyFont="1" applyBorder="1" applyAlignment="1">
      <alignment vertical="center" wrapText="1"/>
    </xf>
    <xf numFmtId="10" fontId="13" fillId="2" borderId="5" xfId="0" applyNumberFormat="1" applyFont="1" applyFill="1" applyBorder="1" applyAlignment="1">
      <alignment vertical="center"/>
    </xf>
    <xf numFmtId="10" fontId="13" fillId="0" borderId="5" xfId="17" applyNumberFormat="1" applyFont="1" applyBorder="1" applyAlignment="1" applyProtection="1">
      <alignment horizontal="center" vertical="center"/>
    </xf>
    <xf numFmtId="10" fontId="13" fillId="0" borderId="5" xfId="17" applyNumberFormat="1" applyFont="1" applyFill="1" applyBorder="1" applyAlignment="1" applyProtection="1">
      <alignment horizontal="center" vertical="center"/>
    </xf>
    <xf numFmtId="0" fontId="20" fillId="4" borderId="1" xfId="0" applyFont="1" applyFill="1" applyBorder="1" applyAlignment="1">
      <alignment horizontal="center" vertical="center"/>
    </xf>
    <xf numFmtId="1" fontId="13" fillId="2" borderId="1" xfId="17" applyNumberFormat="1" applyFont="1" applyFill="1" applyBorder="1" applyAlignment="1" applyProtection="1">
      <alignment horizontal="center" vertical="center"/>
    </xf>
    <xf numFmtId="0" fontId="13" fillId="0" borderId="0" xfId="0" applyFont="1" applyAlignment="1">
      <alignment horizontal="right" vertical="center"/>
    </xf>
    <xf numFmtId="0" fontId="22" fillId="0" borderId="1" xfId="0" applyFont="1" applyBorder="1" applyAlignment="1">
      <alignment horizontal="left" vertical="center"/>
    </xf>
    <xf numFmtId="0" fontId="23" fillId="5" borderId="13" xfId="18" applyFont="1" applyFill="1" applyBorder="1" applyAlignment="1">
      <alignment vertical="center"/>
    </xf>
    <xf numFmtId="0" fontId="23" fillId="5" borderId="17" xfId="18" applyFont="1" applyFill="1" applyBorder="1" applyAlignment="1">
      <alignment vertical="center"/>
    </xf>
    <xf numFmtId="0" fontId="1" fillId="0" borderId="10" xfId="19" applyBorder="1" applyAlignment="1">
      <alignment wrapText="1"/>
    </xf>
    <xf numFmtId="0" fontId="1" fillId="0" borderId="0" xfId="19"/>
    <xf numFmtId="0" fontId="24" fillId="5" borderId="0" xfId="18" applyFont="1" applyFill="1" applyAlignment="1">
      <alignment vertical="top" wrapText="1"/>
    </xf>
    <xf numFmtId="0" fontId="24" fillId="5" borderId="3" xfId="18" applyFont="1" applyFill="1" applyBorder="1" applyAlignment="1">
      <alignment vertical="top" wrapText="1"/>
    </xf>
    <xf numFmtId="0" fontId="25" fillId="6" borderId="12" xfId="18" applyFont="1" applyFill="1" applyBorder="1" applyAlignment="1">
      <alignment vertical="center"/>
    </xf>
    <xf numFmtId="0" fontId="25" fillId="6" borderId="16" xfId="18" applyFont="1" applyFill="1" applyBorder="1" applyAlignment="1">
      <alignment vertical="center"/>
    </xf>
    <xf numFmtId="0" fontId="25" fillId="6" borderId="11" xfId="18" applyFont="1" applyFill="1" applyBorder="1" applyAlignment="1">
      <alignment vertical="center" wrapText="1"/>
    </xf>
    <xf numFmtId="0" fontId="26" fillId="7" borderId="9" xfId="18" applyFont="1" applyFill="1" applyBorder="1" applyAlignment="1">
      <alignment vertical="center"/>
    </xf>
    <xf numFmtId="0" fontId="26" fillId="7" borderId="9" xfId="18" applyFont="1" applyFill="1" applyBorder="1" applyAlignment="1">
      <alignment vertical="center" wrapText="1"/>
    </xf>
    <xf numFmtId="0" fontId="26" fillId="0" borderId="9" xfId="18" applyFont="1" applyBorder="1" applyAlignment="1">
      <alignment horizontal="center"/>
    </xf>
    <xf numFmtId="17" fontId="26" fillId="0" borderId="9" xfId="18" applyNumberFormat="1" applyFont="1" applyBorder="1" applyAlignment="1">
      <alignment horizontal="center"/>
    </xf>
    <xf numFmtId="0" fontId="27" fillId="4" borderId="9" xfId="18" applyFont="1" applyFill="1" applyBorder="1" applyAlignment="1">
      <alignment vertical="center"/>
    </xf>
    <xf numFmtId="0" fontId="27" fillId="0" borderId="9" xfId="18" applyFont="1" applyBorder="1" applyAlignment="1">
      <alignment vertical="center"/>
    </xf>
    <xf numFmtId="0" fontId="1" fillId="0" borderId="9" xfId="19" applyBorder="1" applyAlignment="1">
      <alignment wrapText="1"/>
    </xf>
    <xf numFmtId="0" fontId="28" fillId="0" borderId="9" xfId="18" applyFont="1" applyBorder="1" applyAlignment="1">
      <alignment horizontal="center"/>
    </xf>
    <xf numFmtId="0" fontId="28" fillId="0" borderId="9" xfId="18" applyFont="1" applyBorder="1"/>
    <xf numFmtId="2" fontId="28" fillId="0" borderId="9" xfId="18" applyNumberFormat="1" applyFont="1" applyBorder="1" applyAlignment="1">
      <alignment horizontal="center"/>
    </xf>
    <xf numFmtId="2" fontId="28" fillId="4" borderId="9" xfId="18" applyNumberFormat="1" applyFont="1" applyFill="1" applyBorder="1" applyAlignment="1">
      <alignment horizontal="center"/>
    </xf>
    <xf numFmtId="2" fontId="28" fillId="4" borderId="9" xfId="20" applyNumberFormat="1" applyFont="1" applyFill="1" applyBorder="1" applyAlignment="1">
      <alignment horizontal="center"/>
    </xf>
    <xf numFmtId="0" fontId="29" fillId="0" borderId="9" xfId="19" applyFont="1" applyBorder="1" applyAlignment="1">
      <alignment vertical="center" wrapText="1"/>
    </xf>
    <xf numFmtId="0" fontId="1" fillId="0" borderId="9" xfId="19" applyBorder="1"/>
    <xf numFmtId="2" fontId="1" fillId="0" borderId="9" xfId="19" applyNumberFormat="1" applyBorder="1"/>
    <xf numFmtId="43" fontId="29" fillId="8" borderId="9" xfId="21" applyFont="1" applyFill="1" applyBorder="1" applyAlignment="1">
      <alignment horizontal="center" vertical="center" wrapText="1"/>
    </xf>
    <xf numFmtId="43" fontId="29" fillId="8" borderId="9" xfId="21" applyFont="1" applyFill="1" applyBorder="1" applyAlignment="1">
      <alignment vertical="center"/>
    </xf>
    <xf numFmtId="0" fontId="1" fillId="8" borderId="9" xfId="19" applyFill="1" applyBorder="1" applyAlignment="1">
      <alignment vertical="center" wrapText="1"/>
    </xf>
    <xf numFmtId="0" fontId="1" fillId="0" borderId="0" xfId="19" applyAlignment="1">
      <alignment vertical="center"/>
    </xf>
    <xf numFmtId="4" fontId="1" fillId="0" borderId="0" xfId="19" applyNumberFormat="1" applyAlignment="1">
      <alignment wrapText="1"/>
    </xf>
    <xf numFmtId="0" fontId="1" fillId="0" borderId="0" xfId="19" applyAlignment="1">
      <alignment wrapText="1"/>
    </xf>
    <xf numFmtId="0" fontId="28" fillId="0" borderId="9" xfId="18" applyFont="1" applyBorder="1" applyAlignment="1">
      <alignment wrapText="1"/>
    </xf>
    <xf numFmtId="0" fontId="30" fillId="0" borderId="9" xfId="18" applyFont="1" applyBorder="1"/>
    <xf numFmtId="0" fontId="28" fillId="0" borderId="6" xfId="18" applyFont="1" applyBorder="1" applyAlignment="1">
      <alignment horizontal="center"/>
    </xf>
    <xf numFmtId="43" fontId="29" fillId="8" borderId="7" xfId="21" applyFont="1" applyFill="1" applyBorder="1" applyAlignment="1">
      <alignment horizontal="center" vertical="center" wrapText="1"/>
    </xf>
    <xf numFmtId="0" fontId="10" fillId="0" borderId="1" xfId="0" applyFont="1" applyBorder="1" applyAlignment="1">
      <alignment horizontal="left" vertical="center"/>
    </xf>
    <xf numFmtId="2" fontId="28" fillId="0" borderId="9" xfId="20" applyNumberFormat="1" applyFont="1" applyFill="1" applyBorder="1" applyAlignment="1">
      <alignment horizontal="center"/>
    </xf>
    <xf numFmtId="0" fontId="32" fillId="0" borderId="0" xfId="19" applyFont="1"/>
    <xf numFmtId="0" fontId="13" fillId="0" borderId="4" xfId="0" applyFont="1" applyBorder="1" applyAlignment="1">
      <alignment horizontal="center" vertical="center"/>
    </xf>
    <xf numFmtId="166" fontId="13" fillId="0" borderId="0" xfId="0" applyNumberFormat="1" applyFont="1" applyAlignment="1">
      <alignment horizontal="center" vertical="center"/>
    </xf>
    <xf numFmtId="2" fontId="13" fillId="2" borderId="3" xfId="17" applyNumberFormat="1" applyFont="1" applyFill="1" applyBorder="1" applyAlignment="1" applyProtection="1">
      <alignment horizontal="center" vertical="center"/>
    </xf>
    <xf numFmtId="0" fontId="10" fillId="0" borderId="2" xfId="0" applyFont="1" applyBorder="1" applyAlignment="1">
      <alignment horizontal="center" vertical="center"/>
    </xf>
    <xf numFmtId="0" fontId="10" fillId="0" borderId="1" xfId="0" applyFont="1" applyBorder="1" applyAlignment="1">
      <alignment horizontal="center" vertical="center"/>
    </xf>
    <xf numFmtId="0" fontId="10" fillId="0" borderId="5" xfId="0" applyFont="1" applyBorder="1" applyAlignment="1">
      <alignment horizontal="center" vertical="center"/>
    </xf>
    <xf numFmtId="0" fontId="10" fillId="0" borderId="13" xfId="11" applyFont="1" applyBorder="1" applyAlignment="1">
      <alignment horizontal="center" vertical="center" wrapText="1"/>
    </xf>
    <xf numFmtId="0" fontId="10" fillId="0" borderId="10" xfId="11" applyFont="1" applyBorder="1" applyAlignment="1">
      <alignment horizontal="center" vertical="center" wrapText="1"/>
    </xf>
    <xf numFmtId="0" fontId="10" fillId="0" borderId="12" xfId="11" applyFont="1" applyBorder="1" applyAlignment="1">
      <alignment horizontal="center" vertical="center" wrapText="1"/>
    </xf>
    <xf numFmtId="0" fontId="10" fillId="0" borderId="11" xfId="11" applyFont="1" applyBorder="1" applyAlignment="1">
      <alignment horizontal="center" vertical="center" wrapText="1"/>
    </xf>
    <xf numFmtId="43" fontId="10" fillId="2" borderId="9" xfId="1" applyFont="1" applyFill="1" applyBorder="1" applyAlignment="1" applyProtection="1">
      <alignment horizontal="center" vertical="center" wrapText="1"/>
    </xf>
    <xf numFmtId="43" fontId="10" fillId="0" borderId="13" xfId="1" applyFont="1" applyFill="1" applyBorder="1" applyAlignment="1" applyProtection="1">
      <alignment horizontal="center" vertical="center" wrapText="1"/>
    </xf>
    <xf numFmtId="43" fontId="10" fillId="0" borderId="17" xfId="1" applyFont="1" applyFill="1" applyBorder="1" applyAlignment="1" applyProtection="1">
      <alignment horizontal="center" vertical="center" wrapText="1"/>
    </xf>
    <xf numFmtId="43" fontId="10" fillId="0" borderId="10" xfId="1" applyFont="1" applyFill="1" applyBorder="1" applyAlignment="1" applyProtection="1">
      <alignment horizontal="center" vertical="center" wrapText="1"/>
    </xf>
    <xf numFmtId="43" fontId="10" fillId="0" borderId="4" xfId="1" applyFont="1" applyFill="1" applyBorder="1" applyAlignment="1" applyProtection="1">
      <alignment horizontal="center" vertical="center" wrapText="1"/>
    </xf>
    <xf numFmtId="43" fontId="10" fillId="0" borderId="0" xfId="1" applyFont="1" applyFill="1" applyBorder="1" applyAlignment="1" applyProtection="1">
      <alignment horizontal="center" vertical="center" wrapText="1"/>
    </xf>
    <xf numFmtId="43" fontId="10" fillId="0" borderId="3" xfId="1" applyFont="1" applyFill="1" applyBorder="1" applyAlignment="1" applyProtection="1">
      <alignment horizontal="center" vertical="center" wrapText="1"/>
    </xf>
    <xf numFmtId="43" fontId="10" fillId="0" borderId="9" xfId="1" applyFont="1" applyFill="1" applyBorder="1" applyAlignment="1" applyProtection="1">
      <alignment horizontal="center" vertical="center" wrapText="1"/>
    </xf>
    <xf numFmtId="43" fontId="10" fillId="2" borderId="13" xfId="1" applyFont="1" applyFill="1" applyBorder="1" applyAlignment="1" applyProtection="1">
      <alignment horizontal="center" wrapText="1"/>
    </xf>
    <xf numFmtId="43" fontId="10" fillId="2" borderId="17" xfId="1" applyFont="1" applyFill="1" applyBorder="1" applyAlignment="1" applyProtection="1">
      <alignment horizontal="center" wrapText="1"/>
    </xf>
    <xf numFmtId="43" fontId="10" fillId="2" borderId="10" xfId="1" applyFont="1" applyFill="1" applyBorder="1" applyAlignment="1" applyProtection="1">
      <alignment horizontal="center" wrapText="1"/>
    </xf>
    <xf numFmtId="43" fontId="10" fillId="2" borderId="4" xfId="1" applyFont="1" applyFill="1" applyBorder="1" applyAlignment="1" applyProtection="1">
      <alignment horizontal="center" wrapText="1"/>
    </xf>
    <xf numFmtId="43" fontId="10" fillId="2" borderId="0" xfId="1" applyFont="1" applyFill="1" applyBorder="1" applyAlignment="1" applyProtection="1">
      <alignment horizontal="center" wrapText="1"/>
    </xf>
    <xf numFmtId="43" fontId="10" fillId="2" borderId="3" xfId="1" applyFont="1" applyFill="1" applyBorder="1" applyAlignment="1" applyProtection="1">
      <alignment horizontal="center" wrapText="1"/>
    </xf>
    <xf numFmtId="0" fontId="10" fillId="0" borderId="8" xfId="0" applyFont="1" applyBorder="1" applyAlignment="1">
      <alignment horizontal="center" vertical="center" wrapText="1"/>
    </xf>
    <xf numFmtId="43" fontId="10" fillId="0" borderId="13" xfId="1" applyFont="1" applyBorder="1" applyAlignment="1" applyProtection="1">
      <alignment horizontal="center" vertical="center" wrapText="1"/>
    </xf>
    <xf numFmtId="43" fontId="10" fillId="0" borderId="17" xfId="1" applyFont="1" applyBorder="1" applyAlignment="1" applyProtection="1">
      <alignment horizontal="center" vertical="center" wrapText="1"/>
    </xf>
    <xf numFmtId="43" fontId="10" fillId="0" borderId="10" xfId="1" applyFont="1" applyBorder="1" applyAlignment="1" applyProtection="1">
      <alignment horizontal="center" vertical="center" wrapText="1"/>
    </xf>
    <xf numFmtId="43" fontId="10" fillId="0" borderId="4" xfId="1" applyFont="1" applyBorder="1" applyAlignment="1" applyProtection="1">
      <alignment horizontal="center" vertical="center" wrapText="1"/>
    </xf>
    <xf numFmtId="43" fontId="10" fillId="0" borderId="0" xfId="1" applyFont="1" applyBorder="1" applyAlignment="1" applyProtection="1">
      <alignment horizontal="center" vertical="center" wrapText="1"/>
    </xf>
    <xf numFmtId="43" fontId="10" fillId="0" borderId="3" xfId="1" applyFont="1" applyBorder="1" applyAlignment="1" applyProtection="1">
      <alignment horizontal="center" vertical="center" wrapText="1"/>
    </xf>
    <xf numFmtId="43" fontId="10" fillId="0" borderId="9" xfId="1" applyFont="1" applyBorder="1" applyAlignment="1" applyProtection="1">
      <alignment horizontal="center" vertical="center" wrapText="1"/>
    </xf>
    <xf numFmtId="0" fontId="21" fillId="0" borderId="13" xfId="0" applyFont="1" applyBorder="1" applyAlignment="1">
      <alignment horizontal="center" vertical="center"/>
    </xf>
    <xf numFmtId="0" fontId="21" fillId="0" borderId="17" xfId="0" applyFont="1" applyBorder="1" applyAlignment="1">
      <alignment horizontal="center" vertical="center"/>
    </xf>
    <xf numFmtId="0" fontId="21" fillId="0" borderId="10" xfId="0" applyFont="1" applyBorder="1" applyAlignment="1">
      <alignment horizontal="center" vertical="center"/>
    </xf>
    <xf numFmtId="165" fontId="10" fillId="2" borderId="2" xfId="11" applyNumberFormat="1" applyFont="1" applyFill="1" applyBorder="1" applyAlignment="1">
      <alignment horizontal="center" vertical="center" wrapText="1"/>
    </xf>
    <xf numFmtId="165" fontId="10" fillId="2" borderId="5" xfId="11" applyNumberFormat="1" applyFont="1" applyFill="1" applyBorder="1" applyAlignment="1">
      <alignment horizontal="center" vertical="center" wrapText="1"/>
    </xf>
    <xf numFmtId="0" fontId="10" fillId="2" borderId="8" xfId="0" applyFont="1" applyFill="1" applyBorder="1" applyAlignment="1">
      <alignment horizontal="center" vertical="center" wrapText="1"/>
    </xf>
    <xf numFmtId="165" fontId="10" fillId="0" borderId="2" xfId="11" applyNumberFormat="1" applyFont="1" applyBorder="1" applyAlignment="1">
      <alignment horizontal="center" vertical="center" wrapText="1"/>
    </xf>
    <xf numFmtId="165" fontId="10" fillId="0" borderId="5" xfId="11" applyNumberFormat="1" applyFont="1" applyBorder="1" applyAlignment="1">
      <alignment horizontal="center" vertical="center" wrapText="1"/>
    </xf>
    <xf numFmtId="1" fontId="10" fillId="0" borderId="2" xfId="11" applyNumberFormat="1" applyFont="1" applyBorder="1" applyAlignment="1">
      <alignment horizontal="center" vertical="center" wrapText="1"/>
    </xf>
    <xf numFmtId="1" fontId="10" fillId="0" borderId="5" xfId="11" applyNumberFormat="1" applyFont="1" applyBorder="1" applyAlignment="1">
      <alignment horizontal="center" vertical="center" wrapText="1"/>
    </xf>
    <xf numFmtId="43" fontId="10" fillId="0" borderId="2" xfId="3" applyFont="1" applyFill="1" applyBorder="1" applyAlignment="1" applyProtection="1">
      <alignment horizontal="center" vertical="center" wrapText="1"/>
    </xf>
    <xf numFmtId="43" fontId="10" fillId="0" borderId="5" xfId="3" applyFont="1" applyFill="1" applyBorder="1" applyAlignment="1" applyProtection="1">
      <alignment horizontal="center" vertical="center" wrapText="1"/>
    </xf>
    <xf numFmtId="0" fontId="10" fillId="0" borderId="2" xfId="11" applyFont="1" applyBorder="1" applyAlignment="1">
      <alignment horizontal="center" vertical="center" wrapText="1"/>
    </xf>
    <xf numFmtId="0" fontId="10" fillId="0" borderId="5" xfId="11" applyFont="1" applyBorder="1" applyAlignment="1">
      <alignment horizontal="center" vertical="center" wrapText="1"/>
    </xf>
    <xf numFmtId="17" fontId="19" fillId="0" borderId="14" xfId="11" applyNumberFormat="1" applyFont="1" applyBorder="1" applyAlignment="1">
      <alignment horizontal="center" vertical="center"/>
    </xf>
    <xf numFmtId="0" fontId="19" fillId="0" borderId="15" xfId="11" applyFont="1" applyBorder="1" applyAlignment="1">
      <alignment horizontal="center" vertical="center"/>
    </xf>
    <xf numFmtId="0" fontId="10" fillId="0" borderId="5" xfId="11" applyFont="1" applyBorder="1" applyAlignment="1">
      <alignment horizontal="center" vertical="center"/>
    </xf>
    <xf numFmtId="0" fontId="19" fillId="0" borderId="6" xfId="0" applyFont="1" applyBorder="1" applyAlignment="1">
      <alignment horizontal="center" vertical="center"/>
    </xf>
    <xf numFmtId="0" fontId="19" fillId="0" borderId="8" xfId="0" applyFont="1" applyBorder="1" applyAlignment="1">
      <alignment horizontal="center" vertical="center"/>
    </xf>
    <xf numFmtId="0" fontId="19" fillId="0" borderId="12" xfId="0" applyFont="1" applyBorder="1" applyAlignment="1">
      <alignment horizontal="center" vertical="center"/>
    </xf>
    <xf numFmtId="0" fontId="19" fillId="0" borderId="16" xfId="0" applyFont="1" applyBorder="1" applyAlignment="1">
      <alignment horizontal="center" vertical="center"/>
    </xf>
    <xf numFmtId="0" fontId="19" fillId="0" borderId="11" xfId="0" applyFont="1" applyBorder="1" applyAlignment="1">
      <alignment horizontal="center" vertical="center"/>
    </xf>
    <xf numFmtId="0" fontId="24" fillId="5" borderId="4" xfId="18" applyFont="1" applyFill="1" applyBorder="1" applyAlignment="1">
      <alignment horizontal="left" vertical="center" wrapText="1"/>
    </xf>
    <xf numFmtId="0" fontId="24" fillId="5" borderId="0" xfId="18" applyFont="1" applyFill="1" applyAlignment="1">
      <alignment horizontal="left" vertical="center" wrapText="1"/>
    </xf>
    <xf numFmtId="43" fontId="29" fillId="8" borderId="9" xfId="21" applyFont="1" applyFill="1" applyBorder="1" applyAlignment="1">
      <alignment horizontal="center" vertical="center" wrapText="1"/>
    </xf>
    <xf numFmtId="43" fontId="29" fillId="8" borderId="6" xfId="21" applyFont="1" applyFill="1" applyBorder="1" applyAlignment="1">
      <alignment horizontal="center" vertical="center"/>
    </xf>
    <xf numFmtId="43" fontId="29" fillId="8" borderId="8" xfId="21" applyFont="1" applyFill="1" applyBorder="1" applyAlignment="1">
      <alignment horizontal="center" vertical="center"/>
    </xf>
    <xf numFmtId="0" fontId="28" fillId="0" borderId="9" xfId="18" applyFont="1" applyFill="1" applyBorder="1" applyAlignment="1">
      <alignment horizontal="center"/>
    </xf>
    <xf numFmtId="17" fontId="26" fillId="0" borderId="9" xfId="18" applyNumberFormat="1" applyFont="1" applyFill="1" applyBorder="1" applyAlignment="1">
      <alignment horizontal="center"/>
    </xf>
    <xf numFmtId="0" fontId="26" fillId="0" borderId="9" xfId="18" applyFont="1" applyFill="1" applyBorder="1" applyAlignment="1">
      <alignment horizontal="center"/>
    </xf>
    <xf numFmtId="2" fontId="28" fillId="0" borderId="9" xfId="18" applyNumberFormat="1" applyFont="1" applyFill="1" applyBorder="1" applyAlignment="1">
      <alignment horizontal="center"/>
    </xf>
    <xf numFmtId="0" fontId="1" fillId="0" borderId="9" xfId="19" applyFont="1" applyFill="1" applyBorder="1"/>
    <xf numFmtId="0" fontId="1" fillId="0" borderId="9" xfId="19" applyFont="1" applyFill="1" applyBorder="1" applyAlignment="1">
      <alignment wrapText="1"/>
    </xf>
    <xf numFmtId="0" fontId="1" fillId="0" borderId="9" xfId="19" applyFont="1" applyBorder="1" applyAlignment="1">
      <alignment wrapText="1"/>
    </xf>
    <xf numFmtId="0" fontId="33" fillId="0" borderId="9" xfId="18" applyFont="1" applyFill="1" applyBorder="1" applyAlignment="1">
      <alignment horizontal="center"/>
    </xf>
    <xf numFmtId="17" fontId="34" fillId="0" borderId="9" xfId="18" applyNumberFormat="1" applyFont="1" applyFill="1" applyBorder="1" applyAlignment="1">
      <alignment horizontal="center"/>
    </xf>
    <xf numFmtId="0" fontId="35" fillId="0" borderId="9" xfId="19" applyFont="1" applyFill="1" applyBorder="1"/>
    <xf numFmtId="2" fontId="33" fillId="0" borderId="9" xfId="18" applyNumberFormat="1" applyFont="1" applyFill="1" applyBorder="1" applyAlignment="1">
      <alignment horizontal="center"/>
    </xf>
    <xf numFmtId="0" fontId="35" fillId="0" borderId="9" xfId="19" applyFont="1" applyFill="1" applyBorder="1" applyAlignment="1">
      <alignment wrapText="1"/>
    </xf>
    <xf numFmtId="2" fontId="33" fillId="0" borderId="9" xfId="20" applyNumberFormat="1" applyFont="1" applyFill="1" applyBorder="1" applyAlignment="1">
      <alignment horizontal="center"/>
    </xf>
    <xf numFmtId="0" fontId="33" fillId="0" borderId="9" xfId="18" applyFont="1" applyBorder="1" applyAlignment="1">
      <alignment horizontal="center"/>
    </xf>
    <xf numFmtId="17" fontId="34" fillId="0" borderId="9" xfId="18" applyNumberFormat="1" applyFont="1" applyBorder="1" applyAlignment="1">
      <alignment horizontal="center"/>
    </xf>
    <xf numFmtId="0" fontId="35" fillId="0" borderId="9" xfId="19" applyFont="1" applyBorder="1"/>
    <xf numFmtId="2" fontId="33" fillId="0" borderId="9" xfId="18" applyNumberFormat="1" applyFont="1" applyBorder="1" applyAlignment="1">
      <alignment horizontal="center"/>
    </xf>
    <xf numFmtId="2" fontId="33" fillId="4" borderId="9" xfId="20" applyNumberFormat="1" applyFont="1" applyFill="1" applyBorder="1" applyAlignment="1">
      <alignment horizontal="center"/>
    </xf>
    <xf numFmtId="0" fontId="34" fillId="0" borderId="9" xfId="18" applyFont="1" applyBorder="1" applyAlignment="1">
      <alignment horizontal="center"/>
    </xf>
    <xf numFmtId="0" fontId="33" fillId="0" borderId="9" xfId="18" applyFont="1" applyBorder="1"/>
    <xf numFmtId="2" fontId="33" fillId="4" borderId="9" xfId="18" applyNumberFormat="1" applyFont="1" applyFill="1" applyBorder="1" applyAlignment="1">
      <alignment horizontal="center"/>
    </xf>
  </cellXfs>
  <cellStyles count="22">
    <cellStyle name="Comma" xfId="1" builtinId="3"/>
    <cellStyle name="Comma 10 2 2 4" xfId="2" xr:uid="{00000000-0005-0000-0000-000001000000}"/>
    <cellStyle name="Comma 11" xfId="21" xr:uid="{00000000-0005-0000-0000-000002000000}"/>
    <cellStyle name="Comma 12 2" xfId="3" xr:uid="{00000000-0005-0000-0000-000003000000}"/>
    <cellStyle name="Comma 2" xfId="4" xr:uid="{00000000-0005-0000-0000-000004000000}"/>
    <cellStyle name="Comma 2 2" xfId="5" xr:uid="{00000000-0005-0000-0000-000005000000}"/>
    <cellStyle name="Comma 2 3" xfId="20" xr:uid="{00000000-0005-0000-0000-000006000000}"/>
    <cellStyle name="Comma 3" xfId="6" xr:uid="{00000000-0005-0000-0000-000007000000}"/>
    <cellStyle name="Comma 3 2" xfId="7" xr:uid="{00000000-0005-0000-0000-000008000000}"/>
    <cellStyle name="Comma 4" xfId="8" xr:uid="{00000000-0005-0000-0000-000009000000}"/>
    <cellStyle name="Comma 4 2" xfId="9" xr:uid="{00000000-0005-0000-0000-00000A000000}"/>
    <cellStyle name="Comma 5" xfId="10" xr:uid="{00000000-0005-0000-0000-00000B000000}"/>
    <cellStyle name="Normal" xfId="0" builtinId="0"/>
    <cellStyle name="Normal - Style1" xfId="11" xr:uid="{00000000-0005-0000-0000-00000D000000}"/>
    <cellStyle name="Normal 10" xfId="19" xr:uid="{00000000-0005-0000-0000-00000E000000}"/>
    <cellStyle name="Normal 2" xfId="12" xr:uid="{00000000-0005-0000-0000-00000F000000}"/>
    <cellStyle name="Normal 2 2" xfId="13" xr:uid="{00000000-0005-0000-0000-000010000000}"/>
    <cellStyle name="Normal 2 3" xfId="18" xr:uid="{00000000-0005-0000-0000-000011000000}"/>
    <cellStyle name="Normal 3" xfId="14" xr:uid="{00000000-0005-0000-0000-000012000000}"/>
    <cellStyle name="Normal 4" xfId="15" xr:uid="{00000000-0005-0000-0000-000013000000}"/>
    <cellStyle name="Normal 6" xfId="16" xr:uid="{00000000-0005-0000-0000-000014000000}"/>
    <cellStyle name="Percent" xfId="17"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solidFill>
          <a:schemeClr val="lt1"/>
        </a:solidFill>
        <a:ln w="9525" cmpd="sng">
          <a:solidFill>
            <a:schemeClr val="lt1">
              <a:shade val="50000"/>
            </a:schemeClr>
          </a:solidFill>
        </a:ln>
      </a:spPr>
      <a:bodyPr vertOverflow="clip" wrap="square" rtlCol="0" anchor="t"/>
      <a:lstStyle>
        <a:defPPr>
          <a:defRPr sz="1200" b="1">
            <a:latin typeface="Bookman Old Style" pitchFamily="18" charset="0"/>
          </a:defRPr>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U142"/>
  <sheetViews>
    <sheetView tabSelected="1" view="pageBreakPreview" zoomScaleNormal="100" zoomScaleSheetLayoutView="100" workbookViewId="0">
      <pane ySplit="6" topLeftCell="A52" activePane="bottomLeft" state="frozen"/>
      <selection pane="bottomLeft" activeCell="O65" sqref="O65"/>
    </sheetView>
  </sheetViews>
  <sheetFormatPr defaultColWidth="9.08984375" defaultRowHeight="15" customHeight="1"/>
  <cols>
    <col min="1" max="1" width="1.453125" style="45" customWidth="1"/>
    <col min="2" max="2" width="6.36328125" style="44" customWidth="1"/>
    <col min="3" max="3" width="56.08984375" style="45" bestFit="1" customWidth="1"/>
    <col min="4" max="4" width="10.08984375" style="46" customWidth="1"/>
    <col min="5" max="5" width="5.90625" style="44" bestFit="1" customWidth="1"/>
    <col min="6" max="6" width="9.90625" style="45" customWidth="1"/>
    <col min="7" max="7" width="13.54296875" style="45" customWidth="1"/>
    <col min="8" max="8" width="10.08984375" style="45" customWidth="1"/>
    <col min="9" max="9" width="10.453125" style="45" bestFit="1" customWidth="1"/>
    <col min="10" max="10" width="12.90625" style="45" customWidth="1"/>
    <col min="11" max="11" width="10.08984375" style="45" customWidth="1"/>
    <col min="12" max="12" width="9.36328125" style="45" customWidth="1"/>
    <col min="13" max="13" width="12.90625" style="45" customWidth="1"/>
    <col min="14" max="14" width="10.08984375" style="70" customWidth="1"/>
    <col min="15" max="15" width="9.36328125" style="70" customWidth="1"/>
    <col min="16" max="16" width="13.81640625" style="70" bestFit="1" customWidth="1"/>
    <col min="17" max="17" width="25.90625" style="45" customWidth="1"/>
    <col min="18" max="19" width="9.08984375" style="45"/>
    <col min="20" max="20" width="10.36328125" style="45" bestFit="1" customWidth="1"/>
    <col min="21" max="21" width="11.6328125" style="45" bestFit="1" customWidth="1"/>
    <col min="22" max="16384" width="9.08984375" style="45"/>
  </cols>
  <sheetData>
    <row r="1" spans="2:21" ht="15" customHeight="1">
      <c r="B1" s="177" t="s">
        <v>9</v>
      </c>
      <c r="C1" s="178"/>
      <c r="D1" s="178"/>
      <c r="E1" s="178"/>
      <c r="F1" s="178"/>
      <c r="G1" s="178"/>
      <c r="H1" s="178"/>
      <c r="I1" s="178"/>
      <c r="J1" s="178"/>
      <c r="K1" s="178"/>
      <c r="L1" s="178"/>
      <c r="M1" s="178"/>
      <c r="N1" s="178"/>
      <c r="O1" s="178"/>
      <c r="P1" s="178"/>
      <c r="Q1" s="179"/>
    </row>
    <row r="2" spans="2:21" ht="15" customHeight="1">
      <c r="B2" s="196" t="s">
        <v>38</v>
      </c>
      <c r="C2" s="197"/>
      <c r="D2" s="98"/>
      <c r="E2" s="98"/>
      <c r="F2" s="99"/>
      <c r="G2" s="99"/>
      <c r="H2" s="99"/>
      <c r="I2" s="197"/>
      <c r="J2" s="197"/>
      <c r="K2" s="197" t="s">
        <v>43</v>
      </c>
      <c r="L2" s="197"/>
      <c r="M2" s="197"/>
      <c r="N2" s="197"/>
      <c r="O2" s="197"/>
      <c r="P2" s="197"/>
      <c r="Q2" s="198"/>
    </row>
    <row r="3" spans="2:21" ht="15" customHeight="1">
      <c r="B3" s="194" t="s">
        <v>42</v>
      </c>
      <c r="C3" s="195"/>
      <c r="D3" s="151"/>
      <c r="E3" s="152"/>
      <c r="F3" s="189"/>
      <c r="G3" s="189"/>
      <c r="H3" s="163" t="s">
        <v>39</v>
      </c>
      <c r="I3" s="164"/>
      <c r="J3" s="165"/>
      <c r="K3" s="170" t="s">
        <v>40</v>
      </c>
      <c r="L3" s="171"/>
      <c r="M3" s="172"/>
      <c r="N3" s="156" t="s">
        <v>41</v>
      </c>
      <c r="O3" s="157"/>
      <c r="P3" s="158"/>
      <c r="Q3" s="148" t="s">
        <v>25</v>
      </c>
    </row>
    <row r="4" spans="2:21" ht="15" customHeight="1">
      <c r="B4" s="191">
        <v>44896</v>
      </c>
      <c r="C4" s="192"/>
      <c r="D4" s="153"/>
      <c r="E4" s="154"/>
      <c r="F4" s="190"/>
      <c r="G4" s="190"/>
      <c r="H4" s="166"/>
      <c r="I4" s="167"/>
      <c r="J4" s="168"/>
      <c r="K4" s="173"/>
      <c r="L4" s="174"/>
      <c r="M4" s="175"/>
      <c r="N4" s="159"/>
      <c r="O4" s="160"/>
      <c r="P4" s="161"/>
      <c r="Q4" s="149"/>
    </row>
    <row r="5" spans="2:21" ht="27.75" customHeight="1">
      <c r="B5" s="189" t="s">
        <v>3</v>
      </c>
      <c r="C5" s="189" t="s">
        <v>0</v>
      </c>
      <c r="D5" s="183" t="s">
        <v>5</v>
      </c>
      <c r="E5" s="185" t="s">
        <v>1</v>
      </c>
      <c r="F5" s="187" t="s">
        <v>2</v>
      </c>
      <c r="G5" s="187" t="s">
        <v>4</v>
      </c>
      <c r="H5" s="180" t="s">
        <v>5</v>
      </c>
      <c r="I5" s="155" t="s">
        <v>7</v>
      </c>
      <c r="J5" s="182" t="s">
        <v>6</v>
      </c>
      <c r="K5" s="176" t="s">
        <v>5</v>
      </c>
      <c r="L5" s="176" t="s">
        <v>7</v>
      </c>
      <c r="M5" s="169" t="s">
        <v>6</v>
      </c>
      <c r="N5" s="162" t="s">
        <v>5</v>
      </c>
      <c r="O5" s="162" t="s">
        <v>7</v>
      </c>
      <c r="P5" s="169" t="s">
        <v>6</v>
      </c>
      <c r="Q5" s="149"/>
    </row>
    <row r="6" spans="2:21" ht="27.75" customHeight="1">
      <c r="B6" s="193"/>
      <c r="C6" s="190"/>
      <c r="D6" s="184"/>
      <c r="E6" s="186"/>
      <c r="F6" s="188"/>
      <c r="G6" s="188"/>
      <c r="H6" s="181"/>
      <c r="I6" s="155"/>
      <c r="J6" s="182"/>
      <c r="K6" s="176"/>
      <c r="L6" s="176"/>
      <c r="M6" s="169"/>
      <c r="N6" s="162"/>
      <c r="O6" s="162"/>
      <c r="P6" s="169"/>
      <c r="Q6" s="150"/>
    </row>
    <row r="7" spans="2:21" ht="15" customHeight="1">
      <c r="B7" s="3"/>
      <c r="C7" s="1"/>
      <c r="D7" s="2"/>
      <c r="E7" s="60"/>
      <c r="F7" s="61"/>
      <c r="G7" s="61"/>
      <c r="H7" s="30"/>
      <c r="I7" s="30"/>
      <c r="J7" s="30"/>
      <c r="K7" s="25"/>
      <c r="L7" s="25"/>
      <c r="M7" s="26"/>
      <c r="N7" s="25"/>
      <c r="O7" s="25"/>
      <c r="P7" s="26"/>
      <c r="Q7" s="21"/>
    </row>
    <row r="8" spans="2:21" s="76" customFormat="1" ht="15" customHeight="1">
      <c r="B8" s="77"/>
      <c r="C8" s="104" t="s">
        <v>32</v>
      </c>
      <c r="D8" s="79"/>
      <c r="E8" s="77"/>
      <c r="F8" s="81"/>
      <c r="G8" s="81"/>
      <c r="H8" s="30"/>
      <c r="I8" s="30"/>
      <c r="J8" s="30"/>
      <c r="K8" s="79"/>
      <c r="L8" s="95"/>
      <c r="M8" s="91"/>
      <c r="N8" s="79"/>
      <c r="O8" s="95"/>
      <c r="P8" s="91"/>
      <c r="Q8" s="86"/>
    </row>
    <row r="9" spans="2:21" ht="15" customHeight="1">
      <c r="B9" s="5"/>
      <c r="C9" s="88"/>
      <c r="D9" s="7"/>
      <c r="E9" s="5"/>
      <c r="F9" s="8"/>
      <c r="G9" s="8"/>
      <c r="H9" s="30"/>
      <c r="I9" s="30"/>
      <c r="J9" s="30"/>
      <c r="K9" s="7"/>
      <c r="L9" s="21"/>
      <c r="M9" s="15"/>
      <c r="N9" s="7"/>
      <c r="O9" s="21"/>
      <c r="P9" s="15"/>
      <c r="Q9" s="56"/>
    </row>
    <row r="10" spans="2:21" s="76" customFormat="1" ht="52">
      <c r="B10" s="89" t="s">
        <v>27</v>
      </c>
      <c r="C10" s="90" t="s">
        <v>30</v>
      </c>
      <c r="D10" s="79"/>
      <c r="E10" s="77"/>
      <c r="F10" s="81"/>
      <c r="G10" s="81"/>
      <c r="H10" s="30"/>
      <c r="I10" s="30"/>
      <c r="J10" s="30"/>
      <c r="K10" s="79"/>
      <c r="L10" s="81"/>
      <c r="M10" s="91"/>
      <c r="N10" s="79"/>
      <c r="O10" s="81"/>
      <c r="P10" s="91"/>
      <c r="Q10" s="86"/>
    </row>
    <row r="11" spans="2:21" ht="15" customHeight="1">
      <c r="B11" s="5"/>
      <c r="C11" s="16"/>
      <c r="D11" s="7"/>
      <c r="E11" s="15"/>
      <c r="F11" s="8"/>
      <c r="G11" s="8"/>
      <c r="H11" s="36"/>
      <c r="I11" s="27"/>
      <c r="J11" s="40"/>
      <c r="K11" s="7"/>
      <c r="L11" s="8"/>
      <c r="M11" s="41"/>
      <c r="N11" s="7"/>
      <c r="O11" s="8"/>
      <c r="P11" s="73"/>
      <c r="Q11" s="56"/>
    </row>
    <row r="12" spans="2:21" s="76" customFormat="1" ht="15" customHeight="1">
      <c r="B12" s="77"/>
      <c r="C12" s="78" t="s">
        <v>19</v>
      </c>
      <c r="D12" s="79">
        <v>1981.61</v>
      </c>
      <c r="E12" s="80" t="s">
        <v>24</v>
      </c>
      <c r="F12" s="81">
        <v>47.21</v>
      </c>
      <c r="G12" s="81">
        <f>D12*F12</f>
        <v>93551.808099999995</v>
      </c>
      <c r="H12" s="82">
        <v>0</v>
      </c>
      <c r="I12" s="83">
        <f>H12/D12</f>
        <v>0</v>
      </c>
      <c r="J12" s="84">
        <f>I12*G12</f>
        <v>0</v>
      </c>
      <c r="K12" s="79">
        <v>0</v>
      </c>
      <c r="L12" s="85">
        <v>0</v>
      </c>
      <c r="M12" s="84">
        <v>0</v>
      </c>
      <c r="N12" s="79">
        <f>H12-K12</f>
        <v>0</v>
      </c>
      <c r="O12" s="85">
        <f>N12/D12</f>
        <v>0</v>
      </c>
      <c r="P12" s="84">
        <f>IFERROR(O12*G12,0)</f>
        <v>0</v>
      </c>
      <c r="Q12" s="86"/>
      <c r="U12" s="76">
        <v>563691734</v>
      </c>
    </row>
    <row r="13" spans="2:21" s="76" customFormat="1" ht="15" customHeight="1">
      <c r="B13" s="77"/>
      <c r="C13" s="78"/>
      <c r="D13" s="79"/>
      <c r="E13" s="80"/>
      <c r="F13" s="81"/>
      <c r="G13" s="81"/>
      <c r="H13" s="36"/>
      <c r="I13" s="36"/>
      <c r="J13" s="36"/>
      <c r="K13" s="79"/>
      <c r="L13" s="85"/>
      <c r="M13" s="84"/>
      <c r="N13" s="79"/>
      <c r="O13" s="85"/>
      <c r="P13" s="84"/>
      <c r="Q13" s="86"/>
    </row>
    <row r="14" spans="2:21" ht="26">
      <c r="B14" s="75" t="s">
        <v>31</v>
      </c>
      <c r="C14" s="87" t="s">
        <v>21</v>
      </c>
      <c r="D14" s="7"/>
      <c r="E14" s="15"/>
      <c r="F14" s="8"/>
      <c r="G14" s="8"/>
      <c r="H14" s="36"/>
      <c r="I14" s="27"/>
      <c r="J14" s="28"/>
      <c r="K14" s="7"/>
      <c r="L14" s="8"/>
      <c r="M14" s="15"/>
      <c r="N14" s="7"/>
      <c r="O14" s="8"/>
      <c r="P14" s="15"/>
      <c r="Q14" s="56"/>
    </row>
    <row r="15" spans="2:21" ht="15" customHeight="1">
      <c r="B15" s="5"/>
      <c r="C15" s="5"/>
      <c r="D15" s="5"/>
      <c r="E15" s="5"/>
      <c r="F15" s="5"/>
      <c r="G15" s="5"/>
      <c r="H15" s="33"/>
      <c r="I15" s="33"/>
      <c r="J15" s="33"/>
      <c r="K15" s="5"/>
      <c r="L15" s="5"/>
      <c r="M15" s="5"/>
      <c r="N15" s="5"/>
      <c r="O15" s="5"/>
      <c r="P15" s="5"/>
      <c r="Q15" s="5"/>
    </row>
    <row r="16" spans="2:21" ht="244">
      <c r="B16" s="5"/>
      <c r="C16" s="19" t="s">
        <v>22</v>
      </c>
      <c r="D16" s="7">
        <v>1358.45</v>
      </c>
      <c r="E16" s="13" t="s">
        <v>24</v>
      </c>
      <c r="F16" s="8">
        <v>157.68</v>
      </c>
      <c r="G16" s="8">
        <f>D16*F16</f>
        <v>214200.39600000001</v>
      </c>
      <c r="H16" s="33">
        <f>D16*I16</f>
        <v>950.91499999999996</v>
      </c>
      <c r="I16" s="34">
        <v>0.7</v>
      </c>
      <c r="J16" s="30">
        <f>I16*G16</f>
        <v>149940.27719999998</v>
      </c>
      <c r="K16" s="7">
        <v>950.91499999999996</v>
      </c>
      <c r="L16" s="35">
        <v>0.7</v>
      </c>
      <c r="M16" s="32">
        <v>149940.27719999998</v>
      </c>
      <c r="N16" s="79">
        <f>H16-K16</f>
        <v>0</v>
      </c>
      <c r="O16" s="72">
        <f>N16/D16</f>
        <v>0</v>
      </c>
      <c r="P16" s="32">
        <f>IFERROR(O16*G16,0)</f>
        <v>0</v>
      </c>
      <c r="Q16" s="56"/>
    </row>
    <row r="17" spans="2:19" ht="14">
      <c r="B17" s="5"/>
      <c r="C17" s="19"/>
      <c r="D17" s="7"/>
      <c r="E17" s="13"/>
      <c r="F17" s="8"/>
      <c r="G17" s="8"/>
      <c r="H17" s="33"/>
      <c r="I17" s="34"/>
      <c r="J17" s="30"/>
      <c r="K17" s="7"/>
      <c r="L17" s="35"/>
      <c r="M17" s="32"/>
      <c r="N17" s="7"/>
      <c r="O17" s="72"/>
      <c r="P17" s="32"/>
      <c r="Q17" s="56"/>
    </row>
    <row r="18" spans="2:19" ht="15" customHeight="1">
      <c r="B18" s="75" t="s">
        <v>33</v>
      </c>
      <c r="C18" s="4" t="s">
        <v>15</v>
      </c>
      <c r="D18" s="7"/>
      <c r="E18" s="5"/>
      <c r="F18" s="8"/>
      <c r="G18" s="8"/>
      <c r="H18" s="36"/>
      <c r="I18" s="39"/>
      <c r="J18" s="28"/>
      <c r="K18" s="7"/>
      <c r="L18" s="21"/>
      <c r="M18" s="15"/>
      <c r="N18" s="7"/>
      <c r="O18" s="21"/>
      <c r="P18" s="15"/>
      <c r="Q18" s="56"/>
    </row>
    <row r="19" spans="2:19" ht="39">
      <c r="B19" s="5"/>
      <c r="C19" s="6" t="s">
        <v>16</v>
      </c>
      <c r="D19" s="7"/>
      <c r="E19" s="5"/>
      <c r="F19" s="8"/>
      <c r="G19" s="8"/>
      <c r="H19" s="36"/>
      <c r="I19" s="39"/>
      <c r="J19" s="28"/>
      <c r="K19" s="7"/>
      <c r="L19" s="21"/>
      <c r="M19" s="15"/>
      <c r="N19" s="7"/>
      <c r="O19" s="21"/>
      <c r="P19" s="15"/>
      <c r="Q19" s="56"/>
    </row>
    <row r="20" spans="2:19" ht="25">
      <c r="B20" s="5"/>
      <c r="C20" s="18" t="s">
        <v>23</v>
      </c>
      <c r="D20" s="7"/>
      <c r="E20" s="5"/>
      <c r="F20" s="8"/>
      <c r="G20" s="8"/>
      <c r="H20" s="33"/>
      <c r="I20" s="29"/>
      <c r="J20" s="30"/>
      <c r="K20" s="7"/>
      <c r="L20" s="31"/>
      <c r="M20" s="32"/>
      <c r="N20" s="7"/>
      <c r="O20" s="71"/>
      <c r="P20" s="32"/>
      <c r="Q20" s="56"/>
    </row>
    <row r="21" spans="2:19" ht="15" customHeight="1">
      <c r="B21" s="5"/>
      <c r="C21" s="16"/>
      <c r="D21" s="7"/>
      <c r="E21" s="5"/>
      <c r="F21" s="8"/>
      <c r="G21" s="8"/>
      <c r="H21" s="33"/>
      <c r="I21" s="29"/>
      <c r="J21" s="30"/>
      <c r="K21" s="7"/>
      <c r="L21" s="31"/>
      <c r="M21" s="32"/>
      <c r="N21" s="7"/>
      <c r="O21" s="71"/>
      <c r="P21" s="32"/>
      <c r="Q21" s="56"/>
    </row>
    <row r="22" spans="2:19" ht="37.5">
      <c r="B22" s="5"/>
      <c r="C22" s="12" t="s">
        <v>34</v>
      </c>
      <c r="D22" s="94">
        <v>1178.28</v>
      </c>
      <c r="E22" s="13" t="s">
        <v>24</v>
      </c>
      <c r="F22" s="8">
        <v>37.01</v>
      </c>
      <c r="G22" s="8">
        <f>D22*F22</f>
        <v>43608.142799999994</v>
      </c>
      <c r="H22" s="105">
        <f>IF(SUM('Wet Area'!I45:J45)&gt;D22,D22,SUM('Wet Area'!I45:J45))</f>
        <v>1178.28</v>
      </c>
      <c r="I22" s="34">
        <f>H22/D22</f>
        <v>1</v>
      </c>
      <c r="J22" s="30">
        <f>I22*G22</f>
        <v>43608.142799999994</v>
      </c>
      <c r="K22" s="7">
        <v>1178.28</v>
      </c>
      <c r="L22" s="35">
        <v>1</v>
      </c>
      <c r="M22" s="32">
        <v>43608.142799999994</v>
      </c>
      <c r="N22" s="79">
        <f>H22-K22</f>
        <v>0</v>
      </c>
      <c r="O22" s="72">
        <f>N22/D22</f>
        <v>0</v>
      </c>
      <c r="P22" s="32">
        <f>IFERROR(O22*G22,0)</f>
        <v>0</v>
      </c>
      <c r="Q22" s="56"/>
    </row>
    <row r="23" spans="2:19" ht="14">
      <c r="B23" s="62"/>
      <c r="C23" s="100"/>
      <c r="D23" s="64"/>
      <c r="E23" s="66"/>
      <c r="F23" s="63"/>
      <c r="G23" s="63"/>
      <c r="H23" s="67"/>
      <c r="I23" s="101"/>
      <c r="J23" s="68"/>
      <c r="K23" s="64"/>
      <c r="L23" s="102"/>
      <c r="M23" s="69"/>
      <c r="N23" s="64"/>
      <c r="O23" s="103"/>
      <c r="P23" s="69"/>
      <c r="Q23" s="65"/>
    </row>
    <row r="24" spans="2:19" ht="15" customHeight="1">
      <c r="B24" s="75" t="s">
        <v>35</v>
      </c>
      <c r="C24" s="4" t="s">
        <v>17</v>
      </c>
      <c r="D24" s="7"/>
      <c r="E24" s="5"/>
      <c r="F24" s="8"/>
      <c r="G24" s="8"/>
      <c r="H24" s="33"/>
      <c r="I24" s="29"/>
      <c r="J24" s="30"/>
      <c r="K24" s="7"/>
      <c r="L24" s="31"/>
      <c r="M24" s="32"/>
      <c r="N24" s="7"/>
      <c r="O24" s="71"/>
      <c r="P24" s="32"/>
      <c r="Q24" s="56"/>
    </row>
    <row r="25" spans="2:19" ht="39">
      <c r="B25" s="5"/>
      <c r="C25" s="9" t="s">
        <v>18</v>
      </c>
      <c r="D25" s="96"/>
      <c r="E25" s="10"/>
      <c r="F25" s="8"/>
      <c r="G25" s="11"/>
      <c r="H25" s="36"/>
      <c r="I25" s="27"/>
      <c r="J25" s="37"/>
      <c r="K25" s="7"/>
      <c r="L25" s="8"/>
      <c r="M25" s="38"/>
      <c r="N25" s="7"/>
      <c r="O25" s="8"/>
      <c r="P25" s="38"/>
      <c r="Q25" s="56"/>
    </row>
    <row r="26" spans="2:19" ht="15" customHeight="1">
      <c r="B26" s="5"/>
      <c r="C26" s="16"/>
      <c r="D26" s="96"/>
      <c r="E26" s="10"/>
      <c r="F26" s="8"/>
      <c r="G26" s="11"/>
      <c r="H26" s="36"/>
      <c r="I26" s="27"/>
      <c r="J26" s="28"/>
      <c r="K26" s="7"/>
      <c r="L26" s="8"/>
      <c r="M26" s="15"/>
      <c r="N26" s="7"/>
      <c r="O26" s="8"/>
      <c r="P26" s="15"/>
      <c r="Q26" s="56"/>
    </row>
    <row r="27" spans="2:19" ht="15" customHeight="1">
      <c r="B27" s="5"/>
      <c r="C27" s="16" t="s">
        <v>12</v>
      </c>
      <c r="D27" s="94">
        <v>2135.7399999999998</v>
      </c>
      <c r="E27" s="13" t="s">
        <v>24</v>
      </c>
      <c r="F27" s="8">
        <v>37.17</v>
      </c>
      <c r="G27" s="8">
        <f>D27*F27</f>
        <v>79385.455799999996</v>
      </c>
      <c r="H27" s="105">
        <f>+Balcony!K27</f>
        <v>873.23000000000013</v>
      </c>
      <c r="I27" s="34">
        <f>H27/D27</f>
        <v>0.4088653113206665</v>
      </c>
      <c r="J27" s="30">
        <f>I27*G27</f>
        <v>32457.959100000007</v>
      </c>
      <c r="K27" s="7">
        <v>873.23000000000013</v>
      </c>
      <c r="L27" s="35">
        <v>0.4088653113206665</v>
      </c>
      <c r="M27" s="32">
        <v>32457.959100000007</v>
      </c>
      <c r="N27" s="79">
        <f>H27-K27</f>
        <v>0</v>
      </c>
      <c r="O27" s="72">
        <f>N27/D27</f>
        <v>0</v>
      </c>
      <c r="P27" s="32">
        <f>IFERROR(O27*G27,0)</f>
        <v>0</v>
      </c>
      <c r="Q27" s="56"/>
      <c r="S27" s="45">
        <f>D27*0.4</f>
        <v>854.29599999999994</v>
      </c>
    </row>
    <row r="28" spans="2:19" s="76" customFormat="1" ht="15" customHeight="1">
      <c r="B28" s="77"/>
      <c r="C28" s="78"/>
      <c r="D28" s="79"/>
      <c r="E28" s="80"/>
      <c r="F28" s="81"/>
      <c r="G28" s="81"/>
      <c r="H28" s="36"/>
      <c r="I28" s="36"/>
      <c r="J28" s="36"/>
      <c r="K28" s="79"/>
      <c r="L28" s="85"/>
      <c r="M28" s="84"/>
      <c r="N28" s="79"/>
      <c r="O28" s="85"/>
      <c r="P28" s="84"/>
      <c r="Q28" s="86"/>
    </row>
    <row r="29" spans="2:19" ht="26">
      <c r="B29" s="75" t="s">
        <v>28</v>
      </c>
      <c r="C29" s="17" t="s">
        <v>29</v>
      </c>
      <c r="D29" s="7"/>
      <c r="E29" s="5"/>
      <c r="F29" s="8"/>
      <c r="G29" s="8"/>
      <c r="H29" s="33"/>
      <c r="I29" s="29"/>
      <c r="J29" s="30"/>
      <c r="K29" s="7"/>
      <c r="L29" s="31"/>
      <c r="M29" s="32"/>
      <c r="N29" s="7"/>
      <c r="O29" s="71"/>
      <c r="P29" s="32"/>
      <c r="Q29" s="56"/>
    </row>
    <row r="30" spans="2:19" ht="15" customHeight="1">
      <c r="B30" s="5"/>
      <c r="C30" s="12" t="s">
        <v>20</v>
      </c>
      <c r="D30" s="94">
        <v>14738</v>
      </c>
      <c r="E30" s="13" t="s">
        <v>24</v>
      </c>
      <c r="F30" s="8">
        <v>8</v>
      </c>
      <c r="G30" s="8">
        <f>D30*F30</f>
        <v>117904</v>
      </c>
      <c r="H30" s="33">
        <v>0</v>
      </c>
      <c r="I30" s="34">
        <f>H30/D30</f>
        <v>0</v>
      </c>
      <c r="J30" s="30">
        <f>I30*G30</f>
        <v>0</v>
      </c>
      <c r="K30" s="7">
        <v>0</v>
      </c>
      <c r="L30" s="35">
        <v>0</v>
      </c>
      <c r="M30" s="32">
        <v>0</v>
      </c>
      <c r="N30" s="79">
        <f>H30-K30</f>
        <v>0</v>
      </c>
      <c r="O30" s="72">
        <f>N30/D30</f>
        <v>0</v>
      </c>
      <c r="P30" s="32">
        <f>IFERROR(O30*G30,0)</f>
        <v>0</v>
      </c>
      <c r="Q30" s="56"/>
    </row>
    <row r="31" spans="2:19" ht="15" customHeight="1">
      <c r="B31" s="5"/>
      <c r="C31" s="12"/>
      <c r="D31" s="7"/>
      <c r="E31" s="13"/>
      <c r="F31" s="8"/>
      <c r="G31" s="8"/>
      <c r="H31" s="33"/>
      <c r="I31" s="34"/>
      <c r="J31" s="30"/>
      <c r="K31" s="7"/>
      <c r="L31" s="35"/>
      <c r="M31" s="32"/>
      <c r="N31" s="7"/>
      <c r="O31" s="72"/>
      <c r="P31" s="32"/>
      <c r="Q31" s="56"/>
    </row>
    <row r="32" spans="2:19" ht="15" customHeight="1">
      <c r="B32" s="75" t="s">
        <v>44</v>
      </c>
      <c r="C32" s="17" t="s">
        <v>10</v>
      </c>
      <c r="D32" s="96"/>
      <c r="E32" s="10"/>
      <c r="F32" s="11"/>
      <c r="G32" s="11"/>
      <c r="H32" s="36"/>
      <c r="I32" s="39"/>
      <c r="J32" s="30"/>
      <c r="K32" s="7"/>
      <c r="L32" s="21"/>
      <c r="M32" s="32"/>
      <c r="N32" s="7"/>
      <c r="O32" s="21"/>
      <c r="P32" s="32"/>
      <c r="Q32" s="56"/>
    </row>
    <row r="33" spans="2:20" ht="77">
      <c r="B33" s="5"/>
      <c r="C33" s="6" t="s">
        <v>11</v>
      </c>
      <c r="D33" s="7"/>
      <c r="E33" s="5"/>
      <c r="F33" s="8"/>
      <c r="G33" s="8"/>
      <c r="H33" s="36"/>
      <c r="I33" s="27"/>
      <c r="J33" s="28"/>
      <c r="K33" s="7"/>
      <c r="L33" s="8"/>
      <c r="M33" s="15"/>
      <c r="N33" s="7"/>
      <c r="O33" s="8"/>
      <c r="P33" s="15"/>
      <c r="Q33" s="56"/>
    </row>
    <row r="34" spans="2:20" ht="15" customHeight="1">
      <c r="B34" s="5"/>
      <c r="C34" s="16"/>
      <c r="D34" s="7"/>
      <c r="E34" s="5"/>
      <c r="F34" s="8"/>
      <c r="G34" s="8"/>
      <c r="H34" s="33"/>
      <c r="I34" s="29"/>
      <c r="J34" s="30"/>
      <c r="K34" s="7"/>
      <c r="L34" s="31"/>
      <c r="M34" s="32"/>
      <c r="N34" s="7"/>
      <c r="O34" s="71"/>
      <c r="P34" s="32"/>
      <c r="Q34" s="56"/>
    </row>
    <row r="35" spans="2:20" ht="15" customHeight="1">
      <c r="B35" s="75"/>
      <c r="C35" s="16" t="s">
        <v>12</v>
      </c>
      <c r="D35" s="7">
        <v>11992.646699999999</v>
      </c>
      <c r="E35" s="13" t="s">
        <v>24</v>
      </c>
      <c r="F35" s="8">
        <v>32.39</v>
      </c>
      <c r="G35" s="8">
        <f>D35*F35</f>
        <v>388441.82661300001</v>
      </c>
      <c r="H35" s="33">
        <f>'Landscape Areas'!K115</f>
        <v>11212.044400000001</v>
      </c>
      <c r="I35" s="34">
        <f>H35/D35</f>
        <v>0.93490992276125351</v>
      </c>
      <c r="J35" s="30">
        <f>I35*G35</f>
        <v>363158.11811600009</v>
      </c>
      <c r="K35" s="7">
        <v>10543.933000000001</v>
      </c>
      <c r="L35" s="35">
        <v>0.87919983501223309</v>
      </c>
      <c r="M35" s="32">
        <v>341517.98987000005</v>
      </c>
      <c r="N35" s="79">
        <f>H35-K35</f>
        <v>668.11139999999978</v>
      </c>
      <c r="O35" s="72">
        <f>N35/D35</f>
        <v>5.5710087749020393E-2</v>
      </c>
      <c r="P35" s="32">
        <f>IFERROR(O35*G35,0)</f>
        <v>21640.128245999997</v>
      </c>
      <c r="Q35" s="56"/>
    </row>
    <row r="36" spans="2:20" ht="15" customHeight="1">
      <c r="B36" s="5"/>
      <c r="C36" s="16"/>
      <c r="D36" s="7"/>
      <c r="E36" s="5"/>
      <c r="F36" s="8"/>
      <c r="G36" s="8"/>
      <c r="H36" s="33"/>
      <c r="I36" s="29"/>
      <c r="J36" s="30"/>
      <c r="K36" s="7"/>
      <c r="L36" s="31"/>
      <c r="M36" s="32"/>
      <c r="N36" s="7"/>
      <c r="O36" s="71"/>
      <c r="P36" s="32"/>
      <c r="Q36" s="56"/>
    </row>
    <row r="37" spans="2:20" ht="15" customHeight="1">
      <c r="B37" s="75" t="s">
        <v>45</v>
      </c>
      <c r="C37" s="17" t="s">
        <v>13</v>
      </c>
      <c r="D37" s="96"/>
      <c r="E37" s="10"/>
      <c r="F37" s="8"/>
      <c r="G37" s="11"/>
      <c r="H37" s="36"/>
      <c r="I37" s="27"/>
      <c r="J37" s="37"/>
      <c r="K37" s="7"/>
      <c r="L37" s="8"/>
      <c r="M37" s="38"/>
      <c r="N37" s="7"/>
      <c r="O37" s="8"/>
      <c r="P37" s="38"/>
      <c r="Q37" s="56"/>
    </row>
    <row r="38" spans="2:20" ht="89.5">
      <c r="B38" s="5"/>
      <c r="C38" s="6" t="s">
        <v>14</v>
      </c>
      <c r="D38" s="96"/>
      <c r="E38" s="10"/>
      <c r="F38" s="8"/>
      <c r="G38" s="11"/>
      <c r="H38" s="36"/>
      <c r="I38" s="27"/>
      <c r="J38" s="28"/>
      <c r="K38" s="7"/>
      <c r="L38" s="8"/>
      <c r="M38" s="15"/>
      <c r="N38" s="7"/>
      <c r="O38" s="8"/>
      <c r="P38" s="15"/>
      <c r="Q38" s="56"/>
    </row>
    <row r="39" spans="2:20" ht="15" customHeight="1">
      <c r="B39" s="5"/>
      <c r="C39" s="16"/>
      <c r="D39" s="7"/>
      <c r="E39" s="5"/>
      <c r="F39" s="8"/>
      <c r="G39" s="8"/>
      <c r="H39" s="36"/>
      <c r="I39" s="27"/>
      <c r="J39" s="28"/>
      <c r="K39" s="7"/>
      <c r="L39" s="8"/>
      <c r="M39" s="15"/>
      <c r="N39" s="7"/>
      <c r="O39" s="8"/>
      <c r="P39" s="15"/>
      <c r="Q39" s="56"/>
    </row>
    <row r="40" spans="2:20" ht="15" customHeight="1">
      <c r="B40" s="75"/>
      <c r="C40" s="16" t="s">
        <v>12</v>
      </c>
      <c r="D40" s="7">
        <v>3759.9</v>
      </c>
      <c r="E40" s="13" t="s">
        <v>24</v>
      </c>
      <c r="F40" s="8">
        <v>50.127000000000002</v>
      </c>
      <c r="G40" s="8">
        <f>D40*F40</f>
        <v>188472.50730000003</v>
      </c>
      <c r="H40" s="33">
        <f>'Driver Ways'!K23</f>
        <v>1866.3157999999999</v>
      </c>
      <c r="I40" s="34">
        <f>H40/D40</f>
        <v>0.49637378653687592</v>
      </c>
      <c r="J40" s="30">
        <f>I40*G40</f>
        <v>93552.812106600002</v>
      </c>
      <c r="K40" s="7">
        <v>1664.6599999999999</v>
      </c>
      <c r="L40" s="35">
        <v>0.44274049841751106</v>
      </c>
      <c r="M40" s="32">
        <v>83444.411820000008</v>
      </c>
      <c r="N40" s="79">
        <f>H40-K40</f>
        <v>201.6558</v>
      </c>
      <c r="O40" s="72">
        <f>N40/D40</f>
        <v>5.3633288119364873E-2</v>
      </c>
      <c r="P40" s="32">
        <f>IFERROR(O40*G40,0)</f>
        <v>10108.400286600001</v>
      </c>
      <c r="Q40" s="56"/>
    </row>
    <row r="41" spans="2:20" ht="15" customHeight="1">
      <c r="B41" s="5"/>
      <c r="C41" s="16"/>
      <c r="D41" s="7"/>
      <c r="E41" s="15"/>
      <c r="F41" s="8"/>
      <c r="G41" s="8"/>
      <c r="H41" s="36"/>
      <c r="I41" s="27"/>
      <c r="J41" s="28"/>
      <c r="K41" s="7"/>
      <c r="L41" s="8"/>
      <c r="M41" s="15"/>
      <c r="N41" s="7"/>
      <c r="O41" s="8"/>
      <c r="P41" s="15"/>
      <c r="Q41" s="56"/>
    </row>
    <row r="42" spans="2:20" ht="39">
      <c r="B42" s="75" t="s">
        <v>26</v>
      </c>
      <c r="C42" s="93" t="s">
        <v>37</v>
      </c>
      <c r="D42" s="7"/>
      <c r="E42" s="5"/>
      <c r="F42" s="8"/>
      <c r="G42" s="8"/>
      <c r="H42" s="33"/>
      <c r="I42" s="29"/>
      <c r="J42" s="30"/>
      <c r="K42" s="7"/>
      <c r="L42" s="32"/>
      <c r="N42" s="7"/>
      <c r="O42" s="71"/>
      <c r="P42" s="32"/>
      <c r="Q42" s="56"/>
    </row>
    <row r="43" spans="2:20" s="14" customFormat="1" ht="15" customHeight="1">
      <c r="B43" s="75"/>
      <c r="C43" s="92" t="s">
        <v>36</v>
      </c>
      <c r="D43" s="5">
        <v>14989</v>
      </c>
      <c r="E43" s="13" t="s">
        <v>24</v>
      </c>
      <c r="F43" s="14">
        <v>17.739999999999998</v>
      </c>
      <c r="G43" s="8">
        <f>D43*F43</f>
        <v>265904.86</v>
      </c>
      <c r="H43" s="33">
        <f>'Landscape Areas'!K115</f>
        <v>11212.044400000001</v>
      </c>
      <c r="I43" s="34">
        <f>H43/D43</f>
        <v>0.74801817332710663</v>
      </c>
      <c r="J43" s="30">
        <f>I43*G43</f>
        <v>198901.66765600001</v>
      </c>
      <c r="K43" s="7">
        <v>10543.933000000001</v>
      </c>
      <c r="L43" s="35">
        <v>0.7034447261324972</v>
      </c>
      <c r="M43" s="32">
        <v>187049.37142000001</v>
      </c>
      <c r="N43" s="79">
        <f>H43-K43</f>
        <v>668.11139999999978</v>
      </c>
      <c r="O43" s="72">
        <f>N43/D43</f>
        <v>4.4573447194609365E-2</v>
      </c>
      <c r="P43" s="32">
        <f>IFERROR(O43*G43,0)</f>
        <v>11852.296235999995</v>
      </c>
      <c r="Q43" s="56"/>
      <c r="R43" s="45"/>
      <c r="S43" s="45"/>
      <c r="T43" s="45"/>
    </row>
    <row r="44" spans="2:20" s="106" customFormat="1" ht="15" customHeight="1">
      <c r="B44" s="75"/>
      <c r="C44" s="92"/>
      <c r="D44" s="5"/>
      <c r="E44" s="13"/>
      <c r="F44" s="14"/>
      <c r="G44" s="8"/>
      <c r="H44" s="33"/>
      <c r="I44" s="34"/>
      <c r="J44" s="30"/>
      <c r="K44" s="7"/>
      <c r="L44" s="35"/>
      <c r="M44" s="32"/>
      <c r="N44" s="79"/>
      <c r="O44" s="72"/>
      <c r="P44" s="32"/>
      <c r="Q44" s="56"/>
      <c r="R44" s="45"/>
      <c r="S44" s="45"/>
      <c r="T44" s="45"/>
    </row>
    <row r="45" spans="2:20" s="106" customFormat="1" ht="14">
      <c r="B45" s="75"/>
      <c r="C45" s="93" t="s">
        <v>46</v>
      </c>
      <c r="D45" s="5"/>
      <c r="E45" s="13"/>
      <c r="F45" s="14"/>
      <c r="G45" s="8"/>
      <c r="H45" s="33"/>
      <c r="I45" s="34"/>
      <c r="J45" s="30"/>
      <c r="K45" s="7"/>
      <c r="L45" s="35"/>
      <c r="M45" s="32"/>
      <c r="N45" s="79"/>
      <c r="O45" s="72"/>
      <c r="P45" s="32"/>
      <c r="Q45" s="56"/>
      <c r="R45" s="45"/>
      <c r="S45" s="45"/>
      <c r="T45" s="45"/>
    </row>
    <row r="46" spans="2:20" s="106" customFormat="1" ht="15" customHeight="1">
      <c r="B46" s="75"/>
      <c r="C46" s="107" t="s">
        <v>49</v>
      </c>
      <c r="D46" s="5"/>
      <c r="E46" s="13"/>
      <c r="F46" s="14"/>
      <c r="G46" s="8"/>
      <c r="H46" s="33"/>
      <c r="I46" s="34"/>
      <c r="J46" s="30"/>
      <c r="K46" s="7"/>
      <c r="L46" s="35"/>
      <c r="M46" s="32"/>
      <c r="N46" s="79"/>
      <c r="O46" s="72"/>
      <c r="P46" s="32"/>
      <c r="Q46" s="56"/>
      <c r="R46" s="45"/>
      <c r="S46" s="45"/>
      <c r="T46" s="45"/>
    </row>
    <row r="47" spans="2:20" s="106" customFormat="1" ht="15" customHeight="1">
      <c r="B47" s="75">
        <v>1</v>
      </c>
      <c r="C47" s="92" t="s">
        <v>47</v>
      </c>
      <c r="D47" s="5">
        <v>196.34</v>
      </c>
      <c r="E47" s="13" t="s">
        <v>24</v>
      </c>
      <c r="F47" s="14">
        <v>59</v>
      </c>
      <c r="G47" s="8">
        <f>D47*F47</f>
        <v>11584.06</v>
      </c>
      <c r="H47" s="33">
        <f>'LPG Tank'!K13+'LPG Tank'!L13</f>
        <v>196.33550000000002</v>
      </c>
      <c r="I47" s="34">
        <f>H47/D47</f>
        <v>0.99997708057451373</v>
      </c>
      <c r="J47" s="30">
        <f>I47*G47</f>
        <v>11583.794500000002</v>
      </c>
      <c r="K47" s="7">
        <v>196.33550000000002</v>
      </c>
      <c r="L47" s="35">
        <v>0.99997708057451373</v>
      </c>
      <c r="M47" s="32">
        <v>11583.794500000002</v>
      </c>
      <c r="N47" s="79">
        <f>H47-K47</f>
        <v>0</v>
      </c>
      <c r="O47" s="72">
        <f>N47/D47</f>
        <v>0</v>
      </c>
      <c r="P47" s="32">
        <f>IFERROR(O47*G47,0)</f>
        <v>0</v>
      </c>
      <c r="Q47" s="56"/>
      <c r="R47" s="45"/>
      <c r="S47" s="45"/>
      <c r="T47" s="45"/>
    </row>
    <row r="48" spans="2:20" s="106" customFormat="1" ht="15" customHeight="1">
      <c r="B48" s="75"/>
      <c r="C48" s="92"/>
      <c r="D48" s="5"/>
      <c r="E48" s="13"/>
      <c r="F48" s="14"/>
      <c r="G48" s="8"/>
      <c r="H48" s="33"/>
      <c r="I48" s="34"/>
      <c r="J48" s="30"/>
      <c r="K48" s="7"/>
      <c r="L48" s="35"/>
      <c r="M48" s="32"/>
      <c r="N48" s="79"/>
      <c r="O48" s="72"/>
      <c r="P48" s="32"/>
      <c r="Q48" s="56"/>
      <c r="R48" s="45"/>
      <c r="S48" s="45"/>
      <c r="T48" s="45"/>
    </row>
    <row r="49" spans="2:20" s="106" customFormat="1" ht="15" customHeight="1">
      <c r="B49" s="75">
        <v>2</v>
      </c>
      <c r="C49" s="92" t="s">
        <v>48</v>
      </c>
      <c r="D49" s="5">
        <v>196.34</v>
      </c>
      <c r="E49" s="13" t="s">
        <v>24</v>
      </c>
      <c r="F49" s="14">
        <v>17.739999999999998</v>
      </c>
      <c r="G49" s="8">
        <f>D49*F49</f>
        <v>3483.0715999999998</v>
      </c>
      <c r="H49" s="33">
        <v>110</v>
      </c>
      <c r="I49" s="34">
        <f>H49/D49</f>
        <v>0.56025262300091672</v>
      </c>
      <c r="J49" s="30">
        <f>I49*G49</f>
        <v>1951.3999999999996</v>
      </c>
      <c r="K49" s="7">
        <v>110</v>
      </c>
      <c r="L49" s="35">
        <v>0.56025262300091672</v>
      </c>
      <c r="M49" s="32">
        <v>1951.3999999999996</v>
      </c>
      <c r="N49" s="79">
        <f>H49-K49</f>
        <v>0</v>
      </c>
      <c r="O49" s="72">
        <f>N49/D49</f>
        <v>0</v>
      </c>
      <c r="P49" s="32">
        <f>IFERROR(O49*G49,0)</f>
        <v>0</v>
      </c>
      <c r="Q49" s="56"/>
      <c r="T49" s="45"/>
    </row>
    <row r="50" spans="2:20" s="106" customFormat="1" ht="15" customHeight="1">
      <c r="B50" s="75"/>
      <c r="C50" s="92"/>
      <c r="D50" s="5"/>
      <c r="E50" s="13"/>
      <c r="F50" s="14"/>
      <c r="G50" s="8"/>
      <c r="H50" s="33"/>
      <c r="I50" s="34"/>
      <c r="J50" s="30"/>
      <c r="K50" s="7"/>
      <c r="L50" s="35"/>
      <c r="M50" s="32"/>
      <c r="N50" s="79"/>
      <c r="O50" s="72"/>
      <c r="P50" s="32"/>
      <c r="Q50" s="56"/>
      <c r="T50" s="45"/>
    </row>
    <row r="51" spans="2:20" s="106" customFormat="1" ht="15" customHeight="1">
      <c r="B51" s="75"/>
      <c r="C51" s="142" t="s">
        <v>138</v>
      </c>
      <c r="D51" s="5"/>
      <c r="E51" s="13"/>
      <c r="F51" s="14"/>
      <c r="G51" s="8"/>
      <c r="H51" s="33"/>
      <c r="I51" s="34"/>
      <c r="J51" s="30"/>
      <c r="K51" s="7"/>
      <c r="L51" s="35"/>
      <c r="M51" s="32"/>
      <c r="N51" s="79"/>
      <c r="O51" s="72"/>
      <c r="P51" s="32"/>
      <c r="Q51" s="56"/>
    </row>
    <row r="52" spans="2:20" s="106" customFormat="1" ht="15" customHeight="1">
      <c r="B52" s="75">
        <v>3</v>
      </c>
      <c r="C52" s="92" t="s">
        <v>139</v>
      </c>
      <c r="D52" s="5">
        <v>1</v>
      </c>
      <c r="E52" s="13" t="s">
        <v>140</v>
      </c>
      <c r="F52" s="14">
        <v>50000</v>
      </c>
      <c r="G52" s="8">
        <f>D52*F52</f>
        <v>50000</v>
      </c>
      <c r="H52" s="33">
        <v>1</v>
      </c>
      <c r="I52" s="34">
        <v>0.9</v>
      </c>
      <c r="J52" s="30">
        <f>I52*G52</f>
        <v>45000</v>
      </c>
      <c r="K52" s="7">
        <v>1</v>
      </c>
      <c r="L52" s="35">
        <v>0.9</v>
      </c>
      <c r="M52" s="32">
        <v>45000</v>
      </c>
      <c r="N52" s="79">
        <f>H52-K52</f>
        <v>0</v>
      </c>
      <c r="O52" s="72">
        <f>N52/D52</f>
        <v>0</v>
      </c>
      <c r="P52" s="32">
        <f>IFERROR(O52*G52,0)</f>
        <v>0</v>
      </c>
      <c r="Q52" s="56" t="s">
        <v>155</v>
      </c>
    </row>
    <row r="53" spans="2:20" s="106" customFormat="1" ht="15" customHeight="1">
      <c r="B53" s="75"/>
      <c r="C53" s="92"/>
      <c r="D53" s="5"/>
      <c r="E53" s="13"/>
      <c r="F53" s="14"/>
      <c r="G53" s="8"/>
      <c r="H53" s="33"/>
      <c r="I53" s="34"/>
      <c r="J53" s="30"/>
      <c r="K53" s="7"/>
      <c r="L53" s="35"/>
      <c r="M53" s="32"/>
      <c r="N53" s="79"/>
      <c r="O53" s="72"/>
      <c r="P53" s="32"/>
      <c r="Q53" s="56"/>
    </row>
    <row r="54" spans="2:20" s="106" customFormat="1" ht="15" customHeight="1">
      <c r="B54" s="75"/>
      <c r="C54" s="142" t="s">
        <v>154</v>
      </c>
      <c r="D54" s="5"/>
      <c r="E54" s="13"/>
      <c r="F54" s="14"/>
      <c r="G54" s="8"/>
      <c r="H54" s="33"/>
      <c r="I54" s="34"/>
      <c r="J54" s="30"/>
      <c r="K54" s="7"/>
      <c r="L54" s="35"/>
      <c r="M54" s="32"/>
      <c r="N54" s="79"/>
      <c r="O54" s="72"/>
      <c r="P54" s="32"/>
      <c r="Q54" s="56"/>
    </row>
    <row r="55" spans="2:20" s="106" customFormat="1" ht="15" customHeight="1">
      <c r="B55" s="75">
        <v>4</v>
      </c>
      <c r="C55" s="92" t="s">
        <v>47</v>
      </c>
      <c r="D55" s="5"/>
      <c r="E55" s="13"/>
      <c r="F55" s="14">
        <v>32.39</v>
      </c>
      <c r="G55" s="8"/>
      <c r="H55" s="33">
        <v>208.43</v>
      </c>
      <c r="I55" s="34">
        <v>0.9</v>
      </c>
      <c r="J55" s="30">
        <f>+H55*F55*I55</f>
        <v>6075.9429300000002</v>
      </c>
      <c r="K55" s="7">
        <v>208.43</v>
      </c>
      <c r="L55" s="35">
        <v>0.9</v>
      </c>
      <c r="M55" s="32">
        <v>6075.9429300000002</v>
      </c>
      <c r="N55" s="79">
        <v>208.43</v>
      </c>
      <c r="O55" s="72">
        <f>I55-L55</f>
        <v>0</v>
      </c>
      <c r="P55" s="32">
        <f>+N55*F55*O55</f>
        <v>0</v>
      </c>
      <c r="Q55" s="56" t="s">
        <v>155</v>
      </c>
    </row>
    <row r="56" spans="2:20" s="106" customFormat="1" ht="15" customHeight="1">
      <c r="B56" s="75">
        <v>5</v>
      </c>
      <c r="C56" s="92" t="s">
        <v>48</v>
      </c>
      <c r="D56" s="5"/>
      <c r="E56" s="13"/>
      <c r="F56" s="14">
        <v>17.739999999999998</v>
      </c>
      <c r="G56" s="8"/>
      <c r="H56" s="33">
        <v>208.43</v>
      </c>
      <c r="I56" s="34">
        <v>0.9</v>
      </c>
      <c r="J56" s="30">
        <f>+H56*F56*I56</f>
        <v>3327.7933799999996</v>
      </c>
      <c r="K56" s="7">
        <v>208.43</v>
      </c>
      <c r="L56" s="35">
        <v>0.9</v>
      </c>
      <c r="M56" s="32">
        <v>3327.7933799999996</v>
      </c>
      <c r="N56" s="79">
        <v>208.43</v>
      </c>
      <c r="O56" s="72">
        <f>I56-L56</f>
        <v>0</v>
      </c>
      <c r="P56" s="32">
        <f>+N56*F56*O56</f>
        <v>0</v>
      </c>
      <c r="Q56" s="56" t="s">
        <v>155</v>
      </c>
    </row>
    <row r="57" spans="2:20" ht="15" customHeight="1">
      <c r="B57" s="145"/>
      <c r="C57" s="20"/>
      <c r="D57" s="146"/>
      <c r="E57" s="5"/>
      <c r="F57" s="21"/>
      <c r="G57" s="21"/>
      <c r="H57" s="33"/>
      <c r="I57" s="33"/>
      <c r="J57" s="147"/>
      <c r="K57" s="20"/>
      <c r="L57" s="20"/>
      <c r="M57" s="15"/>
      <c r="N57" s="20"/>
      <c r="O57" s="20"/>
      <c r="P57" s="15"/>
      <c r="Q57" s="21"/>
    </row>
    <row r="58" spans="2:20" ht="15" customHeight="1">
      <c r="B58" s="22" t="s">
        <v>8</v>
      </c>
      <c r="C58" s="23"/>
      <c r="D58" s="97"/>
      <c r="E58" s="57"/>
      <c r="F58" s="58">
        <v>1</v>
      </c>
      <c r="G58" s="24">
        <f>SUM(G7:G56)</f>
        <v>1456536.128213</v>
      </c>
      <c r="H58" s="42"/>
      <c r="I58" s="59">
        <f>J58/$G58</f>
        <v>0.6519288395225713</v>
      </c>
      <c r="J58" s="53">
        <f>SUM(J7:J56)</f>
        <v>949557.90778860019</v>
      </c>
      <c r="K58" s="43"/>
      <c r="L58" s="74">
        <f>M58/$G58</f>
        <v>0.62199424063136965</v>
      </c>
      <c r="M58" s="54">
        <f>SUM(M7:M56)</f>
        <v>905957.08302000014</v>
      </c>
      <c r="N58" s="43"/>
      <c r="O58" s="74">
        <f>P58/$G58</f>
        <v>2.9934598891201637E-2</v>
      </c>
      <c r="P58" s="54">
        <f>SUM(P7:P56)</f>
        <v>43600.824768599996</v>
      </c>
      <c r="Q58" s="55"/>
    </row>
    <row r="59" spans="2:20" ht="15" customHeight="1">
      <c r="C59" s="47"/>
      <c r="F59" s="48"/>
      <c r="G59" s="48"/>
      <c r="H59" s="48"/>
      <c r="I59" s="48"/>
      <c r="K59" s="48"/>
      <c r="L59" s="48"/>
      <c r="N59" s="48"/>
      <c r="O59" s="48"/>
      <c r="P59" s="48"/>
    </row>
    <row r="60" spans="2:20" ht="15" customHeight="1">
      <c r="C60" s="47"/>
      <c r="G60" s="48"/>
      <c r="H60" s="48"/>
      <c r="I60" s="48"/>
      <c r="J60" s="48"/>
      <c r="K60" s="48"/>
      <c r="L60" s="48"/>
      <c r="M60" s="48"/>
      <c r="N60" s="48"/>
      <c r="O60" s="48"/>
      <c r="P60" s="48"/>
    </row>
    <row r="61" spans="2:20" ht="15" customHeight="1">
      <c r="C61" s="47"/>
      <c r="G61" s="48"/>
      <c r="H61" s="48"/>
      <c r="I61" s="48" t="s">
        <v>156</v>
      </c>
      <c r="J61" s="48">
        <v>950831</v>
      </c>
      <c r="M61" s="48">
        <f>P61-J61</f>
        <v>116252</v>
      </c>
      <c r="N61" s="48"/>
      <c r="O61" s="45"/>
      <c r="P61" s="48">
        <v>1067083</v>
      </c>
    </row>
    <row r="62" spans="2:20" ht="15" customHeight="1">
      <c r="G62" s="48"/>
      <c r="I62" s="45" t="s">
        <v>157</v>
      </c>
      <c r="J62" s="48">
        <f>M58-J61</f>
        <v>-44873.916979999864</v>
      </c>
      <c r="M62" s="48">
        <f>P58-M61</f>
        <v>-72651.175231400004</v>
      </c>
      <c r="N62" s="48"/>
      <c r="O62" s="45"/>
      <c r="P62" s="48">
        <f>J58-P61</f>
        <v>-117525.09221139981</v>
      </c>
    </row>
    <row r="63" spans="2:20" ht="15" customHeight="1">
      <c r="D63" s="49"/>
      <c r="F63" s="50"/>
      <c r="G63" s="48"/>
    </row>
    <row r="64" spans="2:20" ht="15" customHeight="1">
      <c r="C64" s="51"/>
    </row>
    <row r="65" spans="3:3" ht="15" customHeight="1">
      <c r="C65" s="51"/>
    </row>
    <row r="83" spans="7:7" ht="15" customHeight="1">
      <c r="G83" s="52"/>
    </row>
    <row r="141" spans="2:5" ht="15" customHeight="1">
      <c r="B141" s="45"/>
      <c r="D141" s="44"/>
      <c r="E141" s="45"/>
    </row>
    <row r="142" spans="2:5" ht="15" customHeight="1">
      <c r="B142" s="45"/>
      <c r="D142" s="44"/>
      <c r="E142" s="45"/>
    </row>
  </sheetData>
  <mergeCells count="28">
    <mergeCell ref="B1:Q1"/>
    <mergeCell ref="H5:H6"/>
    <mergeCell ref="J5:J6"/>
    <mergeCell ref="D5:D6"/>
    <mergeCell ref="E5:E6"/>
    <mergeCell ref="F5:F6"/>
    <mergeCell ref="G5:G6"/>
    <mergeCell ref="F3:F4"/>
    <mergeCell ref="G3:G4"/>
    <mergeCell ref="B4:C4"/>
    <mergeCell ref="B5:B6"/>
    <mergeCell ref="C5:C6"/>
    <mergeCell ref="B3:C3"/>
    <mergeCell ref="B2:C2"/>
    <mergeCell ref="I2:J2"/>
    <mergeCell ref="K2:Q2"/>
    <mergeCell ref="Q3:Q6"/>
    <mergeCell ref="D3:E4"/>
    <mergeCell ref="I5:I6"/>
    <mergeCell ref="N3:P4"/>
    <mergeCell ref="N5:N6"/>
    <mergeCell ref="H3:J4"/>
    <mergeCell ref="O5:O6"/>
    <mergeCell ref="P5:P6"/>
    <mergeCell ref="K3:M4"/>
    <mergeCell ref="K5:K6"/>
    <mergeCell ref="M5:M6"/>
    <mergeCell ref="L5:L6"/>
  </mergeCells>
  <pageMargins left="0.15748031496062992" right="0.15748031496062992" top="0.74803149606299213" bottom="0.47244094488188981" header="0.31496062992125984" footer="0.31496062992125984"/>
  <pageSetup paperSize="9" scale="64" fitToHeight="0" orientation="landscape" r:id="rId1"/>
  <rowBreaks count="1" manualBreakCount="1">
    <brk id="23" max="1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47"/>
  <sheetViews>
    <sheetView view="pageBreakPreview" zoomScale="90" zoomScaleNormal="100" zoomScaleSheetLayoutView="90" workbookViewId="0">
      <pane ySplit="4" topLeftCell="A5" activePane="bottomLeft" state="frozen"/>
      <selection activeCell="R18" sqref="R18"/>
      <selection pane="bottomLeft" activeCell="E25" sqref="E25:K26"/>
    </sheetView>
  </sheetViews>
  <sheetFormatPr defaultRowHeight="12.5"/>
  <cols>
    <col min="1" max="2" width="10.36328125" style="111" customWidth="1"/>
    <col min="3" max="4" width="11.90625" style="111" customWidth="1"/>
    <col min="5" max="5" width="24.6328125" style="111" customWidth="1"/>
    <col min="6" max="6" width="8.453125" style="111" customWidth="1"/>
    <col min="7" max="7" width="13.54296875" style="111" customWidth="1"/>
    <col min="8" max="9" width="13.54296875" style="111" hidden="1" customWidth="1"/>
    <col min="10" max="10" width="14.36328125" style="111" customWidth="1"/>
    <col min="11" max="11" width="13.453125" style="111" customWidth="1"/>
    <col min="12" max="12" width="18" style="111" hidden="1" customWidth="1"/>
    <col min="13" max="13" width="36.36328125" style="137" customWidth="1"/>
    <col min="14" max="14" width="39.54296875" style="111" bestFit="1" customWidth="1"/>
    <col min="15" max="260" width="8.90625" style="111"/>
    <col min="261" max="261" width="10.36328125" style="111" customWidth="1"/>
    <col min="262" max="262" width="34.6328125" style="111" customWidth="1"/>
    <col min="263" max="263" width="8.453125" style="111" customWidth="1"/>
    <col min="264" max="264" width="13.54296875" style="111" customWidth="1"/>
    <col min="265" max="265" width="14.36328125" style="111" customWidth="1"/>
    <col min="266" max="266" width="13.453125" style="111" customWidth="1"/>
    <col min="267" max="267" width="18" style="111" customWidth="1"/>
    <col min="268" max="269" width="18.6328125" style="111" customWidth="1"/>
    <col min="270" max="516" width="8.90625" style="111"/>
    <col min="517" max="517" width="10.36328125" style="111" customWidth="1"/>
    <col min="518" max="518" width="34.6328125" style="111" customWidth="1"/>
    <col min="519" max="519" width="8.453125" style="111" customWidth="1"/>
    <col min="520" max="520" width="13.54296875" style="111" customWidth="1"/>
    <col min="521" max="521" width="14.36328125" style="111" customWidth="1"/>
    <col min="522" max="522" width="13.453125" style="111" customWidth="1"/>
    <col min="523" max="523" width="18" style="111" customWidth="1"/>
    <col min="524" max="525" width="18.6328125" style="111" customWidth="1"/>
    <col min="526" max="772" width="8.90625" style="111"/>
    <col min="773" max="773" width="10.36328125" style="111" customWidth="1"/>
    <col min="774" max="774" width="34.6328125" style="111" customWidth="1"/>
    <col min="775" max="775" width="8.453125" style="111" customWidth="1"/>
    <col min="776" max="776" width="13.54296875" style="111" customWidth="1"/>
    <col min="777" max="777" width="14.36328125" style="111" customWidth="1"/>
    <col min="778" max="778" width="13.453125" style="111" customWidth="1"/>
    <col min="779" max="779" width="18" style="111" customWidth="1"/>
    <col min="780" max="781" width="18.6328125" style="111" customWidth="1"/>
    <col min="782" max="1028" width="8.90625" style="111"/>
    <col min="1029" max="1029" width="10.36328125" style="111" customWidth="1"/>
    <col min="1030" max="1030" width="34.6328125" style="111" customWidth="1"/>
    <col min="1031" max="1031" width="8.453125" style="111" customWidth="1"/>
    <col min="1032" max="1032" width="13.54296875" style="111" customWidth="1"/>
    <col min="1033" max="1033" width="14.36328125" style="111" customWidth="1"/>
    <col min="1034" max="1034" width="13.453125" style="111" customWidth="1"/>
    <col min="1035" max="1035" width="18" style="111" customWidth="1"/>
    <col min="1036" max="1037" width="18.6328125" style="111" customWidth="1"/>
    <col min="1038" max="1284" width="8.90625" style="111"/>
    <col min="1285" max="1285" width="10.36328125" style="111" customWidth="1"/>
    <col min="1286" max="1286" width="34.6328125" style="111" customWidth="1"/>
    <col min="1287" max="1287" width="8.453125" style="111" customWidth="1"/>
    <col min="1288" max="1288" width="13.54296875" style="111" customWidth="1"/>
    <col min="1289" max="1289" width="14.36328125" style="111" customWidth="1"/>
    <col min="1290" max="1290" width="13.453125" style="111" customWidth="1"/>
    <col min="1291" max="1291" width="18" style="111" customWidth="1"/>
    <col min="1292" max="1293" width="18.6328125" style="111" customWidth="1"/>
    <col min="1294" max="1540" width="8.90625" style="111"/>
    <col min="1541" max="1541" width="10.36328125" style="111" customWidth="1"/>
    <col min="1542" max="1542" width="34.6328125" style="111" customWidth="1"/>
    <col min="1543" max="1543" width="8.453125" style="111" customWidth="1"/>
    <col min="1544" max="1544" width="13.54296875" style="111" customWidth="1"/>
    <col min="1545" max="1545" width="14.36328125" style="111" customWidth="1"/>
    <col min="1546" max="1546" width="13.453125" style="111" customWidth="1"/>
    <col min="1547" max="1547" width="18" style="111" customWidth="1"/>
    <col min="1548" max="1549" width="18.6328125" style="111" customWidth="1"/>
    <col min="1550" max="1796" width="8.90625" style="111"/>
    <col min="1797" max="1797" width="10.36328125" style="111" customWidth="1"/>
    <col min="1798" max="1798" width="34.6328125" style="111" customWidth="1"/>
    <col min="1799" max="1799" width="8.453125" style="111" customWidth="1"/>
    <col min="1800" max="1800" width="13.54296875" style="111" customWidth="1"/>
    <col min="1801" max="1801" width="14.36328125" style="111" customWidth="1"/>
    <col min="1802" max="1802" width="13.453125" style="111" customWidth="1"/>
    <col min="1803" max="1803" width="18" style="111" customWidth="1"/>
    <col min="1804" max="1805" width="18.6328125" style="111" customWidth="1"/>
    <col min="1806" max="2052" width="8.90625" style="111"/>
    <col min="2053" max="2053" width="10.36328125" style="111" customWidth="1"/>
    <col min="2054" max="2054" width="34.6328125" style="111" customWidth="1"/>
    <col min="2055" max="2055" width="8.453125" style="111" customWidth="1"/>
    <col min="2056" max="2056" width="13.54296875" style="111" customWidth="1"/>
    <col min="2057" max="2057" width="14.36328125" style="111" customWidth="1"/>
    <col min="2058" max="2058" width="13.453125" style="111" customWidth="1"/>
    <col min="2059" max="2059" width="18" style="111" customWidth="1"/>
    <col min="2060" max="2061" width="18.6328125" style="111" customWidth="1"/>
    <col min="2062" max="2308" width="8.90625" style="111"/>
    <col min="2309" max="2309" width="10.36328125" style="111" customWidth="1"/>
    <col min="2310" max="2310" width="34.6328125" style="111" customWidth="1"/>
    <col min="2311" max="2311" width="8.453125" style="111" customWidth="1"/>
    <col min="2312" max="2312" width="13.54296875" style="111" customWidth="1"/>
    <col min="2313" max="2313" width="14.36328125" style="111" customWidth="1"/>
    <col min="2314" max="2314" width="13.453125" style="111" customWidth="1"/>
    <col min="2315" max="2315" width="18" style="111" customWidth="1"/>
    <col min="2316" max="2317" width="18.6328125" style="111" customWidth="1"/>
    <col min="2318" max="2564" width="8.90625" style="111"/>
    <col min="2565" max="2565" width="10.36328125" style="111" customWidth="1"/>
    <col min="2566" max="2566" width="34.6328125" style="111" customWidth="1"/>
    <col min="2567" max="2567" width="8.453125" style="111" customWidth="1"/>
    <col min="2568" max="2568" width="13.54296875" style="111" customWidth="1"/>
    <col min="2569" max="2569" width="14.36328125" style="111" customWidth="1"/>
    <col min="2570" max="2570" width="13.453125" style="111" customWidth="1"/>
    <col min="2571" max="2571" width="18" style="111" customWidth="1"/>
    <col min="2572" max="2573" width="18.6328125" style="111" customWidth="1"/>
    <col min="2574" max="2820" width="8.90625" style="111"/>
    <col min="2821" max="2821" width="10.36328125" style="111" customWidth="1"/>
    <col min="2822" max="2822" width="34.6328125" style="111" customWidth="1"/>
    <col min="2823" max="2823" width="8.453125" style="111" customWidth="1"/>
    <col min="2824" max="2824" width="13.54296875" style="111" customWidth="1"/>
    <col min="2825" max="2825" width="14.36328125" style="111" customWidth="1"/>
    <col min="2826" max="2826" width="13.453125" style="111" customWidth="1"/>
    <col min="2827" max="2827" width="18" style="111" customWidth="1"/>
    <col min="2828" max="2829" width="18.6328125" style="111" customWidth="1"/>
    <col min="2830" max="3076" width="8.90625" style="111"/>
    <col min="3077" max="3077" width="10.36328125" style="111" customWidth="1"/>
    <col min="3078" max="3078" width="34.6328125" style="111" customWidth="1"/>
    <col min="3079" max="3079" width="8.453125" style="111" customWidth="1"/>
    <col min="3080" max="3080" width="13.54296875" style="111" customWidth="1"/>
    <col min="3081" max="3081" width="14.36328125" style="111" customWidth="1"/>
    <col min="3082" max="3082" width="13.453125" style="111" customWidth="1"/>
    <col min="3083" max="3083" width="18" style="111" customWidth="1"/>
    <col min="3084" max="3085" width="18.6328125" style="111" customWidth="1"/>
    <col min="3086" max="3332" width="8.90625" style="111"/>
    <col min="3333" max="3333" width="10.36328125" style="111" customWidth="1"/>
    <col min="3334" max="3334" width="34.6328125" style="111" customWidth="1"/>
    <col min="3335" max="3335" width="8.453125" style="111" customWidth="1"/>
    <col min="3336" max="3336" width="13.54296875" style="111" customWidth="1"/>
    <col min="3337" max="3337" width="14.36328125" style="111" customWidth="1"/>
    <col min="3338" max="3338" width="13.453125" style="111" customWidth="1"/>
    <col min="3339" max="3339" width="18" style="111" customWidth="1"/>
    <col min="3340" max="3341" width="18.6328125" style="111" customWidth="1"/>
    <col min="3342" max="3588" width="8.90625" style="111"/>
    <col min="3589" max="3589" width="10.36328125" style="111" customWidth="1"/>
    <col min="3590" max="3590" width="34.6328125" style="111" customWidth="1"/>
    <col min="3591" max="3591" width="8.453125" style="111" customWidth="1"/>
    <col min="3592" max="3592" width="13.54296875" style="111" customWidth="1"/>
    <col min="3593" max="3593" width="14.36328125" style="111" customWidth="1"/>
    <col min="3594" max="3594" width="13.453125" style="111" customWidth="1"/>
    <col min="3595" max="3595" width="18" style="111" customWidth="1"/>
    <col min="3596" max="3597" width="18.6328125" style="111" customWidth="1"/>
    <col min="3598" max="3844" width="8.90625" style="111"/>
    <col min="3845" max="3845" width="10.36328125" style="111" customWidth="1"/>
    <col min="3846" max="3846" width="34.6328125" style="111" customWidth="1"/>
    <col min="3847" max="3847" width="8.453125" style="111" customWidth="1"/>
    <col min="3848" max="3848" width="13.54296875" style="111" customWidth="1"/>
    <col min="3849" max="3849" width="14.36328125" style="111" customWidth="1"/>
    <col min="3850" max="3850" width="13.453125" style="111" customWidth="1"/>
    <col min="3851" max="3851" width="18" style="111" customWidth="1"/>
    <col min="3852" max="3853" width="18.6328125" style="111" customWidth="1"/>
    <col min="3854" max="4100" width="8.90625" style="111"/>
    <col min="4101" max="4101" width="10.36328125" style="111" customWidth="1"/>
    <col min="4102" max="4102" width="34.6328125" style="111" customWidth="1"/>
    <col min="4103" max="4103" width="8.453125" style="111" customWidth="1"/>
    <col min="4104" max="4104" width="13.54296875" style="111" customWidth="1"/>
    <col min="4105" max="4105" width="14.36328125" style="111" customWidth="1"/>
    <col min="4106" max="4106" width="13.453125" style="111" customWidth="1"/>
    <col min="4107" max="4107" width="18" style="111" customWidth="1"/>
    <col min="4108" max="4109" width="18.6328125" style="111" customWidth="1"/>
    <col min="4110" max="4356" width="8.90625" style="111"/>
    <col min="4357" max="4357" width="10.36328125" style="111" customWidth="1"/>
    <col min="4358" max="4358" width="34.6328125" style="111" customWidth="1"/>
    <col min="4359" max="4359" width="8.453125" style="111" customWidth="1"/>
    <col min="4360" max="4360" width="13.54296875" style="111" customWidth="1"/>
    <col min="4361" max="4361" width="14.36328125" style="111" customWidth="1"/>
    <col min="4362" max="4362" width="13.453125" style="111" customWidth="1"/>
    <col min="4363" max="4363" width="18" style="111" customWidth="1"/>
    <col min="4364" max="4365" width="18.6328125" style="111" customWidth="1"/>
    <col min="4366" max="4612" width="8.90625" style="111"/>
    <col min="4613" max="4613" width="10.36328125" style="111" customWidth="1"/>
    <col min="4614" max="4614" width="34.6328125" style="111" customWidth="1"/>
    <col min="4615" max="4615" width="8.453125" style="111" customWidth="1"/>
    <col min="4616" max="4616" width="13.54296875" style="111" customWidth="1"/>
    <col min="4617" max="4617" width="14.36328125" style="111" customWidth="1"/>
    <col min="4618" max="4618" width="13.453125" style="111" customWidth="1"/>
    <col min="4619" max="4619" width="18" style="111" customWidth="1"/>
    <col min="4620" max="4621" width="18.6328125" style="111" customWidth="1"/>
    <col min="4622" max="4868" width="8.90625" style="111"/>
    <col min="4869" max="4869" width="10.36328125" style="111" customWidth="1"/>
    <col min="4870" max="4870" width="34.6328125" style="111" customWidth="1"/>
    <col min="4871" max="4871" width="8.453125" style="111" customWidth="1"/>
    <col min="4872" max="4872" width="13.54296875" style="111" customWidth="1"/>
    <col min="4873" max="4873" width="14.36328125" style="111" customWidth="1"/>
    <col min="4874" max="4874" width="13.453125" style="111" customWidth="1"/>
    <col min="4875" max="4875" width="18" style="111" customWidth="1"/>
    <col min="4876" max="4877" width="18.6328125" style="111" customWidth="1"/>
    <col min="4878" max="5124" width="8.90625" style="111"/>
    <col min="5125" max="5125" width="10.36328125" style="111" customWidth="1"/>
    <col min="5126" max="5126" width="34.6328125" style="111" customWidth="1"/>
    <col min="5127" max="5127" width="8.453125" style="111" customWidth="1"/>
    <col min="5128" max="5128" width="13.54296875" style="111" customWidth="1"/>
    <col min="5129" max="5129" width="14.36328125" style="111" customWidth="1"/>
    <col min="5130" max="5130" width="13.453125" style="111" customWidth="1"/>
    <col min="5131" max="5131" width="18" style="111" customWidth="1"/>
    <col min="5132" max="5133" width="18.6328125" style="111" customWidth="1"/>
    <col min="5134" max="5380" width="8.90625" style="111"/>
    <col min="5381" max="5381" width="10.36328125" style="111" customWidth="1"/>
    <col min="5382" max="5382" width="34.6328125" style="111" customWidth="1"/>
    <col min="5383" max="5383" width="8.453125" style="111" customWidth="1"/>
    <col min="5384" max="5384" width="13.54296875" style="111" customWidth="1"/>
    <col min="5385" max="5385" width="14.36328125" style="111" customWidth="1"/>
    <col min="5386" max="5386" width="13.453125" style="111" customWidth="1"/>
    <col min="5387" max="5387" width="18" style="111" customWidth="1"/>
    <col min="5388" max="5389" width="18.6328125" style="111" customWidth="1"/>
    <col min="5390" max="5636" width="8.90625" style="111"/>
    <col min="5637" max="5637" width="10.36328125" style="111" customWidth="1"/>
    <col min="5638" max="5638" width="34.6328125" style="111" customWidth="1"/>
    <col min="5639" max="5639" width="8.453125" style="111" customWidth="1"/>
    <col min="5640" max="5640" width="13.54296875" style="111" customWidth="1"/>
    <col min="5641" max="5641" width="14.36328125" style="111" customWidth="1"/>
    <col min="5642" max="5642" width="13.453125" style="111" customWidth="1"/>
    <col min="5643" max="5643" width="18" style="111" customWidth="1"/>
    <col min="5644" max="5645" width="18.6328125" style="111" customWidth="1"/>
    <col min="5646" max="5892" width="8.90625" style="111"/>
    <col min="5893" max="5893" width="10.36328125" style="111" customWidth="1"/>
    <col min="5894" max="5894" width="34.6328125" style="111" customWidth="1"/>
    <col min="5895" max="5895" width="8.453125" style="111" customWidth="1"/>
    <col min="5896" max="5896" width="13.54296875" style="111" customWidth="1"/>
    <col min="5897" max="5897" width="14.36328125" style="111" customWidth="1"/>
    <col min="5898" max="5898" width="13.453125" style="111" customWidth="1"/>
    <col min="5899" max="5899" width="18" style="111" customWidth="1"/>
    <col min="5900" max="5901" width="18.6328125" style="111" customWidth="1"/>
    <col min="5902" max="6148" width="8.90625" style="111"/>
    <col min="6149" max="6149" width="10.36328125" style="111" customWidth="1"/>
    <col min="6150" max="6150" width="34.6328125" style="111" customWidth="1"/>
    <col min="6151" max="6151" width="8.453125" style="111" customWidth="1"/>
    <col min="6152" max="6152" width="13.54296875" style="111" customWidth="1"/>
    <col min="6153" max="6153" width="14.36328125" style="111" customWidth="1"/>
    <col min="6154" max="6154" width="13.453125" style="111" customWidth="1"/>
    <col min="6155" max="6155" width="18" style="111" customWidth="1"/>
    <col min="6156" max="6157" width="18.6328125" style="111" customWidth="1"/>
    <col min="6158" max="6404" width="8.90625" style="111"/>
    <col min="6405" max="6405" width="10.36328125" style="111" customWidth="1"/>
    <col min="6406" max="6406" width="34.6328125" style="111" customWidth="1"/>
    <col min="6407" max="6407" width="8.453125" style="111" customWidth="1"/>
    <col min="6408" max="6408" width="13.54296875" style="111" customWidth="1"/>
    <col min="6409" max="6409" width="14.36328125" style="111" customWidth="1"/>
    <col min="6410" max="6410" width="13.453125" style="111" customWidth="1"/>
    <col min="6411" max="6411" width="18" style="111" customWidth="1"/>
    <col min="6412" max="6413" width="18.6328125" style="111" customWidth="1"/>
    <col min="6414" max="6660" width="8.90625" style="111"/>
    <col min="6661" max="6661" width="10.36328125" style="111" customWidth="1"/>
    <col min="6662" max="6662" width="34.6328125" style="111" customWidth="1"/>
    <col min="6663" max="6663" width="8.453125" style="111" customWidth="1"/>
    <col min="6664" max="6664" width="13.54296875" style="111" customWidth="1"/>
    <col min="6665" max="6665" width="14.36328125" style="111" customWidth="1"/>
    <col min="6666" max="6666" width="13.453125" style="111" customWidth="1"/>
    <col min="6667" max="6667" width="18" style="111" customWidth="1"/>
    <col min="6668" max="6669" width="18.6328125" style="111" customWidth="1"/>
    <col min="6670" max="6916" width="8.90625" style="111"/>
    <col min="6917" max="6917" width="10.36328125" style="111" customWidth="1"/>
    <col min="6918" max="6918" width="34.6328125" style="111" customWidth="1"/>
    <col min="6919" max="6919" width="8.453125" style="111" customWidth="1"/>
    <col min="6920" max="6920" width="13.54296875" style="111" customWidth="1"/>
    <col min="6921" max="6921" width="14.36328125" style="111" customWidth="1"/>
    <col min="6922" max="6922" width="13.453125" style="111" customWidth="1"/>
    <col min="6923" max="6923" width="18" style="111" customWidth="1"/>
    <col min="6924" max="6925" width="18.6328125" style="111" customWidth="1"/>
    <col min="6926" max="7172" width="8.90625" style="111"/>
    <col min="7173" max="7173" width="10.36328125" style="111" customWidth="1"/>
    <col min="7174" max="7174" width="34.6328125" style="111" customWidth="1"/>
    <col min="7175" max="7175" width="8.453125" style="111" customWidth="1"/>
    <col min="7176" max="7176" width="13.54296875" style="111" customWidth="1"/>
    <col min="7177" max="7177" width="14.36328125" style="111" customWidth="1"/>
    <col min="7178" max="7178" width="13.453125" style="111" customWidth="1"/>
    <col min="7179" max="7179" width="18" style="111" customWidth="1"/>
    <col min="7180" max="7181" width="18.6328125" style="111" customWidth="1"/>
    <col min="7182" max="7428" width="8.90625" style="111"/>
    <col min="7429" max="7429" width="10.36328125" style="111" customWidth="1"/>
    <col min="7430" max="7430" width="34.6328125" style="111" customWidth="1"/>
    <col min="7431" max="7431" width="8.453125" style="111" customWidth="1"/>
    <col min="7432" max="7432" width="13.54296875" style="111" customWidth="1"/>
    <col min="7433" max="7433" width="14.36328125" style="111" customWidth="1"/>
    <col min="7434" max="7434" width="13.453125" style="111" customWidth="1"/>
    <col min="7435" max="7435" width="18" style="111" customWidth="1"/>
    <col min="7436" max="7437" width="18.6328125" style="111" customWidth="1"/>
    <col min="7438" max="7684" width="8.90625" style="111"/>
    <col min="7685" max="7685" width="10.36328125" style="111" customWidth="1"/>
    <col min="7686" max="7686" width="34.6328125" style="111" customWidth="1"/>
    <col min="7687" max="7687" width="8.453125" style="111" customWidth="1"/>
    <col min="7688" max="7688" width="13.54296875" style="111" customWidth="1"/>
    <col min="7689" max="7689" width="14.36328125" style="111" customWidth="1"/>
    <col min="7690" max="7690" width="13.453125" style="111" customWidth="1"/>
    <col min="7691" max="7691" width="18" style="111" customWidth="1"/>
    <col min="7692" max="7693" width="18.6328125" style="111" customWidth="1"/>
    <col min="7694" max="7940" width="8.90625" style="111"/>
    <col min="7941" max="7941" width="10.36328125" style="111" customWidth="1"/>
    <col min="7942" max="7942" width="34.6328125" style="111" customWidth="1"/>
    <col min="7943" max="7943" width="8.453125" style="111" customWidth="1"/>
    <col min="7944" max="7944" width="13.54296875" style="111" customWidth="1"/>
    <col min="7945" max="7945" width="14.36328125" style="111" customWidth="1"/>
    <col min="7946" max="7946" width="13.453125" style="111" customWidth="1"/>
    <col min="7947" max="7947" width="18" style="111" customWidth="1"/>
    <col min="7948" max="7949" width="18.6328125" style="111" customWidth="1"/>
    <col min="7950" max="8196" width="8.90625" style="111"/>
    <col min="8197" max="8197" width="10.36328125" style="111" customWidth="1"/>
    <col min="8198" max="8198" width="34.6328125" style="111" customWidth="1"/>
    <col min="8199" max="8199" width="8.453125" style="111" customWidth="1"/>
    <col min="8200" max="8200" width="13.54296875" style="111" customWidth="1"/>
    <col min="8201" max="8201" width="14.36328125" style="111" customWidth="1"/>
    <col min="8202" max="8202" width="13.453125" style="111" customWidth="1"/>
    <col min="8203" max="8203" width="18" style="111" customWidth="1"/>
    <col min="8204" max="8205" width="18.6328125" style="111" customWidth="1"/>
    <col min="8206" max="8452" width="8.90625" style="111"/>
    <col min="8453" max="8453" width="10.36328125" style="111" customWidth="1"/>
    <col min="8454" max="8454" width="34.6328125" style="111" customWidth="1"/>
    <col min="8455" max="8455" width="8.453125" style="111" customWidth="1"/>
    <col min="8456" max="8456" width="13.54296875" style="111" customWidth="1"/>
    <col min="8457" max="8457" width="14.36328125" style="111" customWidth="1"/>
    <col min="8458" max="8458" width="13.453125" style="111" customWidth="1"/>
    <col min="8459" max="8459" width="18" style="111" customWidth="1"/>
    <col min="8460" max="8461" width="18.6328125" style="111" customWidth="1"/>
    <col min="8462" max="8708" width="8.90625" style="111"/>
    <col min="8709" max="8709" width="10.36328125" style="111" customWidth="1"/>
    <col min="8710" max="8710" width="34.6328125" style="111" customWidth="1"/>
    <col min="8711" max="8711" width="8.453125" style="111" customWidth="1"/>
    <col min="8712" max="8712" width="13.54296875" style="111" customWidth="1"/>
    <col min="8713" max="8713" width="14.36328125" style="111" customWidth="1"/>
    <col min="8714" max="8714" width="13.453125" style="111" customWidth="1"/>
    <col min="8715" max="8715" width="18" style="111" customWidth="1"/>
    <col min="8716" max="8717" width="18.6328125" style="111" customWidth="1"/>
    <col min="8718" max="8964" width="8.90625" style="111"/>
    <col min="8965" max="8965" width="10.36328125" style="111" customWidth="1"/>
    <col min="8966" max="8966" width="34.6328125" style="111" customWidth="1"/>
    <col min="8967" max="8967" width="8.453125" style="111" customWidth="1"/>
    <col min="8968" max="8968" width="13.54296875" style="111" customWidth="1"/>
    <col min="8969" max="8969" width="14.36328125" style="111" customWidth="1"/>
    <col min="8970" max="8970" width="13.453125" style="111" customWidth="1"/>
    <col min="8971" max="8971" width="18" style="111" customWidth="1"/>
    <col min="8972" max="8973" width="18.6328125" style="111" customWidth="1"/>
    <col min="8974" max="9220" width="8.90625" style="111"/>
    <col min="9221" max="9221" width="10.36328125" style="111" customWidth="1"/>
    <col min="9222" max="9222" width="34.6328125" style="111" customWidth="1"/>
    <col min="9223" max="9223" width="8.453125" style="111" customWidth="1"/>
    <col min="9224" max="9224" width="13.54296875" style="111" customWidth="1"/>
    <col min="9225" max="9225" width="14.36328125" style="111" customWidth="1"/>
    <col min="9226" max="9226" width="13.453125" style="111" customWidth="1"/>
    <col min="9227" max="9227" width="18" style="111" customWidth="1"/>
    <col min="9228" max="9229" width="18.6328125" style="111" customWidth="1"/>
    <col min="9230" max="9476" width="8.90625" style="111"/>
    <col min="9477" max="9477" width="10.36328125" style="111" customWidth="1"/>
    <col min="9478" max="9478" width="34.6328125" style="111" customWidth="1"/>
    <col min="9479" max="9479" width="8.453125" style="111" customWidth="1"/>
    <col min="9480" max="9480" width="13.54296875" style="111" customWidth="1"/>
    <col min="9481" max="9481" width="14.36328125" style="111" customWidth="1"/>
    <col min="9482" max="9482" width="13.453125" style="111" customWidth="1"/>
    <col min="9483" max="9483" width="18" style="111" customWidth="1"/>
    <col min="9484" max="9485" width="18.6328125" style="111" customWidth="1"/>
    <col min="9486" max="9732" width="8.90625" style="111"/>
    <col min="9733" max="9733" width="10.36328125" style="111" customWidth="1"/>
    <col min="9734" max="9734" width="34.6328125" style="111" customWidth="1"/>
    <col min="9735" max="9735" width="8.453125" style="111" customWidth="1"/>
    <col min="9736" max="9736" width="13.54296875" style="111" customWidth="1"/>
    <col min="9737" max="9737" width="14.36328125" style="111" customWidth="1"/>
    <col min="9738" max="9738" width="13.453125" style="111" customWidth="1"/>
    <col min="9739" max="9739" width="18" style="111" customWidth="1"/>
    <col min="9740" max="9741" width="18.6328125" style="111" customWidth="1"/>
    <col min="9742" max="9988" width="8.90625" style="111"/>
    <col min="9989" max="9989" width="10.36328125" style="111" customWidth="1"/>
    <col min="9990" max="9990" width="34.6328125" style="111" customWidth="1"/>
    <col min="9991" max="9991" width="8.453125" style="111" customWidth="1"/>
    <col min="9992" max="9992" width="13.54296875" style="111" customWidth="1"/>
    <col min="9993" max="9993" width="14.36328125" style="111" customWidth="1"/>
    <col min="9994" max="9994" width="13.453125" style="111" customWidth="1"/>
    <col min="9995" max="9995" width="18" style="111" customWidth="1"/>
    <col min="9996" max="9997" width="18.6328125" style="111" customWidth="1"/>
    <col min="9998" max="10244" width="8.90625" style="111"/>
    <col min="10245" max="10245" width="10.36328125" style="111" customWidth="1"/>
    <col min="10246" max="10246" width="34.6328125" style="111" customWidth="1"/>
    <col min="10247" max="10247" width="8.453125" style="111" customWidth="1"/>
    <col min="10248" max="10248" width="13.54296875" style="111" customWidth="1"/>
    <col min="10249" max="10249" width="14.36328125" style="111" customWidth="1"/>
    <col min="10250" max="10250" width="13.453125" style="111" customWidth="1"/>
    <col min="10251" max="10251" width="18" style="111" customWidth="1"/>
    <col min="10252" max="10253" width="18.6328125" style="111" customWidth="1"/>
    <col min="10254" max="10500" width="8.90625" style="111"/>
    <col min="10501" max="10501" width="10.36328125" style="111" customWidth="1"/>
    <col min="10502" max="10502" width="34.6328125" style="111" customWidth="1"/>
    <col min="10503" max="10503" width="8.453125" style="111" customWidth="1"/>
    <col min="10504" max="10504" width="13.54296875" style="111" customWidth="1"/>
    <col min="10505" max="10505" width="14.36328125" style="111" customWidth="1"/>
    <col min="10506" max="10506" width="13.453125" style="111" customWidth="1"/>
    <col min="10507" max="10507" width="18" style="111" customWidth="1"/>
    <col min="10508" max="10509" width="18.6328125" style="111" customWidth="1"/>
    <col min="10510" max="10756" width="8.90625" style="111"/>
    <col min="10757" max="10757" width="10.36328125" style="111" customWidth="1"/>
    <col min="10758" max="10758" width="34.6328125" style="111" customWidth="1"/>
    <col min="10759" max="10759" width="8.453125" style="111" customWidth="1"/>
    <col min="10760" max="10760" width="13.54296875" style="111" customWidth="1"/>
    <col min="10761" max="10761" width="14.36328125" style="111" customWidth="1"/>
    <col min="10762" max="10762" width="13.453125" style="111" customWidth="1"/>
    <col min="10763" max="10763" width="18" style="111" customWidth="1"/>
    <col min="10764" max="10765" width="18.6328125" style="111" customWidth="1"/>
    <col min="10766" max="11012" width="8.90625" style="111"/>
    <col min="11013" max="11013" width="10.36328125" style="111" customWidth="1"/>
    <col min="11014" max="11014" width="34.6328125" style="111" customWidth="1"/>
    <col min="11015" max="11015" width="8.453125" style="111" customWidth="1"/>
    <col min="11016" max="11016" width="13.54296875" style="111" customWidth="1"/>
    <col min="11017" max="11017" width="14.36328125" style="111" customWidth="1"/>
    <col min="11018" max="11018" width="13.453125" style="111" customWidth="1"/>
    <col min="11019" max="11019" width="18" style="111" customWidth="1"/>
    <col min="11020" max="11021" width="18.6328125" style="111" customWidth="1"/>
    <col min="11022" max="11268" width="8.90625" style="111"/>
    <col min="11269" max="11269" width="10.36328125" style="111" customWidth="1"/>
    <col min="11270" max="11270" width="34.6328125" style="111" customWidth="1"/>
    <col min="11271" max="11271" width="8.453125" style="111" customWidth="1"/>
    <col min="11272" max="11272" width="13.54296875" style="111" customWidth="1"/>
    <col min="11273" max="11273" width="14.36328125" style="111" customWidth="1"/>
    <col min="11274" max="11274" width="13.453125" style="111" customWidth="1"/>
    <col min="11275" max="11275" width="18" style="111" customWidth="1"/>
    <col min="11276" max="11277" width="18.6328125" style="111" customWidth="1"/>
    <col min="11278" max="11524" width="8.90625" style="111"/>
    <col min="11525" max="11525" width="10.36328125" style="111" customWidth="1"/>
    <col min="11526" max="11526" width="34.6328125" style="111" customWidth="1"/>
    <col min="11527" max="11527" width="8.453125" style="111" customWidth="1"/>
    <col min="11528" max="11528" width="13.54296875" style="111" customWidth="1"/>
    <col min="11529" max="11529" width="14.36328125" style="111" customWidth="1"/>
    <col min="11530" max="11530" width="13.453125" style="111" customWidth="1"/>
    <col min="11531" max="11531" width="18" style="111" customWidth="1"/>
    <col min="11532" max="11533" width="18.6328125" style="111" customWidth="1"/>
    <col min="11534" max="11780" width="8.90625" style="111"/>
    <col min="11781" max="11781" width="10.36328125" style="111" customWidth="1"/>
    <col min="11782" max="11782" width="34.6328125" style="111" customWidth="1"/>
    <col min="11783" max="11783" width="8.453125" style="111" customWidth="1"/>
    <col min="11784" max="11784" width="13.54296875" style="111" customWidth="1"/>
    <col min="11785" max="11785" width="14.36328125" style="111" customWidth="1"/>
    <col min="11786" max="11786" width="13.453125" style="111" customWidth="1"/>
    <col min="11787" max="11787" width="18" style="111" customWidth="1"/>
    <col min="11788" max="11789" width="18.6328125" style="111" customWidth="1"/>
    <col min="11790" max="12036" width="8.90625" style="111"/>
    <col min="12037" max="12037" width="10.36328125" style="111" customWidth="1"/>
    <col min="12038" max="12038" width="34.6328125" style="111" customWidth="1"/>
    <col min="12039" max="12039" width="8.453125" style="111" customWidth="1"/>
    <col min="12040" max="12040" width="13.54296875" style="111" customWidth="1"/>
    <col min="12041" max="12041" width="14.36328125" style="111" customWidth="1"/>
    <col min="12042" max="12042" width="13.453125" style="111" customWidth="1"/>
    <col min="12043" max="12043" width="18" style="111" customWidth="1"/>
    <col min="12044" max="12045" width="18.6328125" style="111" customWidth="1"/>
    <col min="12046" max="12292" width="8.90625" style="111"/>
    <col min="12293" max="12293" width="10.36328125" style="111" customWidth="1"/>
    <col min="12294" max="12294" width="34.6328125" style="111" customWidth="1"/>
    <col min="12295" max="12295" width="8.453125" style="111" customWidth="1"/>
    <col min="12296" max="12296" width="13.54296875" style="111" customWidth="1"/>
    <col min="12297" max="12297" width="14.36328125" style="111" customWidth="1"/>
    <col min="12298" max="12298" width="13.453125" style="111" customWidth="1"/>
    <col min="12299" max="12299" width="18" style="111" customWidth="1"/>
    <col min="12300" max="12301" width="18.6328125" style="111" customWidth="1"/>
    <col min="12302" max="12548" width="8.90625" style="111"/>
    <col min="12549" max="12549" width="10.36328125" style="111" customWidth="1"/>
    <col min="12550" max="12550" width="34.6328125" style="111" customWidth="1"/>
    <col min="12551" max="12551" width="8.453125" style="111" customWidth="1"/>
    <col min="12552" max="12552" width="13.54296875" style="111" customWidth="1"/>
    <col min="12553" max="12553" width="14.36328125" style="111" customWidth="1"/>
    <col min="12554" max="12554" width="13.453125" style="111" customWidth="1"/>
    <col min="12555" max="12555" width="18" style="111" customWidth="1"/>
    <col min="12556" max="12557" width="18.6328125" style="111" customWidth="1"/>
    <col min="12558" max="12804" width="8.90625" style="111"/>
    <col min="12805" max="12805" width="10.36328125" style="111" customWidth="1"/>
    <col min="12806" max="12806" width="34.6328125" style="111" customWidth="1"/>
    <col min="12807" max="12807" width="8.453125" style="111" customWidth="1"/>
    <col min="12808" max="12808" width="13.54296875" style="111" customWidth="1"/>
    <col min="12809" max="12809" width="14.36328125" style="111" customWidth="1"/>
    <col min="12810" max="12810" width="13.453125" style="111" customWidth="1"/>
    <col min="12811" max="12811" width="18" style="111" customWidth="1"/>
    <col min="12812" max="12813" width="18.6328125" style="111" customWidth="1"/>
    <col min="12814" max="13060" width="8.90625" style="111"/>
    <col min="13061" max="13061" width="10.36328125" style="111" customWidth="1"/>
    <col min="13062" max="13062" width="34.6328125" style="111" customWidth="1"/>
    <col min="13063" max="13063" width="8.453125" style="111" customWidth="1"/>
    <col min="13064" max="13064" width="13.54296875" style="111" customWidth="1"/>
    <col min="13065" max="13065" width="14.36328125" style="111" customWidth="1"/>
    <col min="13066" max="13066" width="13.453125" style="111" customWidth="1"/>
    <col min="13067" max="13067" width="18" style="111" customWidth="1"/>
    <col min="13068" max="13069" width="18.6328125" style="111" customWidth="1"/>
    <col min="13070" max="13316" width="8.90625" style="111"/>
    <col min="13317" max="13317" width="10.36328125" style="111" customWidth="1"/>
    <col min="13318" max="13318" width="34.6328125" style="111" customWidth="1"/>
    <col min="13319" max="13319" width="8.453125" style="111" customWidth="1"/>
    <col min="13320" max="13320" width="13.54296875" style="111" customWidth="1"/>
    <col min="13321" max="13321" width="14.36328125" style="111" customWidth="1"/>
    <col min="13322" max="13322" width="13.453125" style="111" customWidth="1"/>
    <col min="13323" max="13323" width="18" style="111" customWidth="1"/>
    <col min="13324" max="13325" width="18.6328125" style="111" customWidth="1"/>
    <col min="13326" max="13572" width="8.90625" style="111"/>
    <col min="13573" max="13573" width="10.36328125" style="111" customWidth="1"/>
    <col min="13574" max="13574" width="34.6328125" style="111" customWidth="1"/>
    <col min="13575" max="13575" width="8.453125" style="111" customWidth="1"/>
    <col min="13576" max="13576" width="13.54296875" style="111" customWidth="1"/>
    <col min="13577" max="13577" width="14.36328125" style="111" customWidth="1"/>
    <col min="13578" max="13578" width="13.453125" style="111" customWidth="1"/>
    <col min="13579" max="13579" width="18" style="111" customWidth="1"/>
    <col min="13580" max="13581" width="18.6328125" style="111" customWidth="1"/>
    <col min="13582" max="13828" width="8.90625" style="111"/>
    <col min="13829" max="13829" width="10.36328125" style="111" customWidth="1"/>
    <col min="13830" max="13830" width="34.6328125" style="111" customWidth="1"/>
    <col min="13831" max="13831" width="8.453125" style="111" customWidth="1"/>
    <col min="13832" max="13832" width="13.54296875" style="111" customWidth="1"/>
    <col min="13833" max="13833" width="14.36328125" style="111" customWidth="1"/>
    <col min="13834" max="13834" width="13.453125" style="111" customWidth="1"/>
    <col min="13835" max="13835" width="18" style="111" customWidth="1"/>
    <col min="13836" max="13837" width="18.6328125" style="111" customWidth="1"/>
    <col min="13838" max="14084" width="8.90625" style="111"/>
    <col min="14085" max="14085" width="10.36328125" style="111" customWidth="1"/>
    <col min="14086" max="14086" width="34.6328125" style="111" customWidth="1"/>
    <col min="14087" max="14087" width="8.453125" style="111" customWidth="1"/>
    <col min="14088" max="14088" width="13.54296875" style="111" customWidth="1"/>
    <col min="14089" max="14089" width="14.36328125" style="111" customWidth="1"/>
    <col min="14090" max="14090" width="13.453125" style="111" customWidth="1"/>
    <col min="14091" max="14091" width="18" style="111" customWidth="1"/>
    <col min="14092" max="14093" width="18.6328125" style="111" customWidth="1"/>
    <col min="14094" max="14340" width="8.90625" style="111"/>
    <col min="14341" max="14341" width="10.36328125" style="111" customWidth="1"/>
    <col min="14342" max="14342" width="34.6328125" style="111" customWidth="1"/>
    <col min="14343" max="14343" width="8.453125" style="111" customWidth="1"/>
    <col min="14344" max="14344" width="13.54296875" style="111" customWidth="1"/>
    <col min="14345" max="14345" width="14.36328125" style="111" customWidth="1"/>
    <col min="14346" max="14346" width="13.453125" style="111" customWidth="1"/>
    <col min="14347" max="14347" width="18" style="111" customWidth="1"/>
    <col min="14348" max="14349" width="18.6328125" style="111" customWidth="1"/>
    <col min="14350" max="14596" width="8.90625" style="111"/>
    <col min="14597" max="14597" width="10.36328125" style="111" customWidth="1"/>
    <col min="14598" max="14598" width="34.6328125" style="111" customWidth="1"/>
    <col min="14599" max="14599" width="8.453125" style="111" customWidth="1"/>
    <col min="14600" max="14600" width="13.54296875" style="111" customWidth="1"/>
    <col min="14601" max="14601" width="14.36328125" style="111" customWidth="1"/>
    <col min="14602" max="14602" width="13.453125" style="111" customWidth="1"/>
    <col min="14603" max="14603" width="18" style="111" customWidth="1"/>
    <col min="14604" max="14605" width="18.6328125" style="111" customWidth="1"/>
    <col min="14606" max="14852" width="8.90625" style="111"/>
    <col min="14853" max="14853" width="10.36328125" style="111" customWidth="1"/>
    <col min="14854" max="14854" width="34.6328125" style="111" customWidth="1"/>
    <col min="14855" max="14855" width="8.453125" style="111" customWidth="1"/>
    <col min="14856" max="14856" width="13.54296875" style="111" customWidth="1"/>
    <col min="14857" max="14857" width="14.36328125" style="111" customWidth="1"/>
    <col min="14858" max="14858" width="13.453125" style="111" customWidth="1"/>
    <col min="14859" max="14859" width="18" style="111" customWidth="1"/>
    <col min="14860" max="14861" width="18.6328125" style="111" customWidth="1"/>
    <col min="14862" max="15108" width="8.90625" style="111"/>
    <col min="15109" max="15109" width="10.36328125" style="111" customWidth="1"/>
    <col min="15110" max="15110" width="34.6328125" style="111" customWidth="1"/>
    <col min="15111" max="15111" width="8.453125" style="111" customWidth="1"/>
    <col min="15112" max="15112" width="13.54296875" style="111" customWidth="1"/>
    <col min="15113" max="15113" width="14.36328125" style="111" customWidth="1"/>
    <col min="15114" max="15114" width="13.453125" style="111" customWidth="1"/>
    <col min="15115" max="15115" width="18" style="111" customWidth="1"/>
    <col min="15116" max="15117" width="18.6328125" style="111" customWidth="1"/>
    <col min="15118" max="15364" width="8.90625" style="111"/>
    <col min="15365" max="15365" width="10.36328125" style="111" customWidth="1"/>
    <col min="15366" max="15366" width="34.6328125" style="111" customWidth="1"/>
    <col min="15367" max="15367" width="8.453125" style="111" customWidth="1"/>
    <col min="15368" max="15368" width="13.54296875" style="111" customWidth="1"/>
    <col min="15369" max="15369" width="14.36328125" style="111" customWidth="1"/>
    <col min="15370" max="15370" width="13.453125" style="111" customWidth="1"/>
    <col min="15371" max="15371" width="18" style="111" customWidth="1"/>
    <col min="15372" max="15373" width="18.6328125" style="111" customWidth="1"/>
    <col min="15374" max="15620" width="8.90625" style="111"/>
    <col min="15621" max="15621" width="10.36328125" style="111" customWidth="1"/>
    <col min="15622" max="15622" width="34.6328125" style="111" customWidth="1"/>
    <col min="15623" max="15623" width="8.453125" style="111" customWidth="1"/>
    <col min="15624" max="15624" width="13.54296875" style="111" customWidth="1"/>
    <col min="15625" max="15625" width="14.36328125" style="111" customWidth="1"/>
    <col min="15626" max="15626" width="13.453125" style="111" customWidth="1"/>
    <col min="15627" max="15627" width="18" style="111" customWidth="1"/>
    <col min="15628" max="15629" width="18.6328125" style="111" customWidth="1"/>
    <col min="15630" max="15876" width="8.90625" style="111"/>
    <col min="15877" max="15877" width="10.36328125" style="111" customWidth="1"/>
    <col min="15878" max="15878" width="34.6328125" style="111" customWidth="1"/>
    <col min="15879" max="15879" width="8.453125" style="111" customWidth="1"/>
    <col min="15880" max="15880" width="13.54296875" style="111" customWidth="1"/>
    <col min="15881" max="15881" width="14.36328125" style="111" customWidth="1"/>
    <col min="15882" max="15882" width="13.453125" style="111" customWidth="1"/>
    <col min="15883" max="15883" width="18" style="111" customWidth="1"/>
    <col min="15884" max="15885" width="18.6328125" style="111" customWidth="1"/>
    <col min="15886" max="16132" width="8.90625" style="111"/>
    <col min="16133" max="16133" width="10.36328125" style="111" customWidth="1"/>
    <col min="16134" max="16134" width="34.6328125" style="111" customWidth="1"/>
    <col min="16135" max="16135" width="8.453125" style="111" customWidth="1"/>
    <col min="16136" max="16136" width="13.54296875" style="111" customWidth="1"/>
    <col min="16137" max="16137" width="14.36328125" style="111" customWidth="1"/>
    <col min="16138" max="16138" width="13.453125" style="111" customWidth="1"/>
    <col min="16139" max="16139" width="18" style="111" customWidth="1"/>
    <col min="16140" max="16141" width="18.6328125" style="111" customWidth="1"/>
    <col min="16142" max="16384" width="8.90625" style="111"/>
  </cols>
  <sheetData>
    <row r="1" spans="1:13" ht="19.5">
      <c r="A1" s="108" t="s">
        <v>50</v>
      </c>
      <c r="B1" s="109"/>
      <c r="C1" s="109"/>
      <c r="D1" s="109"/>
      <c r="E1" s="109"/>
      <c r="F1" s="109"/>
      <c r="G1" s="109"/>
      <c r="H1" s="109"/>
      <c r="I1" s="109"/>
      <c r="J1" s="109"/>
      <c r="K1" s="109"/>
      <c r="L1" s="109"/>
      <c r="M1" s="110"/>
    </row>
    <row r="2" spans="1:13" ht="35" customHeight="1">
      <c r="A2" s="199" t="s">
        <v>51</v>
      </c>
      <c r="B2" s="200"/>
      <c r="C2" s="200"/>
      <c r="D2" s="200"/>
      <c r="E2" s="200"/>
      <c r="F2" s="112"/>
      <c r="G2" s="112"/>
      <c r="H2" s="112"/>
      <c r="I2" s="112"/>
      <c r="J2" s="112"/>
      <c r="K2" s="112"/>
      <c r="L2" s="112"/>
      <c r="M2" s="113"/>
    </row>
    <row r="3" spans="1:13" ht="17.5">
      <c r="A3" s="114" t="s">
        <v>52</v>
      </c>
      <c r="B3" s="115"/>
      <c r="C3" s="115"/>
      <c r="D3" s="115"/>
      <c r="E3" s="115"/>
      <c r="F3" s="115"/>
      <c r="G3" s="115"/>
      <c r="H3" s="115"/>
      <c r="I3" s="115"/>
      <c r="J3" s="115"/>
      <c r="K3" s="115"/>
      <c r="L3" s="115"/>
      <c r="M3" s="116"/>
    </row>
    <row r="4" spans="1:13" ht="12.75" customHeight="1">
      <c r="A4" s="117" t="s">
        <v>53</v>
      </c>
      <c r="B4" s="117" t="s">
        <v>54</v>
      </c>
      <c r="C4" s="117" t="s">
        <v>55</v>
      </c>
      <c r="D4" s="117"/>
      <c r="E4" s="117" t="s">
        <v>56</v>
      </c>
      <c r="F4" s="117" t="s">
        <v>57</v>
      </c>
      <c r="G4" s="117" t="s">
        <v>58</v>
      </c>
      <c r="H4" s="117"/>
      <c r="I4" s="117"/>
      <c r="J4" s="117" t="s">
        <v>59</v>
      </c>
      <c r="K4" s="117" t="s">
        <v>60</v>
      </c>
      <c r="L4" s="117" t="s">
        <v>61</v>
      </c>
      <c r="M4" s="118" t="s">
        <v>62</v>
      </c>
    </row>
    <row r="5" spans="1:13" ht="16">
      <c r="A5" s="119"/>
      <c r="B5" s="120"/>
      <c r="C5" s="119"/>
      <c r="D5" s="119"/>
      <c r="E5" s="121"/>
      <c r="F5" s="121"/>
      <c r="G5" s="121"/>
      <c r="H5" s="121"/>
      <c r="I5" s="121"/>
      <c r="J5" s="121"/>
      <c r="K5" s="122"/>
      <c r="L5" s="122"/>
      <c r="M5" s="123"/>
    </row>
    <row r="6" spans="1:13" ht="16.5" customHeight="1">
      <c r="A6" s="124">
        <v>1</v>
      </c>
      <c r="B6" s="120">
        <v>44763</v>
      </c>
      <c r="C6" s="119" t="s">
        <v>63</v>
      </c>
      <c r="D6" s="119"/>
      <c r="E6" s="125" t="s">
        <v>64</v>
      </c>
      <c r="F6" s="124"/>
      <c r="G6" s="126"/>
      <c r="H6" s="126"/>
      <c r="I6" s="126"/>
      <c r="J6" s="127"/>
      <c r="K6" s="127">
        <v>14.27</v>
      </c>
      <c r="L6" s="128"/>
      <c r="M6" s="129" t="s">
        <v>65</v>
      </c>
    </row>
    <row r="7" spans="1:13" ht="16">
      <c r="A7" s="119">
        <v>2</v>
      </c>
      <c r="B7" s="120">
        <v>44763</v>
      </c>
      <c r="C7" s="119" t="s">
        <v>66</v>
      </c>
      <c r="D7" s="119"/>
      <c r="E7" s="125" t="s">
        <v>64</v>
      </c>
      <c r="F7" s="124"/>
      <c r="G7" s="126"/>
      <c r="H7" s="126"/>
      <c r="I7" s="126"/>
      <c r="J7" s="127"/>
      <c r="K7" s="127">
        <v>11.1</v>
      </c>
      <c r="L7" s="128"/>
      <c r="M7" s="129" t="s">
        <v>67</v>
      </c>
    </row>
    <row r="8" spans="1:13" ht="16">
      <c r="A8" s="124">
        <v>3</v>
      </c>
      <c r="B8" s="120">
        <v>44763</v>
      </c>
      <c r="C8" s="119" t="s">
        <v>68</v>
      </c>
      <c r="D8" s="119"/>
      <c r="E8" s="125" t="s">
        <v>64</v>
      </c>
      <c r="F8" s="124"/>
      <c r="G8" s="126"/>
      <c r="H8" s="126"/>
      <c r="I8" s="126"/>
      <c r="J8" s="127"/>
      <c r="K8" s="127">
        <v>6.52</v>
      </c>
      <c r="L8" s="128"/>
      <c r="M8" s="129" t="s">
        <v>69</v>
      </c>
    </row>
    <row r="9" spans="1:13" ht="16">
      <c r="A9" s="119">
        <v>4</v>
      </c>
      <c r="B9" s="120">
        <v>44763</v>
      </c>
      <c r="C9" s="119" t="s">
        <v>70</v>
      </c>
      <c r="D9" s="119"/>
      <c r="E9" s="125" t="s">
        <v>64</v>
      </c>
      <c r="F9" s="124"/>
      <c r="G9" s="126"/>
      <c r="H9" s="126"/>
      <c r="I9" s="126"/>
      <c r="J9" s="127"/>
      <c r="K9" s="127">
        <v>53.45</v>
      </c>
      <c r="L9" s="128"/>
      <c r="M9" s="129" t="s">
        <v>71</v>
      </c>
    </row>
    <row r="10" spans="1:13" ht="16">
      <c r="A10" s="124">
        <v>5</v>
      </c>
      <c r="B10" s="120">
        <v>44763</v>
      </c>
      <c r="C10" s="119" t="s">
        <v>72</v>
      </c>
      <c r="D10" s="119"/>
      <c r="E10" s="125" t="s">
        <v>64</v>
      </c>
      <c r="F10" s="124"/>
      <c r="G10" s="126"/>
      <c r="H10" s="126"/>
      <c r="I10" s="126"/>
      <c r="J10" s="127"/>
      <c r="K10" s="127">
        <v>6.53</v>
      </c>
      <c r="L10" s="128"/>
      <c r="M10" s="129" t="s">
        <v>73</v>
      </c>
    </row>
    <row r="11" spans="1:13" ht="16">
      <c r="A11" s="119">
        <v>6</v>
      </c>
      <c r="B11" s="120">
        <v>44763</v>
      </c>
      <c r="C11" s="119" t="s">
        <v>74</v>
      </c>
      <c r="D11" s="119"/>
      <c r="E11" s="125" t="s">
        <v>64</v>
      </c>
      <c r="F11" s="124"/>
      <c r="G11" s="126"/>
      <c r="H11" s="126"/>
      <c r="I11" s="126"/>
      <c r="J11" s="127"/>
      <c r="K11" s="127">
        <v>74.27</v>
      </c>
      <c r="L11" s="128"/>
      <c r="M11" s="129" t="s">
        <v>75</v>
      </c>
    </row>
    <row r="12" spans="1:13" ht="16">
      <c r="A12" s="124">
        <v>7</v>
      </c>
      <c r="B12" s="120">
        <v>44763</v>
      </c>
      <c r="C12" s="119" t="s">
        <v>76</v>
      </c>
      <c r="D12" s="119"/>
      <c r="E12" s="125" t="s">
        <v>77</v>
      </c>
      <c r="F12" s="124"/>
      <c r="G12" s="126"/>
      <c r="H12" s="126"/>
      <c r="I12" s="126"/>
      <c r="J12" s="127"/>
      <c r="K12" s="127">
        <v>91.28</v>
      </c>
      <c r="L12" s="128"/>
      <c r="M12" s="129" t="s">
        <v>78</v>
      </c>
    </row>
    <row r="13" spans="1:13" ht="16">
      <c r="A13" s="119">
        <v>8</v>
      </c>
      <c r="B13" s="120">
        <v>44835</v>
      </c>
      <c r="C13" s="119" t="s">
        <v>76</v>
      </c>
      <c r="D13" s="119"/>
      <c r="E13" s="125" t="s">
        <v>77</v>
      </c>
      <c r="F13" s="124"/>
      <c r="G13" s="126"/>
      <c r="H13" s="126"/>
      <c r="I13" s="126"/>
      <c r="J13" s="127"/>
      <c r="K13" s="127">
        <v>14.52</v>
      </c>
      <c r="L13" s="128"/>
      <c r="M13" s="129"/>
    </row>
    <row r="14" spans="1:13" ht="16">
      <c r="A14" s="124">
        <v>9</v>
      </c>
      <c r="B14" s="120">
        <v>44835</v>
      </c>
      <c r="C14" s="119" t="s">
        <v>76</v>
      </c>
      <c r="D14" s="119"/>
      <c r="E14" s="125" t="s">
        <v>77</v>
      </c>
      <c r="F14" s="124"/>
      <c r="G14" s="126"/>
      <c r="H14" s="126"/>
      <c r="I14" s="126"/>
      <c r="J14" s="127"/>
      <c r="K14" s="127">
        <v>16.05</v>
      </c>
      <c r="L14" s="128"/>
      <c r="M14" s="129"/>
    </row>
    <row r="15" spans="1:13" ht="16">
      <c r="A15" s="119">
        <v>10</v>
      </c>
      <c r="B15" s="120">
        <v>44835</v>
      </c>
      <c r="C15" s="119" t="s">
        <v>76</v>
      </c>
      <c r="D15" s="119"/>
      <c r="E15" s="125" t="s">
        <v>77</v>
      </c>
      <c r="F15" s="124"/>
      <c r="G15" s="126"/>
      <c r="H15" s="126"/>
      <c r="I15" s="126"/>
      <c r="J15" s="127"/>
      <c r="K15" s="127">
        <v>16.260000000000002</v>
      </c>
      <c r="L15" s="128"/>
      <c r="M15" s="129"/>
    </row>
    <row r="16" spans="1:13" ht="16">
      <c r="A16" s="124">
        <v>11</v>
      </c>
      <c r="B16" s="120">
        <v>44835</v>
      </c>
      <c r="C16" s="119" t="s">
        <v>76</v>
      </c>
      <c r="D16" s="119"/>
      <c r="E16" s="125" t="s">
        <v>77</v>
      </c>
      <c r="F16" s="124"/>
      <c r="G16" s="126"/>
      <c r="H16" s="126"/>
      <c r="I16" s="126"/>
      <c r="J16" s="127"/>
      <c r="K16" s="127">
        <v>32.520000000000003</v>
      </c>
      <c r="L16" s="128"/>
      <c r="M16" s="129"/>
    </row>
    <row r="17" spans="1:13" ht="16">
      <c r="A17" s="119">
        <v>12</v>
      </c>
      <c r="B17" s="120">
        <v>44835</v>
      </c>
      <c r="C17" s="119" t="s">
        <v>74</v>
      </c>
      <c r="D17" s="119"/>
      <c r="E17" s="125" t="s">
        <v>77</v>
      </c>
      <c r="F17" s="124"/>
      <c r="G17" s="126"/>
      <c r="H17" s="126"/>
      <c r="I17" s="126"/>
      <c r="J17" s="127"/>
      <c r="K17" s="127">
        <v>16.100000000000001</v>
      </c>
      <c r="L17" s="128"/>
      <c r="M17" s="129"/>
    </row>
    <row r="18" spans="1:13" ht="16">
      <c r="A18" s="124">
        <v>13</v>
      </c>
      <c r="B18" s="120">
        <v>44835</v>
      </c>
      <c r="C18" s="119" t="s">
        <v>72</v>
      </c>
      <c r="D18" s="119"/>
      <c r="E18" s="125" t="s">
        <v>64</v>
      </c>
      <c r="F18" s="124"/>
      <c r="G18" s="126"/>
      <c r="H18" s="126"/>
      <c r="I18" s="126"/>
      <c r="J18" s="127"/>
      <c r="K18" s="127">
        <v>13.31</v>
      </c>
      <c r="L18" s="128"/>
      <c r="M18" s="129"/>
    </row>
    <row r="19" spans="1:13" ht="16">
      <c r="A19" s="119">
        <v>14</v>
      </c>
      <c r="B19" s="120">
        <v>44835</v>
      </c>
      <c r="C19" s="119" t="s">
        <v>79</v>
      </c>
      <c r="D19" s="119"/>
      <c r="E19" s="125" t="s">
        <v>64</v>
      </c>
      <c r="F19" s="124"/>
      <c r="G19" s="126"/>
      <c r="H19" s="126"/>
      <c r="I19" s="126"/>
      <c r="J19" s="127"/>
      <c r="K19" s="127">
        <v>162.76</v>
      </c>
      <c r="L19" s="128"/>
      <c r="M19" s="129"/>
    </row>
    <row r="20" spans="1:13" ht="16">
      <c r="A20" s="119">
        <v>15</v>
      </c>
      <c r="B20" s="120">
        <v>44866</v>
      </c>
      <c r="C20" s="119" t="s">
        <v>70</v>
      </c>
      <c r="D20" s="119"/>
      <c r="E20" s="125" t="s">
        <v>77</v>
      </c>
      <c r="F20" s="124"/>
      <c r="G20" s="126"/>
      <c r="H20" s="126"/>
      <c r="I20" s="126"/>
      <c r="J20" s="127"/>
      <c r="K20" s="127">
        <v>178.32</v>
      </c>
      <c r="L20" s="128"/>
      <c r="M20" s="129"/>
    </row>
    <row r="21" spans="1:13" ht="16">
      <c r="A21" s="119">
        <v>16</v>
      </c>
      <c r="B21" s="120">
        <v>44866</v>
      </c>
      <c r="C21" s="119" t="s">
        <v>70</v>
      </c>
      <c r="D21" s="119"/>
      <c r="E21" s="125" t="s">
        <v>77</v>
      </c>
      <c r="F21" s="124"/>
      <c r="G21" s="126"/>
      <c r="H21" s="126"/>
      <c r="I21" s="126"/>
      <c r="J21" s="127"/>
      <c r="K21" s="127">
        <v>51.25</v>
      </c>
      <c r="L21" s="128"/>
      <c r="M21" s="129"/>
    </row>
    <row r="22" spans="1:13" ht="16">
      <c r="A22" s="119">
        <v>17</v>
      </c>
      <c r="B22" s="120">
        <v>44866</v>
      </c>
      <c r="C22" s="119" t="s">
        <v>94</v>
      </c>
      <c r="D22" s="119"/>
      <c r="E22" s="125" t="s">
        <v>64</v>
      </c>
      <c r="F22" s="124"/>
      <c r="G22" s="126"/>
      <c r="H22" s="126"/>
      <c r="I22" s="126"/>
      <c r="J22" s="127"/>
      <c r="K22" s="127">
        <v>22.32</v>
      </c>
      <c r="L22" s="128"/>
      <c r="M22" s="129"/>
    </row>
    <row r="23" spans="1:13" ht="16">
      <c r="A23" s="119">
        <v>18</v>
      </c>
      <c r="B23" s="120">
        <v>44896</v>
      </c>
      <c r="C23" s="119" t="s">
        <v>74</v>
      </c>
      <c r="D23" s="119"/>
      <c r="E23" s="125" t="s">
        <v>64</v>
      </c>
      <c r="F23" s="124"/>
      <c r="G23" s="126"/>
      <c r="H23" s="126"/>
      <c r="I23" s="126"/>
      <c r="J23" s="127"/>
      <c r="K23" s="127">
        <v>19.899999999999999</v>
      </c>
      <c r="L23" s="128"/>
      <c r="M23" s="129"/>
    </row>
    <row r="24" spans="1:13" ht="16">
      <c r="A24" s="124">
        <v>19</v>
      </c>
      <c r="B24" s="120">
        <v>44896</v>
      </c>
      <c r="C24" s="119" t="s">
        <v>68</v>
      </c>
      <c r="D24" s="130"/>
      <c r="E24" s="130" t="s">
        <v>77</v>
      </c>
      <c r="F24" s="130"/>
      <c r="G24" s="130"/>
      <c r="H24" s="130"/>
      <c r="I24" s="130"/>
      <c r="J24" s="130"/>
      <c r="K24" s="127">
        <v>17.59</v>
      </c>
      <c r="L24" s="130"/>
      <c r="M24" s="123"/>
    </row>
    <row r="25" spans="1:13" ht="16">
      <c r="A25" s="119">
        <v>20</v>
      </c>
      <c r="B25" s="120">
        <v>44927</v>
      </c>
      <c r="C25" s="119" t="s">
        <v>70</v>
      </c>
      <c r="D25" s="119"/>
      <c r="E25" s="125" t="s">
        <v>77</v>
      </c>
      <c r="F25" s="124"/>
      <c r="G25" s="126"/>
      <c r="H25" s="126"/>
      <c r="I25" s="126"/>
      <c r="J25" s="126"/>
      <c r="K25" s="126">
        <v>27.47</v>
      </c>
      <c r="L25" s="128"/>
      <c r="M25" s="129"/>
    </row>
    <row r="26" spans="1:13" ht="16">
      <c r="A26" s="124">
        <v>21</v>
      </c>
      <c r="B26" s="120">
        <v>44927</v>
      </c>
      <c r="C26" s="119" t="s">
        <v>70</v>
      </c>
      <c r="D26" s="119"/>
      <c r="E26" s="125" t="s">
        <v>77</v>
      </c>
      <c r="F26" s="124"/>
      <c r="G26" s="126"/>
      <c r="H26" s="126"/>
      <c r="I26" s="126"/>
      <c r="J26" s="126"/>
      <c r="K26" s="126">
        <v>27.44</v>
      </c>
      <c r="L26" s="128"/>
      <c r="M26" s="129"/>
    </row>
    <row r="27" spans="1:13" s="135" customFormat="1" ht="27" customHeight="1">
      <c r="A27" s="124"/>
      <c r="B27" s="132"/>
      <c r="C27" s="201" t="s">
        <v>80</v>
      </c>
      <c r="D27" s="201"/>
      <c r="E27" s="201"/>
      <c r="F27" s="133" t="s">
        <v>81</v>
      </c>
      <c r="G27" s="133"/>
      <c r="H27" s="133"/>
      <c r="I27" s="133"/>
      <c r="J27" s="133"/>
      <c r="K27" s="133">
        <f>SUM(K6:K26)</f>
        <v>873.23000000000013</v>
      </c>
      <c r="L27" s="133">
        <f>SUM(L6:L7)</f>
        <v>0</v>
      </c>
      <c r="M27" s="134"/>
    </row>
    <row r="34" spans="13:13">
      <c r="M34" s="136"/>
    </row>
    <row r="35" spans="13:13">
      <c r="M35" s="136"/>
    </row>
    <row r="36" spans="13:13">
      <c r="M36" s="136"/>
    </row>
    <row r="37" spans="13:13">
      <c r="M37" s="136"/>
    </row>
    <row r="38" spans="13:13">
      <c r="M38" s="136"/>
    </row>
    <row r="39" spans="13:13">
      <c r="M39" s="136"/>
    </row>
    <row r="40" spans="13:13">
      <c r="M40" s="136"/>
    </row>
    <row r="41" spans="13:13">
      <c r="M41" s="136"/>
    </row>
    <row r="42" spans="13:13">
      <c r="M42" s="136"/>
    </row>
    <row r="43" spans="13:13">
      <c r="M43" s="136"/>
    </row>
    <row r="44" spans="13:13">
      <c r="M44" s="136"/>
    </row>
    <row r="45" spans="13:13">
      <c r="M45" s="136"/>
    </row>
    <row r="46" spans="13:13">
      <c r="M46" s="136"/>
    </row>
    <row r="47" spans="13:13">
      <c r="M47" s="136"/>
    </row>
  </sheetData>
  <autoFilter ref="A4:M28" xr:uid="{00000000-0009-0000-0000-000001000000}"/>
  <mergeCells count="2">
    <mergeCell ref="A2:E2"/>
    <mergeCell ref="C27:E27"/>
  </mergeCells>
  <phoneticPr fontId="31" type="noConversion"/>
  <printOptions horizontalCentered="1"/>
  <pageMargins left="0.11811023622047245" right="0.11811023622047245" top="0.51181102362204722" bottom="0.74803149606299213" header="0.31496062992125984" footer="0.31496062992125984"/>
  <pageSetup paperSize="9" scale="95" fitToHeight="0" orientation="landscape" r:id="rId1"/>
  <rowBreaks count="1" manualBreakCount="1">
    <brk id="27" max="8"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65"/>
  <sheetViews>
    <sheetView view="pageBreakPreview" zoomScale="90" zoomScaleNormal="100" zoomScaleSheetLayoutView="90" workbookViewId="0">
      <pane ySplit="4" topLeftCell="A26" activePane="bottomLeft" state="frozen"/>
      <selection activeCell="R18" sqref="R18"/>
      <selection pane="bottomLeft" activeCell="K39" sqref="A31:K39"/>
    </sheetView>
  </sheetViews>
  <sheetFormatPr defaultRowHeight="12.5"/>
  <cols>
    <col min="1" max="2" width="10.36328125" style="111" customWidth="1"/>
    <col min="3" max="4" width="11.90625" style="111" customWidth="1"/>
    <col min="5" max="5" width="24.6328125" style="111" customWidth="1"/>
    <col min="6" max="6" width="8.453125" style="111" customWidth="1"/>
    <col min="7" max="7" width="13.54296875" style="111" customWidth="1"/>
    <col min="8" max="8" width="14.36328125" style="111" customWidth="1"/>
    <col min="9" max="9" width="13.453125" style="111" customWidth="1"/>
    <col min="10" max="10" width="18" style="111" customWidth="1"/>
    <col min="11" max="11" width="36.36328125" style="137" customWidth="1"/>
    <col min="12" max="12" width="39.54296875" style="111" bestFit="1" customWidth="1"/>
    <col min="13" max="258" width="8.90625" style="111"/>
    <col min="259" max="259" width="10.36328125" style="111" customWidth="1"/>
    <col min="260" max="260" width="34.6328125" style="111" customWidth="1"/>
    <col min="261" max="261" width="8.453125" style="111" customWidth="1"/>
    <col min="262" max="262" width="13.54296875" style="111" customWidth="1"/>
    <col min="263" max="263" width="14.36328125" style="111" customWidth="1"/>
    <col min="264" max="264" width="13.453125" style="111" customWidth="1"/>
    <col min="265" max="265" width="18" style="111" customWidth="1"/>
    <col min="266" max="267" width="18.6328125" style="111" customWidth="1"/>
    <col min="268" max="514" width="8.90625" style="111"/>
    <col min="515" max="515" width="10.36328125" style="111" customWidth="1"/>
    <col min="516" max="516" width="34.6328125" style="111" customWidth="1"/>
    <col min="517" max="517" width="8.453125" style="111" customWidth="1"/>
    <col min="518" max="518" width="13.54296875" style="111" customWidth="1"/>
    <col min="519" max="519" width="14.36328125" style="111" customWidth="1"/>
    <col min="520" max="520" width="13.453125" style="111" customWidth="1"/>
    <col min="521" max="521" width="18" style="111" customWidth="1"/>
    <col min="522" max="523" width="18.6328125" style="111" customWidth="1"/>
    <col min="524" max="770" width="8.90625" style="111"/>
    <col min="771" max="771" width="10.36328125" style="111" customWidth="1"/>
    <col min="772" max="772" width="34.6328125" style="111" customWidth="1"/>
    <col min="773" max="773" width="8.453125" style="111" customWidth="1"/>
    <col min="774" max="774" width="13.54296875" style="111" customWidth="1"/>
    <col min="775" max="775" width="14.36328125" style="111" customWidth="1"/>
    <col min="776" max="776" width="13.453125" style="111" customWidth="1"/>
    <col min="777" max="777" width="18" style="111" customWidth="1"/>
    <col min="778" max="779" width="18.6328125" style="111" customWidth="1"/>
    <col min="780" max="1026" width="8.90625" style="111"/>
    <col min="1027" max="1027" width="10.36328125" style="111" customWidth="1"/>
    <col min="1028" max="1028" width="34.6328125" style="111" customWidth="1"/>
    <col min="1029" max="1029" width="8.453125" style="111" customWidth="1"/>
    <col min="1030" max="1030" width="13.54296875" style="111" customWidth="1"/>
    <col min="1031" max="1031" width="14.36328125" style="111" customWidth="1"/>
    <col min="1032" max="1032" width="13.453125" style="111" customWidth="1"/>
    <col min="1033" max="1033" width="18" style="111" customWidth="1"/>
    <col min="1034" max="1035" width="18.6328125" style="111" customWidth="1"/>
    <col min="1036" max="1282" width="8.90625" style="111"/>
    <col min="1283" max="1283" width="10.36328125" style="111" customWidth="1"/>
    <col min="1284" max="1284" width="34.6328125" style="111" customWidth="1"/>
    <col min="1285" max="1285" width="8.453125" style="111" customWidth="1"/>
    <col min="1286" max="1286" width="13.54296875" style="111" customWidth="1"/>
    <col min="1287" max="1287" width="14.36328125" style="111" customWidth="1"/>
    <col min="1288" max="1288" width="13.453125" style="111" customWidth="1"/>
    <col min="1289" max="1289" width="18" style="111" customWidth="1"/>
    <col min="1290" max="1291" width="18.6328125" style="111" customWidth="1"/>
    <col min="1292" max="1538" width="8.90625" style="111"/>
    <col min="1539" max="1539" width="10.36328125" style="111" customWidth="1"/>
    <col min="1540" max="1540" width="34.6328125" style="111" customWidth="1"/>
    <col min="1541" max="1541" width="8.453125" style="111" customWidth="1"/>
    <col min="1542" max="1542" width="13.54296875" style="111" customWidth="1"/>
    <col min="1543" max="1543" width="14.36328125" style="111" customWidth="1"/>
    <col min="1544" max="1544" width="13.453125" style="111" customWidth="1"/>
    <col min="1545" max="1545" width="18" style="111" customWidth="1"/>
    <col min="1546" max="1547" width="18.6328125" style="111" customWidth="1"/>
    <col min="1548" max="1794" width="8.90625" style="111"/>
    <col min="1795" max="1795" width="10.36328125" style="111" customWidth="1"/>
    <col min="1796" max="1796" width="34.6328125" style="111" customWidth="1"/>
    <col min="1797" max="1797" width="8.453125" style="111" customWidth="1"/>
    <col min="1798" max="1798" width="13.54296875" style="111" customWidth="1"/>
    <col min="1799" max="1799" width="14.36328125" style="111" customWidth="1"/>
    <col min="1800" max="1800" width="13.453125" style="111" customWidth="1"/>
    <col min="1801" max="1801" width="18" style="111" customWidth="1"/>
    <col min="1802" max="1803" width="18.6328125" style="111" customWidth="1"/>
    <col min="1804" max="2050" width="8.90625" style="111"/>
    <col min="2051" max="2051" width="10.36328125" style="111" customWidth="1"/>
    <col min="2052" max="2052" width="34.6328125" style="111" customWidth="1"/>
    <col min="2053" max="2053" width="8.453125" style="111" customWidth="1"/>
    <col min="2054" max="2054" width="13.54296875" style="111" customWidth="1"/>
    <col min="2055" max="2055" width="14.36328125" style="111" customWidth="1"/>
    <col min="2056" max="2056" width="13.453125" style="111" customWidth="1"/>
    <col min="2057" max="2057" width="18" style="111" customWidth="1"/>
    <col min="2058" max="2059" width="18.6328125" style="111" customWidth="1"/>
    <col min="2060" max="2306" width="8.90625" style="111"/>
    <col min="2307" max="2307" width="10.36328125" style="111" customWidth="1"/>
    <col min="2308" max="2308" width="34.6328125" style="111" customWidth="1"/>
    <col min="2309" max="2309" width="8.453125" style="111" customWidth="1"/>
    <col min="2310" max="2310" width="13.54296875" style="111" customWidth="1"/>
    <col min="2311" max="2311" width="14.36328125" style="111" customWidth="1"/>
    <col min="2312" max="2312" width="13.453125" style="111" customWidth="1"/>
    <col min="2313" max="2313" width="18" style="111" customWidth="1"/>
    <col min="2314" max="2315" width="18.6328125" style="111" customWidth="1"/>
    <col min="2316" max="2562" width="8.90625" style="111"/>
    <col min="2563" max="2563" width="10.36328125" style="111" customWidth="1"/>
    <col min="2564" max="2564" width="34.6328125" style="111" customWidth="1"/>
    <col min="2565" max="2565" width="8.453125" style="111" customWidth="1"/>
    <col min="2566" max="2566" width="13.54296875" style="111" customWidth="1"/>
    <col min="2567" max="2567" width="14.36328125" style="111" customWidth="1"/>
    <col min="2568" max="2568" width="13.453125" style="111" customWidth="1"/>
    <col min="2569" max="2569" width="18" style="111" customWidth="1"/>
    <col min="2570" max="2571" width="18.6328125" style="111" customWidth="1"/>
    <col min="2572" max="2818" width="8.90625" style="111"/>
    <col min="2819" max="2819" width="10.36328125" style="111" customWidth="1"/>
    <col min="2820" max="2820" width="34.6328125" style="111" customWidth="1"/>
    <col min="2821" max="2821" width="8.453125" style="111" customWidth="1"/>
    <col min="2822" max="2822" width="13.54296875" style="111" customWidth="1"/>
    <col min="2823" max="2823" width="14.36328125" style="111" customWidth="1"/>
    <col min="2824" max="2824" width="13.453125" style="111" customWidth="1"/>
    <col min="2825" max="2825" width="18" style="111" customWidth="1"/>
    <col min="2826" max="2827" width="18.6328125" style="111" customWidth="1"/>
    <col min="2828" max="3074" width="8.90625" style="111"/>
    <col min="3075" max="3075" width="10.36328125" style="111" customWidth="1"/>
    <col min="3076" max="3076" width="34.6328125" style="111" customWidth="1"/>
    <col min="3077" max="3077" width="8.453125" style="111" customWidth="1"/>
    <col min="3078" max="3078" width="13.54296875" style="111" customWidth="1"/>
    <col min="3079" max="3079" width="14.36328125" style="111" customWidth="1"/>
    <col min="3080" max="3080" width="13.453125" style="111" customWidth="1"/>
    <col min="3081" max="3081" width="18" style="111" customWidth="1"/>
    <col min="3082" max="3083" width="18.6328125" style="111" customWidth="1"/>
    <col min="3084" max="3330" width="8.90625" style="111"/>
    <col min="3331" max="3331" width="10.36328125" style="111" customWidth="1"/>
    <col min="3332" max="3332" width="34.6328125" style="111" customWidth="1"/>
    <col min="3333" max="3333" width="8.453125" style="111" customWidth="1"/>
    <col min="3334" max="3334" width="13.54296875" style="111" customWidth="1"/>
    <col min="3335" max="3335" width="14.36328125" style="111" customWidth="1"/>
    <col min="3336" max="3336" width="13.453125" style="111" customWidth="1"/>
    <col min="3337" max="3337" width="18" style="111" customWidth="1"/>
    <col min="3338" max="3339" width="18.6328125" style="111" customWidth="1"/>
    <col min="3340" max="3586" width="8.90625" style="111"/>
    <col min="3587" max="3587" width="10.36328125" style="111" customWidth="1"/>
    <col min="3588" max="3588" width="34.6328125" style="111" customWidth="1"/>
    <col min="3589" max="3589" width="8.453125" style="111" customWidth="1"/>
    <col min="3590" max="3590" width="13.54296875" style="111" customWidth="1"/>
    <col min="3591" max="3591" width="14.36328125" style="111" customWidth="1"/>
    <col min="3592" max="3592" width="13.453125" style="111" customWidth="1"/>
    <col min="3593" max="3593" width="18" style="111" customWidth="1"/>
    <col min="3594" max="3595" width="18.6328125" style="111" customWidth="1"/>
    <col min="3596" max="3842" width="8.90625" style="111"/>
    <col min="3843" max="3843" width="10.36328125" style="111" customWidth="1"/>
    <col min="3844" max="3844" width="34.6328125" style="111" customWidth="1"/>
    <col min="3845" max="3845" width="8.453125" style="111" customWidth="1"/>
    <col min="3846" max="3846" width="13.54296875" style="111" customWidth="1"/>
    <col min="3847" max="3847" width="14.36328125" style="111" customWidth="1"/>
    <col min="3848" max="3848" width="13.453125" style="111" customWidth="1"/>
    <col min="3849" max="3849" width="18" style="111" customWidth="1"/>
    <col min="3850" max="3851" width="18.6328125" style="111" customWidth="1"/>
    <col min="3852" max="4098" width="8.90625" style="111"/>
    <col min="4099" max="4099" width="10.36328125" style="111" customWidth="1"/>
    <col min="4100" max="4100" width="34.6328125" style="111" customWidth="1"/>
    <col min="4101" max="4101" width="8.453125" style="111" customWidth="1"/>
    <col min="4102" max="4102" width="13.54296875" style="111" customWidth="1"/>
    <col min="4103" max="4103" width="14.36328125" style="111" customWidth="1"/>
    <col min="4104" max="4104" width="13.453125" style="111" customWidth="1"/>
    <col min="4105" max="4105" width="18" style="111" customWidth="1"/>
    <col min="4106" max="4107" width="18.6328125" style="111" customWidth="1"/>
    <col min="4108" max="4354" width="8.90625" style="111"/>
    <col min="4355" max="4355" width="10.36328125" style="111" customWidth="1"/>
    <col min="4356" max="4356" width="34.6328125" style="111" customWidth="1"/>
    <col min="4357" max="4357" width="8.453125" style="111" customWidth="1"/>
    <col min="4358" max="4358" width="13.54296875" style="111" customWidth="1"/>
    <col min="4359" max="4359" width="14.36328125" style="111" customWidth="1"/>
    <col min="4360" max="4360" width="13.453125" style="111" customWidth="1"/>
    <col min="4361" max="4361" width="18" style="111" customWidth="1"/>
    <col min="4362" max="4363" width="18.6328125" style="111" customWidth="1"/>
    <col min="4364" max="4610" width="8.90625" style="111"/>
    <col min="4611" max="4611" width="10.36328125" style="111" customWidth="1"/>
    <col min="4612" max="4612" width="34.6328125" style="111" customWidth="1"/>
    <col min="4613" max="4613" width="8.453125" style="111" customWidth="1"/>
    <col min="4614" max="4614" width="13.54296875" style="111" customWidth="1"/>
    <col min="4615" max="4615" width="14.36328125" style="111" customWidth="1"/>
    <col min="4616" max="4616" width="13.453125" style="111" customWidth="1"/>
    <col min="4617" max="4617" width="18" style="111" customWidth="1"/>
    <col min="4618" max="4619" width="18.6328125" style="111" customWidth="1"/>
    <col min="4620" max="4866" width="8.90625" style="111"/>
    <col min="4867" max="4867" width="10.36328125" style="111" customWidth="1"/>
    <col min="4868" max="4868" width="34.6328125" style="111" customWidth="1"/>
    <col min="4869" max="4869" width="8.453125" style="111" customWidth="1"/>
    <col min="4870" max="4870" width="13.54296875" style="111" customWidth="1"/>
    <col min="4871" max="4871" width="14.36328125" style="111" customWidth="1"/>
    <col min="4872" max="4872" width="13.453125" style="111" customWidth="1"/>
    <col min="4873" max="4873" width="18" style="111" customWidth="1"/>
    <col min="4874" max="4875" width="18.6328125" style="111" customWidth="1"/>
    <col min="4876" max="5122" width="8.90625" style="111"/>
    <col min="5123" max="5123" width="10.36328125" style="111" customWidth="1"/>
    <col min="5124" max="5124" width="34.6328125" style="111" customWidth="1"/>
    <col min="5125" max="5125" width="8.453125" style="111" customWidth="1"/>
    <col min="5126" max="5126" width="13.54296875" style="111" customWidth="1"/>
    <col min="5127" max="5127" width="14.36328125" style="111" customWidth="1"/>
    <col min="5128" max="5128" width="13.453125" style="111" customWidth="1"/>
    <col min="5129" max="5129" width="18" style="111" customWidth="1"/>
    <col min="5130" max="5131" width="18.6328125" style="111" customWidth="1"/>
    <col min="5132" max="5378" width="8.90625" style="111"/>
    <col min="5379" max="5379" width="10.36328125" style="111" customWidth="1"/>
    <col min="5380" max="5380" width="34.6328125" style="111" customWidth="1"/>
    <col min="5381" max="5381" width="8.453125" style="111" customWidth="1"/>
    <col min="5382" max="5382" width="13.54296875" style="111" customWidth="1"/>
    <col min="5383" max="5383" width="14.36328125" style="111" customWidth="1"/>
    <col min="5384" max="5384" width="13.453125" style="111" customWidth="1"/>
    <col min="5385" max="5385" width="18" style="111" customWidth="1"/>
    <col min="5386" max="5387" width="18.6328125" style="111" customWidth="1"/>
    <col min="5388" max="5634" width="8.90625" style="111"/>
    <col min="5635" max="5635" width="10.36328125" style="111" customWidth="1"/>
    <col min="5636" max="5636" width="34.6328125" style="111" customWidth="1"/>
    <col min="5637" max="5637" width="8.453125" style="111" customWidth="1"/>
    <col min="5638" max="5638" width="13.54296875" style="111" customWidth="1"/>
    <col min="5639" max="5639" width="14.36328125" style="111" customWidth="1"/>
    <col min="5640" max="5640" width="13.453125" style="111" customWidth="1"/>
    <col min="5641" max="5641" width="18" style="111" customWidth="1"/>
    <col min="5642" max="5643" width="18.6328125" style="111" customWidth="1"/>
    <col min="5644" max="5890" width="8.90625" style="111"/>
    <col min="5891" max="5891" width="10.36328125" style="111" customWidth="1"/>
    <col min="5892" max="5892" width="34.6328125" style="111" customWidth="1"/>
    <col min="5893" max="5893" width="8.453125" style="111" customWidth="1"/>
    <col min="5894" max="5894" width="13.54296875" style="111" customWidth="1"/>
    <col min="5895" max="5895" width="14.36328125" style="111" customWidth="1"/>
    <col min="5896" max="5896" width="13.453125" style="111" customWidth="1"/>
    <col min="5897" max="5897" width="18" style="111" customWidth="1"/>
    <col min="5898" max="5899" width="18.6328125" style="111" customWidth="1"/>
    <col min="5900" max="6146" width="8.90625" style="111"/>
    <col min="6147" max="6147" width="10.36328125" style="111" customWidth="1"/>
    <col min="6148" max="6148" width="34.6328125" style="111" customWidth="1"/>
    <col min="6149" max="6149" width="8.453125" style="111" customWidth="1"/>
    <col min="6150" max="6150" width="13.54296875" style="111" customWidth="1"/>
    <col min="6151" max="6151" width="14.36328125" style="111" customWidth="1"/>
    <col min="6152" max="6152" width="13.453125" style="111" customWidth="1"/>
    <col min="6153" max="6153" width="18" style="111" customWidth="1"/>
    <col min="6154" max="6155" width="18.6328125" style="111" customWidth="1"/>
    <col min="6156" max="6402" width="8.90625" style="111"/>
    <col min="6403" max="6403" width="10.36328125" style="111" customWidth="1"/>
    <col min="6404" max="6404" width="34.6328125" style="111" customWidth="1"/>
    <col min="6405" max="6405" width="8.453125" style="111" customWidth="1"/>
    <col min="6406" max="6406" width="13.54296875" style="111" customWidth="1"/>
    <col min="6407" max="6407" width="14.36328125" style="111" customWidth="1"/>
    <col min="6408" max="6408" width="13.453125" style="111" customWidth="1"/>
    <col min="6409" max="6409" width="18" style="111" customWidth="1"/>
    <col min="6410" max="6411" width="18.6328125" style="111" customWidth="1"/>
    <col min="6412" max="6658" width="8.90625" style="111"/>
    <col min="6659" max="6659" width="10.36328125" style="111" customWidth="1"/>
    <col min="6660" max="6660" width="34.6328125" style="111" customWidth="1"/>
    <col min="6661" max="6661" width="8.453125" style="111" customWidth="1"/>
    <col min="6662" max="6662" width="13.54296875" style="111" customWidth="1"/>
    <col min="6663" max="6663" width="14.36328125" style="111" customWidth="1"/>
    <col min="6664" max="6664" width="13.453125" style="111" customWidth="1"/>
    <col min="6665" max="6665" width="18" style="111" customWidth="1"/>
    <col min="6666" max="6667" width="18.6328125" style="111" customWidth="1"/>
    <col min="6668" max="6914" width="8.90625" style="111"/>
    <col min="6915" max="6915" width="10.36328125" style="111" customWidth="1"/>
    <col min="6916" max="6916" width="34.6328125" style="111" customWidth="1"/>
    <col min="6917" max="6917" width="8.453125" style="111" customWidth="1"/>
    <col min="6918" max="6918" width="13.54296875" style="111" customWidth="1"/>
    <col min="6919" max="6919" width="14.36328125" style="111" customWidth="1"/>
    <col min="6920" max="6920" width="13.453125" style="111" customWidth="1"/>
    <col min="6921" max="6921" width="18" style="111" customWidth="1"/>
    <col min="6922" max="6923" width="18.6328125" style="111" customWidth="1"/>
    <col min="6924" max="7170" width="8.90625" style="111"/>
    <col min="7171" max="7171" width="10.36328125" style="111" customWidth="1"/>
    <col min="7172" max="7172" width="34.6328125" style="111" customWidth="1"/>
    <col min="7173" max="7173" width="8.453125" style="111" customWidth="1"/>
    <col min="7174" max="7174" width="13.54296875" style="111" customWidth="1"/>
    <col min="7175" max="7175" width="14.36328125" style="111" customWidth="1"/>
    <col min="7176" max="7176" width="13.453125" style="111" customWidth="1"/>
    <col min="7177" max="7177" width="18" style="111" customWidth="1"/>
    <col min="7178" max="7179" width="18.6328125" style="111" customWidth="1"/>
    <col min="7180" max="7426" width="8.90625" style="111"/>
    <col min="7427" max="7427" width="10.36328125" style="111" customWidth="1"/>
    <col min="7428" max="7428" width="34.6328125" style="111" customWidth="1"/>
    <col min="7429" max="7429" width="8.453125" style="111" customWidth="1"/>
    <col min="7430" max="7430" width="13.54296875" style="111" customWidth="1"/>
    <col min="7431" max="7431" width="14.36328125" style="111" customWidth="1"/>
    <col min="7432" max="7432" width="13.453125" style="111" customWidth="1"/>
    <col min="7433" max="7433" width="18" style="111" customWidth="1"/>
    <col min="7434" max="7435" width="18.6328125" style="111" customWidth="1"/>
    <col min="7436" max="7682" width="8.90625" style="111"/>
    <col min="7683" max="7683" width="10.36328125" style="111" customWidth="1"/>
    <col min="7684" max="7684" width="34.6328125" style="111" customWidth="1"/>
    <col min="7685" max="7685" width="8.453125" style="111" customWidth="1"/>
    <col min="7686" max="7686" width="13.54296875" style="111" customWidth="1"/>
    <col min="7687" max="7687" width="14.36328125" style="111" customWidth="1"/>
    <col min="7688" max="7688" width="13.453125" style="111" customWidth="1"/>
    <col min="7689" max="7689" width="18" style="111" customWidth="1"/>
    <col min="7690" max="7691" width="18.6328125" style="111" customWidth="1"/>
    <col min="7692" max="7938" width="8.90625" style="111"/>
    <col min="7939" max="7939" width="10.36328125" style="111" customWidth="1"/>
    <col min="7940" max="7940" width="34.6328125" style="111" customWidth="1"/>
    <col min="7941" max="7941" width="8.453125" style="111" customWidth="1"/>
    <col min="7942" max="7942" width="13.54296875" style="111" customWidth="1"/>
    <col min="7943" max="7943" width="14.36328125" style="111" customWidth="1"/>
    <col min="7944" max="7944" width="13.453125" style="111" customWidth="1"/>
    <col min="7945" max="7945" width="18" style="111" customWidth="1"/>
    <col min="7946" max="7947" width="18.6328125" style="111" customWidth="1"/>
    <col min="7948" max="8194" width="8.90625" style="111"/>
    <col min="8195" max="8195" width="10.36328125" style="111" customWidth="1"/>
    <col min="8196" max="8196" width="34.6328125" style="111" customWidth="1"/>
    <col min="8197" max="8197" width="8.453125" style="111" customWidth="1"/>
    <col min="8198" max="8198" width="13.54296875" style="111" customWidth="1"/>
    <col min="8199" max="8199" width="14.36328125" style="111" customWidth="1"/>
    <col min="8200" max="8200" width="13.453125" style="111" customWidth="1"/>
    <col min="8201" max="8201" width="18" style="111" customWidth="1"/>
    <col min="8202" max="8203" width="18.6328125" style="111" customWidth="1"/>
    <col min="8204" max="8450" width="8.90625" style="111"/>
    <col min="8451" max="8451" width="10.36328125" style="111" customWidth="1"/>
    <col min="8452" max="8452" width="34.6328125" style="111" customWidth="1"/>
    <col min="8453" max="8453" width="8.453125" style="111" customWidth="1"/>
    <col min="8454" max="8454" width="13.54296875" style="111" customWidth="1"/>
    <col min="8455" max="8455" width="14.36328125" style="111" customWidth="1"/>
    <col min="8456" max="8456" width="13.453125" style="111" customWidth="1"/>
    <col min="8457" max="8457" width="18" style="111" customWidth="1"/>
    <col min="8458" max="8459" width="18.6328125" style="111" customWidth="1"/>
    <col min="8460" max="8706" width="8.90625" style="111"/>
    <col min="8707" max="8707" width="10.36328125" style="111" customWidth="1"/>
    <col min="8708" max="8708" width="34.6328125" style="111" customWidth="1"/>
    <col min="8709" max="8709" width="8.453125" style="111" customWidth="1"/>
    <col min="8710" max="8710" width="13.54296875" style="111" customWidth="1"/>
    <col min="8711" max="8711" width="14.36328125" style="111" customWidth="1"/>
    <col min="8712" max="8712" width="13.453125" style="111" customWidth="1"/>
    <col min="8713" max="8713" width="18" style="111" customWidth="1"/>
    <col min="8714" max="8715" width="18.6328125" style="111" customWidth="1"/>
    <col min="8716" max="8962" width="8.90625" style="111"/>
    <col min="8963" max="8963" width="10.36328125" style="111" customWidth="1"/>
    <col min="8964" max="8964" width="34.6328125" style="111" customWidth="1"/>
    <col min="8965" max="8965" width="8.453125" style="111" customWidth="1"/>
    <col min="8966" max="8966" width="13.54296875" style="111" customWidth="1"/>
    <col min="8967" max="8967" width="14.36328125" style="111" customWidth="1"/>
    <col min="8968" max="8968" width="13.453125" style="111" customWidth="1"/>
    <col min="8969" max="8969" width="18" style="111" customWidth="1"/>
    <col min="8970" max="8971" width="18.6328125" style="111" customWidth="1"/>
    <col min="8972" max="9218" width="8.90625" style="111"/>
    <col min="9219" max="9219" width="10.36328125" style="111" customWidth="1"/>
    <col min="9220" max="9220" width="34.6328125" style="111" customWidth="1"/>
    <col min="9221" max="9221" width="8.453125" style="111" customWidth="1"/>
    <col min="9222" max="9222" width="13.54296875" style="111" customWidth="1"/>
    <col min="9223" max="9223" width="14.36328125" style="111" customWidth="1"/>
    <col min="9224" max="9224" width="13.453125" style="111" customWidth="1"/>
    <col min="9225" max="9225" width="18" style="111" customWidth="1"/>
    <col min="9226" max="9227" width="18.6328125" style="111" customWidth="1"/>
    <col min="9228" max="9474" width="8.90625" style="111"/>
    <col min="9475" max="9475" width="10.36328125" style="111" customWidth="1"/>
    <col min="9476" max="9476" width="34.6328125" style="111" customWidth="1"/>
    <col min="9477" max="9477" width="8.453125" style="111" customWidth="1"/>
    <col min="9478" max="9478" width="13.54296875" style="111" customWidth="1"/>
    <col min="9479" max="9479" width="14.36328125" style="111" customWidth="1"/>
    <col min="9480" max="9480" width="13.453125" style="111" customWidth="1"/>
    <col min="9481" max="9481" width="18" style="111" customWidth="1"/>
    <col min="9482" max="9483" width="18.6328125" style="111" customWidth="1"/>
    <col min="9484" max="9730" width="8.90625" style="111"/>
    <col min="9731" max="9731" width="10.36328125" style="111" customWidth="1"/>
    <col min="9732" max="9732" width="34.6328125" style="111" customWidth="1"/>
    <col min="9733" max="9733" width="8.453125" style="111" customWidth="1"/>
    <col min="9734" max="9734" width="13.54296875" style="111" customWidth="1"/>
    <col min="9735" max="9735" width="14.36328125" style="111" customWidth="1"/>
    <col min="9736" max="9736" width="13.453125" style="111" customWidth="1"/>
    <col min="9737" max="9737" width="18" style="111" customWidth="1"/>
    <col min="9738" max="9739" width="18.6328125" style="111" customWidth="1"/>
    <col min="9740" max="9986" width="8.90625" style="111"/>
    <col min="9987" max="9987" width="10.36328125" style="111" customWidth="1"/>
    <col min="9988" max="9988" width="34.6328125" style="111" customWidth="1"/>
    <col min="9989" max="9989" width="8.453125" style="111" customWidth="1"/>
    <col min="9990" max="9990" width="13.54296875" style="111" customWidth="1"/>
    <col min="9991" max="9991" width="14.36328125" style="111" customWidth="1"/>
    <col min="9992" max="9992" width="13.453125" style="111" customWidth="1"/>
    <col min="9993" max="9993" width="18" style="111" customWidth="1"/>
    <col min="9994" max="9995" width="18.6328125" style="111" customWidth="1"/>
    <col min="9996" max="10242" width="8.90625" style="111"/>
    <col min="10243" max="10243" width="10.36328125" style="111" customWidth="1"/>
    <col min="10244" max="10244" width="34.6328125" style="111" customWidth="1"/>
    <col min="10245" max="10245" width="8.453125" style="111" customWidth="1"/>
    <col min="10246" max="10246" width="13.54296875" style="111" customWidth="1"/>
    <col min="10247" max="10247" width="14.36328125" style="111" customWidth="1"/>
    <col min="10248" max="10248" width="13.453125" style="111" customWidth="1"/>
    <col min="10249" max="10249" width="18" style="111" customWidth="1"/>
    <col min="10250" max="10251" width="18.6328125" style="111" customWidth="1"/>
    <col min="10252" max="10498" width="8.90625" style="111"/>
    <col min="10499" max="10499" width="10.36328125" style="111" customWidth="1"/>
    <col min="10500" max="10500" width="34.6328125" style="111" customWidth="1"/>
    <col min="10501" max="10501" width="8.453125" style="111" customWidth="1"/>
    <col min="10502" max="10502" width="13.54296875" style="111" customWidth="1"/>
    <col min="10503" max="10503" width="14.36328125" style="111" customWidth="1"/>
    <col min="10504" max="10504" width="13.453125" style="111" customWidth="1"/>
    <col min="10505" max="10505" width="18" style="111" customWidth="1"/>
    <col min="10506" max="10507" width="18.6328125" style="111" customWidth="1"/>
    <col min="10508" max="10754" width="8.90625" style="111"/>
    <col min="10755" max="10755" width="10.36328125" style="111" customWidth="1"/>
    <col min="10756" max="10756" width="34.6328125" style="111" customWidth="1"/>
    <col min="10757" max="10757" width="8.453125" style="111" customWidth="1"/>
    <col min="10758" max="10758" width="13.54296875" style="111" customWidth="1"/>
    <col min="10759" max="10759" width="14.36328125" style="111" customWidth="1"/>
    <col min="10760" max="10760" width="13.453125" style="111" customWidth="1"/>
    <col min="10761" max="10761" width="18" style="111" customWidth="1"/>
    <col min="10762" max="10763" width="18.6328125" style="111" customWidth="1"/>
    <col min="10764" max="11010" width="8.90625" style="111"/>
    <col min="11011" max="11011" width="10.36328125" style="111" customWidth="1"/>
    <col min="11012" max="11012" width="34.6328125" style="111" customWidth="1"/>
    <col min="11013" max="11013" width="8.453125" style="111" customWidth="1"/>
    <col min="11014" max="11014" width="13.54296875" style="111" customWidth="1"/>
    <col min="11015" max="11015" width="14.36328125" style="111" customWidth="1"/>
    <col min="11016" max="11016" width="13.453125" style="111" customWidth="1"/>
    <col min="11017" max="11017" width="18" style="111" customWidth="1"/>
    <col min="11018" max="11019" width="18.6328125" style="111" customWidth="1"/>
    <col min="11020" max="11266" width="8.90625" style="111"/>
    <col min="11267" max="11267" width="10.36328125" style="111" customWidth="1"/>
    <col min="11268" max="11268" width="34.6328125" style="111" customWidth="1"/>
    <col min="11269" max="11269" width="8.453125" style="111" customWidth="1"/>
    <col min="11270" max="11270" width="13.54296875" style="111" customWidth="1"/>
    <col min="11271" max="11271" width="14.36328125" style="111" customWidth="1"/>
    <col min="11272" max="11272" width="13.453125" style="111" customWidth="1"/>
    <col min="11273" max="11273" width="18" style="111" customWidth="1"/>
    <col min="11274" max="11275" width="18.6328125" style="111" customWidth="1"/>
    <col min="11276" max="11522" width="8.90625" style="111"/>
    <col min="11523" max="11523" width="10.36328125" style="111" customWidth="1"/>
    <col min="11524" max="11524" width="34.6328125" style="111" customWidth="1"/>
    <col min="11525" max="11525" width="8.453125" style="111" customWidth="1"/>
    <col min="11526" max="11526" width="13.54296875" style="111" customWidth="1"/>
    <col min="11527" max="11527" width="14.36328125" style="111" customWidth="1"/>
    <col min="11528" max="11528" width="13.453125" style="111" customWidth="1"/>
    <col min="11529" max="11529" width="18" style="111" customWidth="1"/>
    <col min="11530" max="11531" width="18.6328125" style="111" customWidth="1"/>
    <col min="11532" max="11778" width="8.90625" style="111"/>
    <col min="11779" max="11779" width="10.36328125" style="111" customWidth="1"/>
    <col min="11780" max="11780" width="34.6328125" style="111" customWidth="1"/>
    <col min="11781" max="11781" width="8.453125" style="111" customWidth="1"/>
    <col min="11782" max="11782" width="13.54296875" style="111" customWidth="1"/>
    <col min="11783" max="11783" width="14.36328125" style="111" customWidth="1"/>
    <col min="11784" max="11784" width="13.453125" style="111" customWidth="1"/>
    <col min="11785" max="11785" width="18" style="111" customWidth="1"/>
    <col min="11786" max="11787" width="18.6328125" style="111" customWidth="1"/>
    <col min="11788" max="12034" width="8.90625" style="111"/>
    <col min="12035" max="12035" width="10.36328125" style="111" customWidth="1"/>
    <col min="12036" max="12036" width="34.6328125" style="111" customWidth="1"/>
    <col min="12037" max="12037" width="8.453125" style="111" customWidth="1"/>
    <col min="12038" max="12038" width="13.54296875" style="111" customWidth="1"/>
    <col min="12039" max="12039" width="14.36328125" style="111" customWidth="1"/>
    <col min="12040" max="12040" width="13.453125" style="111" customWidth="1"/>
    <col min="12041" max="12041" width="18" style="111" customWidth="1"/>
    <col min="12042" max="12043" width="18.6328125" style="111" customWidth="1"/>
    <col min="12044" max="12290" width="8.90625" style="111"/>
    <col min="12291" max="12291" width="10.36328125" style="111" customWidth="1"/>
    <col min="12292" max="12292" width="34.6328125" style="111" customWidth="1"/>
    <col min="12293" max="12293" width="8.453125" style="111" customWidth="1"/>
    <col min="12294" max="12294" width="13.54296875" style="111" customWidth="1"/>
    <col min="12295" max="12295" width="14.36328125" style="111" customWidth="1"/>
    <col min="12296" max="12296" width="13.453125" style="111" customWidth="1"/>
    <col min="12297" max="12297" width="18" style="111" customWidth="1"/>
    <col min="12298" max="12299" width="18.6328125" style="111" customWidth="1"/>
    <col min="12300" max="12546" width="8.90625" style="111"/>
    <col min="12547" max="12547" width="10.36328125" style="111" customWidth="1"/>
    <col min="12548" max="12548" width="34.6328125" style="111" customWidth="1"/>
    <col min="12549" max="12549" width="8.453125" style="111" customWidth="1"/>
    <col min="12550" max="12550" width="13.54296875" style="111" customWidth="1"/>
    <col min="12551" max="12551" width="14.36328125" style="111" customWidth="1"/>
    <col min="12552" max="12552" width="13.453125" style="111" customWidth="1"/>
    <col min="12553" max="12553" width="18" style="111" customWidth="1"/>
    <col min="12554" max="12555" width="18.6328125" style="111" customWidth="1"/>
    <col min="12556" max="12802" width="8.90625" style="111"/>
    <col min="12803" max="12803" width="10.36328125" style="111" customWidth="1"/>
    <col min="12804" max="12804" width="34.6328125" style="111" customWidth="1"/>
    <col min="12805" max="12805" width="8.453125" style="111" customWidth="1"/>
    <col min="12806" max="12806" width="13.54296875" style="111" customWidth="1"/>
    <col min="12807" max="12807" width="14.36328125" style="111" customWidth="1"/>
    <col min="12808" max="12808" width="13.453125" style="111" customWidth="1"/>
    <col min="12809" max="12809" width="18" style="111" customWidth="1"/>
    <col min="12810" max="12811" width="18.6328125" style="111" customWidth="1"/>
    <col min="12812" max="13058" width="8.90625" style="111"/>
    <col min="13059" max="13059" width="10.36328125" style="111" customWidth="1"/>
    <col min="13060" max="13060" width="34.6328125" style="111" customWidth="1"/>
    <col min="13061" max="13061" width="8.453125" style="111" customWidth="1"/>
    <col min="13062" max="13062" width="13.54296875" style="111" customWidth="1"/>
    <col min="13063" max="13063" width="14.36328125" style="111" customWidth="1"/>
    <col min="13064" max="13064" width="13.453125" style="111" customWidth="1"/>
    <col min="13065" max="13065" width="18" style="111" customWidth="1"/>
    <col min="13066" max="13067" width="18.6328125" style="111" customWidth="1"/>
    <col min="13068" max="13314" width="8.90625" style="111"/>
    <col min="13315" max="13315" width="10.36328125" style="111" customWidth="1"/>
    <col min="13316" max="13316" width="34.6328125" style="111" customWidth="1"/>
    <col min="13317" max="13317" width="8.453125" style="111" customWidth="1"/>
    <col min="13318" max="13318" width="13.54296875" style="111" customWidth="1"/>
    <col min="13319" max="13319" width="14.36328125" style="111" customWidth="1"/>
    <col min="13320" max="13320" width="13.453125" style="111" customWidth="1"/>
    <col min="13321" max="13321" width="18" style="111" customWidth="1"/>
    <col min="13322" max="13323" width="18.6328125" style="111" customWidth="1"/>
    <col min="13324" max="13570" width="8.90625" style="111"/>
    <col min="13571" max="13571" width="10.36328125" style="111" customWidth="1"/>
    <col min="13572" max="13572" width="34.6328125" style="111" customWidth="1"/>
    <col min="13573" max="13573" width="8.453125" style="111" customWidth="1"/>
    <col min="13574" max="13574" width="13.54296875" style="111" customWidth="1"/>
    <col min="13575" max="13575" width="14.36328125" style="111" customWidth="1"/>
    <col min="13576" max="13576" width="13.453125" style="111" customWidth="1"/>
    <col min="13577" max="13577" width="18" style="111" customWidth="1"/>
    <col min="13578" max="13579" width="18.6328125" style="111" customWidth="1"/>
    <col min="13580" max="13826" width="8.90625" style="111"/>
    <col min="13827" max="13827" width="10.36328125" style="111" customWidth="1"/>
    <col min="13828" max="13828" width="34.6328125" style="111" customWidth="1"/>
    <col min="13829" max="13829" width="8.453125" style="111" customWidth="1"/>
    <col min="13830" max="13830" width="13.54296875" style="111" customWidth="1"/>
    <col min="13831" max="13831" width="14.36328125" style="111" customWidth="1"/>
    <col min="13832" max="13832" width="13.453125" style="111" customWidth="1"/>
    <col min="13833" max="13833" width="18" style="111" customWidth="1"/>
    <col min="13834" max="13835" width="18.6328125" style="111" customWidth="1"/>
    <col min="13836" max="14082" width="8.90625" style="111"/>
    <col min="14083" max="14083" width="10.36328125" style="111" customWidth="1"/>
    <col min="14084" max="14084" width="34.6328125" style="111" customWidth="1"/>
    <col min="14085" max="14085" width="8.453125" style="111" customWidth="1"/>
    <col min="14086" max="14086" width="13.54296875" style="111" customWidth="1"/>
    <col min="14087" max="14087" width="14.36328125" style="111" customWidth="1"/>
    <col min="14088" max="14088" width="13.453125" style="111" customWidth="1"/>
    <col min="14089" max="14089" width="18" style="111" customWidth="1"/>
    <col min="14090" max="14091" width="18.6328125" style="111" customWidth="1"/>
    <col min="14092" max="14338" width="8.90625" style="111"/>
    <col min="14339" max="14339" width="10.36328125" style="111" customWidth="1"/>
    <col min="14340" max="14340" width="34.6328125" style="111" customWidth="1"/>
    <col min="14341" max="14341" width="8.453125" style="111" customWidth="1"/>
    <col min="14342" max="14342" width="13.54296875" style="111" customWidth="1"/>
    <col min="14343" max="14343" width="14.36328125" style="111" customWidth="1"/>
    <col min="14344" max="14344" width="13.453125" style="111" customWidth="1"/>
    <col min="14345" max="14345" width="18" style="111" customWidth="1"/>
    <col min="14346" max="14347" width="18.6328125" style="111" customWidth="1"/>
    <col min="14348" max="14594" width="8.90625" style="111"/>
    <col min="14595" max="14595" width="10.36328125" style="111" customWidth="1"/>
    <col min="14596" max="14596" width="34.6328125" style="111" customWidth="1"/>
    <col min="14597" max="14597" width="8.453125" style="111" customWidth="1"/>
    <col min="14598" max="14598" width="13.54296875" style="111" customWidth="1"/>
    <col min="14599" max="14599" width="14.36328125" style="111" customWidth="1"/>
    <col min="14600" max="14600" width="13.453125" style="111" customWidth="1"/>
    <col min="14601" max="14601" width="18" style="111" customWidth="1"/>
    <col min="14602" max="14603" width="18.6328125" style="111" customWidth="1"/>
    <col min="14604" max="14850" width="8.90625" style="111"/>
    <col min="14851" max="14851" width="10.36328125" style="111" customWidth="1"/>
    <col min="14852" max="14852" width="34.6328125" style="111" customWidth="1"/>
    <col min="14853" max="14853" width="8.453125" style="111" customWidth="1"/>
    <col min="14854" max="14854" width="13.54296875" style="111" customWidth="1"/>
    <col min="14855" max="14855" width="14.36328125" style="111" customWidth="1"/>
    <col min="14856" max="14856" width="13.453125" style="111" customWidth="1"/>
    <col min="14857" max="14857" width="18" style="111" customWidth="1"/>
    <col min="14858" max="14859" width="18.6328125" style="111" customWidth="1"/>
    <col min="14860" max="15106" width="8.90625" style="111"/>
    <col min="15107" max="15107" width="10.36328125" style="111" customWidth="1"/>
    <col min="15108" max="15108" width="34.6328125" style="111" customWidth="1"/>
    <col min="15109" max="15109" width="8.453125" style="111" customWidth="1"/>
    <col min="15110" max="15110" width="13.54296875" style="111" customWidth="1"/>
    <col min="15111" max="15111" width="14.36328125" style="111" customWidth="1"/>
    <col min="15112" max="15112" width="13.453125" style="111" customWidth="1"/>
    <col min="15113" max="15113" width="18" style="111" customWidth="1"/>
    <col min="15114" max="15115" width="18.6328125" style="111" customWidth="1"/>
    <col min="15116" max="15362" width="8.90625" style="111"/>
    <col min="15363" max="15363" width="10.36328125" style="111" customWidth="1"/>
    <col min="15364" max="15364" width="34.6328125" style="111" customWidth="1"/>
    <col min="15365" max="15365" width="8.453125" style="111" customWidth="1"/>
    <col min="15366" max="15366" width="13.54296875" style="111" customWidth="1"/>
    <col min="15367" max="15367" width="14.36328125" style="111" customWidth="1"/>
    <col min="15368" max="15368" width="13.453125" style="111" customWidth="1"/>
    <col min="15369" max="15369" width="18" style="111" customWidth="1"/>
    <col min="15370" max="15371" width="18.6328125" style="111" customWidth="1"/>
    <col min="15372" max="15618" width="8.90625" style="111"/>
    <col min="15619" max="15619" width="10.36328125" style="111" customWidth="1"/>
    <col min="15620" max="15620" width="34.6328125" style="111" customWidth="1"/>
    <col min="15621" max="15621" width="8.453125" style="111" customWidth="1"/>
    <col min="15622" max="15622" width="13.54296875" style="111" customWidth="1"/>
    <col min="15623" max="15623" width="14.36328125" style="111" customWidth="1"/>
    <col min="15624" max="15624" width="13.453125" style="111" customWidth="1"/>
    <col min="15625" max="15625" width="18" style="111" customWidth="1"/>
    <col min="15626" max="15627" width="18.6328125" style="111" customWidth="1"/>
    <col min="15628" max="15874" width="8.90625" style="111"/>
    <col min="15875" max="15875" width="10.36328125" style="111" customWidth="1"/>
    <col min="15876" max="15876" width="34.6328125" style="111" customWidth="1"/>
    <col min="15877" max="15877" width="8.453125" style="111" customWidth="1"/>
    <col min="15878" max="15878" width="13.54296875" style="111" customWidth="1"/>
    <col min="15879" max="15879" width="14.36328125" style="111" customWidth="1"/>
    <col min="15880" max="15880" width="13.453125" style="111" customWidth="1"/>
    <col min="15881" max="15881" width="18" style="111" customWidth="1"/>
    <col min="15882" max="15883" width="18.6328125" style="111" customWidth="1"/>
    <col min="15884" max="16130" width="8.90625" style="111"/>
    <col min="16131" max="16131" width="10.36328125" style="111" customWidth="1"/>
    <col min="16132" max="16132" width="34.6328125" style="111" customWidth="1"/>
    <col min="16133" max="16133" width="8.453125" style="111" customWidth="1"/>
    <col min="16134" max="16134" width="13.54296875" style="111" customWidth="1"/>
    <col min="16135" max="16135" width="14.36328125" style="111" customWidth="1"/>
    <col min="16136" max="16136" width="13.453125" style="111" customWidth="1"/>
    <col min="16137" max="16137" width="18" style="111" customWidth="1"/>
    <col min="16138" max="16139" width="18.6328125" style="111" customWidth="1"/>
    <col min="16140" max="16384" width="8.90625" style="111"/>
  </cols>
  <sheetData>
    <row r="1" spans="1:11" ht="19.5">
      <c r="A1" s="108" t="s">
        <v>50</v>
      </c>
      <c r="B1" s="109"/>
      <c r="C1" s="109"/>
      <c r="D1" s="109"/>
      <c r="E1" s="109"/>
      <c r="F1" s="109"/>
      <c r="G1" s="109"/>
      <c r="H1" s="109"/>
      <c r="I1" s="109"/>
      <c r="J1" s="109"/>
      <c r="K1" s="110"/>
    </row>
    <row r="2" spans="1:11" ht="35" customHeight="1">
      <c r="A2" s="199" t="s">
        <v>51</v>
      </c>
      <c r="B2" s="200"/>
      <c r="C2" s="200"/>
      <c r="D2" s="200"/>
      <c r="E2" s="200"/>
      <c r="F2" s="112"/>
      <c r="G2" s="112"/>
      <c r="H2" s="112"/>
      <c r="I2" s="112"/>
      <c r="J2" s="112"/>
      <c r="K2" s="113"/>
    </row>
    <row r="3" spans="1:11" ht="17.5">
      <c r="A3" s="114" t="s">
        <v>52</v>
      </c>
      <c r="B3" s="115"/>
      <c r="C3" s="115"/>
      <c r="D3" s="115"/>
      <c r="E3" s="115"/>
      <c r="F3" s="115"/>
      <c r="G3" s="115"/>
      <c r="H3" s="115"/>
      <c r="I3" s="115"/>
      <c r="J3" s="115"/>
      <c r="K3" s="116"/>
    </row>
    <row r="4" spans="1:11" ht="12.75" customHeight="1">
      <c r="A4" s="117" t="s">
        <v>53</v>
      </c>
      <c r="B4" s="117" t="s">
        <v>54</v>
      </c>
      <c r="C4" s="117" t="s">
        <v>55</v>
      </c>
      <c r="D4" s="117"/>
      <c r="E4" s="117" t="s">
        <v>56</v>
      </c>
      <c r="F4" s="117" t="s">
        <v>57</v>
      </c>
      <c r="G4" s="117" t="s">
        <v>58</v>
      </c>
      <c r="H4" s="117" t="s">
        <v>59</v>
      </c>
      <c r="I4" s="117" t="s">
        <v>60</v>
      </c>
      <c r="J4" s="117" t="s">
        <v>61</v>
      </c>
      <c r="K4" s="118" t="s">
        <v>62</v>
      </c>
    </row>
    <row r="5" spans="1:11" ht="16">
      <c r="A5" s="119">
        <v>1</v>
      </c>
      <c r="B5" s="120">
        <v>44763</v>
      </c>
      <c r="C5" s="119" t="s">
        <v>70</v>
      </c>
      <c r="D5" s="119"/>
      <c r="E5" s="125" t="s">
        <v>82</v>
      </c>
      <c r="F5" s="124"/>
      <c r="G5" s="126"/>
      <c r="H5" s="127"/>
      <c r="I5" s="127">
        <v>1.92</v>
      </c>
      <c r="J5" s="128"/>
      <c r="K5" s="123"/>
    </row>
    <row r="6" spans="1:11" ht="16">
      <c r="A6" s="119"/>
      <c r="B6" s="120">
        <v>44763</v>
      </c>
      <c r="C6" s="119" t="s">
        <v>70</v>
      </c>
      <c r="D6" s="119"/>
      <c r="E6" s="125" t="s">
        <v>83</v>
      </c>
      <c r="F6" s="124">
        <v>1</v>
      </c>
      <c r="G6" s="126">
        <v>5.56</v>
      </c>
      <c r="H6" s="127">
        <v>0.3</v>
      </c>
      <c r="I6" s="127"/>
      <c r="J6" s="128">
        <f>F6*G6*H6</f>
        <v>1.6679999999999999</v>
      </c>
      <c r="K6" s="123"/>
    </row>
    <row r="7" spans="1:11" ht="16.5" customHeight="1">
      <c r="A7" s="124">
        <v>2</v>
      </c>
      <c r="B7" s="120">
        <v>44763</v>
      </c>
      <c r="C7" s="119" t="s">
        <v>84</v>
      </c>
      <c r="D7" s="119"/>
      <c r="E7" s="125" t="s">
        <v>82</v>
      </c>
      <c r="F7" s="124"/>
      <c r="G7" s="126"/>
      <c r="H7" s="127"/>
      <c r="I7" s="127">
        <v>1.92</v>
      </c>
      <c r="J7" s="128"/>
      <c r="K7" s="129" t="s">
        <v>85</v>
      </c>
    </row>
    <row r="8" spans="1:11" ht="16">
      <c r="A8" s="119"/>
      <c r="B8" s="120">
        <v>44763</v>
      </c>
      <c r="C8" s="119" t="s">
        <v>84</v>
      </c>
      <c r="D8" s="119"/>
      <c r="E8" s="125" t="s">
        <v>83</v>
      </c>
      <c r="F8" s="124">
        <v>1</v>
      </c>
      <c r="G8" s="126">
        <v>5.56</v>
      </c>
      <c r="H8" s="127">
        <v>0.3</v>
      </c>
      <c r="I8" s="127"/>
      <c r="J8" s="128">
        <f>F8*G8*H8</f>
        <v>1.6679999999999999</v>
      </c>
      <c r="K8" s="129" t="s">
        <v>85</v>
      </c>
    </row>
    <row r="9" spans="1:11" ht="16">
      <c r="A9" s="119"/>
      <c r="B9" s="120">
        <v>44763</v>
      </c>
      <c r="C9" s="119" t="s">
        <v>68</v>
      </c>
      <c r="D9" s="119"/>
      <c r="E9" s="125" t="s">
        <v>82</v>
      </c>
      <c r="F9" s="124"/>
      <c r="G9" s="126"/>
      <c r="H9" s="127"/>
      <c r="I9" s="127">
        <v>1.92</v>
      </c>
      <c r="J9" s="128"/>
      <c r="K9" s="129"/>
    </row>
    <row r="10" spans="1:11" ht="16">
      <c r="A10" s="119"/>
      <c r="B10" s="120">
        <v>44763</v>
      </c>
      <c r="C10" s="119" t="s">
        <v>68</v>
      </c>
      <c r="D10" s="119"/>
      <c r="E10" s="125" t="s">
        <v>83</v>
      </c>
      <c r="F10" s="124">
        <v>1</v>
      </c>
      <c r="G10" s="126">
        <v>5.56</v>
      </c>
      <c r="H10" s="127">
        <v>0.3</v>
      </c>
      <c r="I10" s="127"/>
      <c r="J10" s="128">
        <f>F10*G10*H10</f>
        <v>1.6679999999999999</v>
      </c>
      <c r="K10" s="129"/>
    </row>
    <row r="11" spans="1:11" ht="16">
      <c r="A11" s="119"/>
      <c r="B11" s="120">
        <v>44763</v>
      </c>
      <c r="C11" s="119" t="s">
        <v>72</v>
      </c>
      <c r="D11" s="119"/>
      <c r="E11" s="125" t="s">
        <v>82</v>
      </c>
      <c r="F11" s="124"/>
      <c r="G11" s="126"/>
      <c r="H11" s="127"/>
      <c r="I11" s="127">
        <v>1.92</v>
      </c>
      <c r="J11" s="128"/>
      <c r="K11" s="129"/>
    </row>
    <row r="12" spans="1:11" ht="16">
      <c r="A12" s="119"/>
      <c r="B12" s="120">
        <v>44763</v>
      </c>
      <c r="C12" s="119" t="s">
        <v>72</v>
      </c>
      <c r="D12" s="119"/>
      <c r="E12" s="125" t="s">
        <v>83</v>
      </c>
      <c r="F12" s="124">
        <v>1</v>
      </c>
      <c r="G12" s="126">
        <v>5.56</v>
      </c>
      <c r="H12" s="127">
        <v>0.3</v>
      </c>
      <c r="I12" s="127"/>
      <c r="J12" s="128">
        <f>F12*G12*H12</f>
        <v>1.6679999999999999</v>
      </c>
      <c r="K12" s="129"/>
    </row>
    <row r="13" spans="1:11" ht="16">
      <c r="A13" s="119"/>
      <c r="B13" s="120">
        <v>44835</v>
      </c>
      <c r="C13" s="119" t="s">
        <v>70</v>
      </c>
      <c r="D13" s="119"/>
      <c r="E13" s="125" t="s">
        <v>86</v>
      </c>
      <c r="F13" s="124">
        <v>1</v>
      </c>
      <c r="G13" s="126"/>
      <c r="H13" s="127"/>
      <c r="I13" s="127">
        <v>30.72</v>
      </c>
      <c r="J13" s="128"/>
      <c r="K13" s="129"/>
    </row>
    <row r="14" spans="1:11" ht="16">
      <c r="A14" s="119"/>
      <c r="B14" s="120">
        <v>44835</v>
      </c>
      <c r="C14" s="119" t="s">
        <v>70</v>
      </c>
      <c r="D14" s="119"/>
      <c r="E14" s="125" t="s">
        <v>87</v>
      </c>
      <c r="F14" s="124">
        <v>1</v>
      </c>
      <c r="G14" s="126">
        <v>22.07</v>
      </c>
      <c r="H14" s="127">
        <v>0.3</v>
      </c>
      <c r="I14" s="127"/>
      <c r="J14" s="128">
        <f>F14*G14*H14</f>
        <v>6.6209999999999996</v>
      </c>
      <c r="K14" s="129"/>
    </row>
    <row r="15" spans="1:11" ht="16">
      <c r="A15" s="119"/>
      <c r="B15" s="120">
        <v>44835</v>
      </c>
      <c r="C15" s="119" t="s">
        <v>88</v>
      </c>
      <c r="D15" s="119"/>
      <c r="E15" s="125" t="s">
        <v>89</v>
      </c>
      <c r="F15" s="124">
        <v>1</v>
      </c>
      <c r="G15" s="126"/>
      <c r="H15" s="127"/>
      <c r="I15" s="127">
        <v>57.21</v>
      </c>
      <c r="J15" s="128"/>
      <c r="K15" s="129"/>
    </row>
    <row r="16" spans="1:11" ht="16">
      <c r="A16" s="119"/>
      <c r="B16" s="120">
        <v>44835</v>
      </c>
      <c r="C16" s="119" t="s">
        <v>88</v>
      </c>
      <c r="D16" s="119"/>
      <c r="E16" s="125" t="s">
        <v>90</v>
      </c>
      <c r="F16" s="124">
        <v>1</v>
      </c>
      <c r="G16" s="126">
        <v>37.950000000000003</v>
      </c>
      <c r="H16" s="127">
        <v>0.3</v>
      </c>
      <c r="I16" s="127"/>
      <c r="J16" s="128">
        <f>F16*G16*H16</f>
        <v>11.385</v>
      </c>
      <c r="K16" s="129"/>
    </row>
    <row r="17" spans="1:11" ht="16">
      <c r="A17" s="119"/>
      <c r="B17" s="120">
        <v>44896</v>
      </c>
      <c r="C17" s="119" t="s">
        <v>70</v>
      </c>
      <c r="D17" s="119" t="s">
        <v>113</v>
      </c>
      <c r="E17" s="125" t="s">
        <v>114</v>
      </c>
      <c r="F17" s="124">
        <v>1</v>
      </c>
      <c r="G17" s="126"/>
      <c r="H17" s="127"/>
      <c r="I17" s="127">
        <v>314.33</v>
      </c>
      <c r="J17" s="128"/>
      <c r="K17" s="129"/>
    </row>
    <row r="18" spans="1:11" ht="16">
      <c r="A18" s="119"/>
      <c r="B18" s="120">
        <v>44896</v>
      </c>
      <c r="C18" s="119" t="s">
        <v>70</v>
      </c>
      <c r="D18" s="119" t="s">
        <v>113</v>
      </c>
      <c r="E18" s="125" t="s">
        <v>87</v>
      </c>
      <c r="F18" s="124">
        <v>1</v>
      </c>
      <c r="G18" s="126">
        <v>71.31</v>
      </c>
      <c r="H18" s="127">
        <v>0.3</v>
      </c>
      <c r="I18" s="127"/>
      <c r="J18" s="128">
        <f>F18*G18*H18</f>
        <v>21.393000000000001</v>
      </c>
      <c r="K18" s="129"/>
    </row>
    <row r="19" spans="1:11" ht="16">
      <c r="A19" s="119"/>
      <c r="B19" s="120">
        <v>44896</v>
      </c>
      <c r="C19" s="119" t="s">
        <v>70</v>
      </c>
      <c r="D19" s="119" t="s">
        <v>113</v>
      </c>
      <c r="E19" s="125" t="s">
        <v>115</v>
      </c>
      <c r="F19" s="124">
        <v>1</v>
      </c>
      <c r="G19" s="126"/>
      <c r="H19" s="127"/>
      <c r="I19" s="127">
        <v>139.21</v>
      </c>
      <c r="J19" s="128"/>
      <c r="K19" s="129"/>
    </row>
    <row r="20" spans="1:11" ht="16">
      <c r="A20" s="119"/>
      <c r="B20" s="120">
        <v>44896</v>
      </c>
      <c r="C20" s="119" t="s">
        <v>70</v>
      </c>
      <c r="D20" s="119" t="s">
        <v>113</v>
      </c>
      <c r="E20" s="125" t="s">
        <v>87</v>
      </c>
      <c r="F20" s="124">
        <v>1</v>
      </c>
      <c r="G20" s="126">
        <v>55.11</v>
      </c>
      <c r="H20" s="127">
        <v>0.3</v>
      </c>
      <c r="I20" s="127"/>
      <c r="J20" s="128">
        <f>F20*G20*H20</f>
        <v>16.532999999999998</v>
      </c>
      <c r="K20" s="129"/>
    </row>
    <row r="21" spans="1:11" ht="16">
      <c r="A21" s="119"/>
      <c r="B21" s="120">
        <v>44896</v>
      </c>
      <c r="C21" s="119" t="s">
        <v>116</v>
      </c>
      <c r="D21" s="119"/>
      <c r="E21" s="125" t="s">
        <v>117</v>
      </c>
      <c r="F21" s="124">
        <v>1</v>
      </c>
      <c r="G21" s="126"/>
      <c r="H21" s="127"/>
      <c r="I21" s="127">
        <v>95.42</v>
      </c>
      <c r="J21" s="128"/>
      <c r="K21" s="129"/>
    </row>
    <row r="22" spans="1:11" ht="16">
      <c r="A22" s="119"/>
      <c r="B22" s="120">
        <v>44896</v>
      </c>
      <c r="C22" s="119" t="s">
        <v>116</v>
      </c>
      <c r="D22" s="119"/>
      <c r="E22" s="125" t="s">
        <v>118</v>
      </c>
      <c r="F22" s="124">
        <v>1</v>
      </c>
      <c r="G22" s="126">
        <v>42.32</v>
      </c>
      <c r="H22" s="127">
        <v>0.3</v>
      </c>
      <c r="I22" s="127"/>
      <c r="J22" s="128">
        <f>F22*G22*H22</f>
        <v>12.696</v>
      </c>
      <c r="K22" s="129"/>
    </row>
    <row r="23" spans="1:11" ht="16">
      <c r="A23" s="119"/>
      <c r="B23" s="120">
        <v>44896</v>
      </c>
      <c r="C23" s="119" t="s">
        <v>98</v>
      </c>
      <c r="D23" s="119"/>
      <c r="E23" s="125" t="s">
        <v>101</v>
      </c>
      <c r="F23" s="124">
        <v>1</v>
      </c>
      <c r="G23" s="126"/>
      <c r="H23" s="127"/>
      <c r="I23" s="127">
        <v>7.46</v>
      </c>
      <c r="J23" s="128"/>
      <c r="K23" s="129"/>
    </row>
    <row r="24" spans="1:11" ht="16">
      <c r="A24" s="119"/>
      <c r="B24" s="120">
        <v>44896</v>
      </c>
      <c r="C24" s="119" t="s">
        <v>98</v>
      </c>
      <c r="D24" s="119"/>
      <c r="E24" s="125" t="s">
        <v>119</v>
      </c>
      <c r="F24" s="124">
        <v>1</v>
      </c>
      <c r="G24" s="126">
        <v>11.46</v>
      </c>
      <c r="H24" s="126">
        <v>0.3</v>
      </c>
      <c r="I24" s="126"/>
      <c r="J24" s="143">
        <f>F24*G24*H24</f>
        <v>3.4380000000000002</v>
      </c>
      <c r="K24" s="129"/>
    </row>
    <row r="25" spans="1:11" ht="16">
      <c r="A25" s="119"/>
      <c r="B25" s="120">
        <v>44896</v>
      </c>
      <c r="C25" s="119" t="s">
        <v>98</v>
      </c>
      <c r="D25" s="119"/>
      <c r="E25" s="125" t="s">
        <v>102</v>
      </c>
      <c r="F25" s="124">
        <v>1</v>
      </c>
      <c r="G25" s="126"/>
      <c r="H25" s="126"/>
      <c r="I25" s="126">
        <v>5.45</v>
      </c>
      <c r="J25" s="143"/>
      <c r="K25" s="129"/>
    </row>
    <row r="26" spans="1:11" ht="16">
      <c r="A26" s="119"/>
      <c r="B26" s="120">
        <v>44896</v>
      </c>
      <c r="C26" s="119" t="s">
        <v>98</v>
      </c>
      <c r="D26" s="119"/>
      <c r="E26" s="125" t="s">
        <v>119</v>
      </c>
      <c r="F26" s="124">
        <v>1</v>
      </c>
      <c r="G26" s="126">
        <v>18.149999999999999</v>
      </c>
      <c r="H26" s="126">
        <v>0.3</v>
      </c>
      <c r="I26" s="126"/>
      <c r="J26" s="143">
        <f>F26*G26*H26</f>
        <v>5.4449999999999994</v>
      </c>
      <c r="K26" s="129"/>
    </row>
    <row r="27" spans="1:11" ht="16">
      <c r="A27" s="119"/>
      <c r="B27" s="120">
        <v>44927</v>
      </c>
      <c r="C27" s="119" t="s">
        <v>88</v>
      </c>
      <c r="D27" s="119"/>
      <c r="E27" s="125" t="s">
        <v>133</v>
      </c>
      <c r="F27" s="124">
        <v>1</v>
      </c>
      <c r="G27" s="126"/>
      <c r="H27" s="126"/>
      <c r="I27" s="126">
        <v>13.58</v>
      </c>
      <c r="J27" s="143"/>
      <c r="K27" s="129"/>
    </row>
    <row r="28" spans="1:11" ht="16">
      <c r="A28" s="119"/>
      <c r="B28" s="120">
        <v>44927</v>
      </c>
      <c r="C28" s="119" t="s">
        <v>88</v>
      </c>
      <c r="D28" s="119"/>
      <c r="E28" s="125" t="s">
        <v>119</v>
      </c>
      <c r="F28" s="124">
        <v>1</v>
      </c>
      <c r="G28" s="126">
        <v>27.1</v>
      </c>
      <c r="H28" s="126">
        <v>0.3</v>
      </c>
      <c r="I28" s="126"/>
      <c r="J28" s="143">
        <f>F28*G28*H28</f>
        <v>8.1300000000000008</v>
      </c>
      <c r="K28" s="129"/>
    </row>
    <row r="29" spans="1:11" ht="16">
      <c r="A29" s="119"/>
      <c r="B29" s="120">
        <v>44927</v>
      </c>
      <c r="C29" s="119" t="s">
        <v>112</v>
      </c>
      <c r="D29" s="119" t="s">
        <v>132</v>
      </c>
      <c r="E29" s="125" t="s">
        <v>134</v>
      </c>
      <c r="F29" s="124">
        <v>1</v>
      </c>
      <c r="G29" s="126"/>
      <c r="H29" s="126"/>
      <c r="I29" s="126">
        <v>32.659999999999997</v>
      </c>
      <c r="J29" s="143"/>
      <c r="K29" s="129"/>
    </row>
    <row r="30" spans="1:11" ht="16">
      <c r="A30" s="119"/>
      <c r="B30" s="120">
        <v>44927</v>
      </c>
      <c r="C30" s="119" t="s">
        <v>112</v>
      </c>
      <c r="D30" s="119"/>
      <c r="E30" s="125" t="s">
        <v>119</v>
      </c>
      <c r="F30" s="124">
        <v>1</v>
      </c>
      <c r="G30" s="126">
        <v>25.64</v>
      </c>
      <c r="H30" s="126">
        <v>0.3</v>
      </c>
      <c r="I30" s="126"/>
      <c r="J30" s="143">
        <f>F30*G30*H30</f>
        <v>7.6920000000000002</v>
      </c>
      <c r="K30" s="129"/>
    </row>
    <row r="31" spans="1:11" ht="16">
      <c r="A31" s="119"/>
      <c r="B31" s="120">
        <v>44927</v>
      </c>
      <c r="C31" s="119" t="s">
        <v>79</v>
      </c>
      <c r="D31" s="119" t="s">
        <v>132</v>
      </c>
      <c r="E31" s="125" t="s">
        <v>134</v>
      </c>
      <c r="F31" s="124">
        <v>1</v>
      </c>
      <c r="G31" s="126"/>
      <c r="H31" s="126"/>
      <c r="I31" s="126">
        <v>79.81</v>
      </c>
      <c r="J31" s="143"/>
      <c r="K31" s="129"/>
    </row>
    <row r="32" spans="1:11" ht="16">
      <c r="A32" s="119"/>
      <c r="B32" s="120">
        <v>44927</v>
      </c>
      <c r="C32" s="119" t="s">
        <v>79</v>
      </c>
      <c r="D32" s="119"/>
      <c r="E32" s="125" t="s">
        <v>119</v>
      </c>
      <c r="F32" s="124">
        <v>1</v>
      </c>
      <c r="G32" s="126">
        <v>38.06</v>
      </c>
      <c r="H32" s="126">
        <v>0.3</v>
      </c>
      <c r="I32" s="126"/>
      <c r="J32" s="143">
        <f>F32*G32*H32</f>
        <v>11.418000000000001</v>
      </c>
      <c r="K32" s="129"/>
    </row>
    <row r="33" spans="1:11" s="144" customFormat="1" ht="16">
      <c r="A33" s="119"/>
      <c r="B33" s="120">
        <v>44958</v>
      </c>
      <c r="C33" s="119" t="s">
        <v>79</v>
      </c>
      <c r="D33" s="119" t="s">
        <v>132</v>
      </c>
      <c r="E33" s="125" t="s">
        <v>141</v>
      </c>
      <c r="F33" s="124">
        <v>1</v>
      </c>
      <c r="G33" s="126"/>
      <c r="H33" s="126"/>
      <c r="I33" s="126"/>
      <c r="J33" s="143"/>
      <c r="K33" s="129" t="s">
        <v>152</v>
      </c>
    </row>
    <row r="34" spans="1:11" s="144" customFormat="1" ht="16">
      <c r="A34" s="119"/>
      <c r="B34" s="120">
        <v>44958</v>
      </c>
      <c r="C34" s="119" t="s">
        <v>79</v>
      </c>
      <c r="D34" s="119" t="s">
        <v>132</v>
      </c>
      <c r="E34" s="125" t="s">
        <v>119</v>
      </c>
      <c r="F34" s="124">
        <v>1</v>
      </c>
      <c r="G34" s="126">
        <v>37.33</v>
      </c>
      <c r="H34" s="126">
        <v>0.3</v>
      </c>
      <c r="I34" s="126"/>
      <c r="J34" s="143"/>
      <c r="K34" s="129" t="s">
        <v>152</v>
      </c>
    </row>
    <row r="35" spans="1:11" s="144" customFormat="1" ht="16">
      <c r="A35" s="119"/>
      <c r="B35" s="120">
        <v>44958</v>
      </c>
      <c r="C35" s="119" t="s">
        <v>79</v>
      </c>
      <c r="D35" s="119" t="s">
        <v>132</v>
      </c>
      <c r="E35" s="125" t="s">
        <v>142</v>
      </c>
      <c r="F35" s="124">
        <v>1</v>
      </c>
      <c r="G35" s="126"/>
      <c r="H35" s="127"/>
      <c r="I35" s="127"/>
      <c r="J35" s="128"/>
      <c r="K35" s="129" t="s">
        <v>152</v>
      </c>
    </row>
    <row r="36" spans="1:11" s="144" customFormat="1" ht="16">
      <c r="A36" s="119"/>
      <c r="B36" s="120">
        <v>44958</v>
      </c>
      <c r="C36" s="119" t="s">
        <v>79</v>
      </c>
      <c r="D36" s="119" t="s">
        <v>132</v>
      </c>
      <c r="E36" s="125" t="s">
        <v>119</v>
      </c>
      <c r="F36" s="124">
        <v>1</v>
      </c>
      <c r="G36" s="126">
        <v>33.200000000000003</v>
      </c>
      <c r="H36" s="127">
        <v>0.3</v>
      </c>
      <c r="I36" s="127"/>
      <c r="J36" s="128"/>
      <c r="K36" s="129" t="s">
        <v>152</v>
      </c>
    </row>
    <row r="37" spans="1:11" s="144" customFormat="1" ht="16">
      <c r="A37" s="119"/>
      <c r="B37" s="120">
        <v>44958</v>
      </c>
      <c r="C37" s="119" t="s">
        <v>79</v>
      </c>
      <c r="D37" s="119" t="s">
        <v>132</v>
      </c>
      <c r="E37" s="125" t="s">
        <v>141</v>
      </c>
      <c r="F37" s="124">
        <v>1</v>
      </c>
      <c r="G37" s="126"/>
      <c r="H37" s="127"/>
      <c r="I37" s="127"/>
      <c r="J37" s="128"/>
      <c r="K37" s="129" t="s">
        <v>152</v>
      </c>
    </row>
    <row r="38" spans="1:11" s="144" customFormat="1" ht="16">
      <c r="A38" s="119"/>
      <c r="B38" s="120">
        <v>44958</v>
      </c>
      <c r="C38" s="119" t="s">
        <v>79</v>
      </c>
      <c r="D38" s="119" t="s">
        <v>132</v>
      </c>
      <c r="E38" s="125" t="s">
        <v>119</v>
      </c>
      <c r="F38" s="124">
        <v>1</v>
      </c>
      <c r="G38" s="126">
        <v>33.200000000000003</v>
      </c>
      <c r="H38" s="127">
        <v>0.3</v>
      </c>
      <c r="I38" s="127"/>
      <c r="J38" s="128"/>
      <c r="K38" s="129" t="s">
        <v>152</v>
      </c>
    </row>
    <row r="39" spans="1:11" ht="16">
      <c r="A39" s="119"/>
      <c r="B39" s="120">
        <v>44958</v>
      </c>
      <c r="C39" s="119" t="s">
        <v>79</v>
      </c>
      <c r="D39" s="119" t="s">
        <v>132</v>
      </c>
      <c r="E39" s="125" t="s">
        <v>143</v>
      </c>
      <c r="F39" s="124">
        <v>1</v>
      </c>
      <c r="G39" s="126"/>
      <c r="H39" s="127"/>
      <c r="I39" s="127">
        <v>215.28</v>
      </c>
      <c r="J39" s="128"/>
      <c r="K39" s="129"/>
    </row>
    <row r="40" spans="1:11" ht="16">
      <c r="A40" s="119"/>
      <c r="B40" s="120">
        <v>44958</v>
      </c>
      <c r="C40" s="119" t="s">
        <v>79</v>
      </c>
      <c r="D40" s="119" t="s">
        <v>132</v>
      </c>
      <c r="E40" s="125"/>
      <c r="F40" s="124">
        <v>1</v>
      </c>
      <c r="G40" s="126">
        <v>71.709999999999994</v>
      </c>
      <c r="H40" s="127">
        <v>0.3</v>
      </c>
      <c r="I40" s="127"/>
      <c r="J40" s="128">
        <f>F40*G40*H40</f>
        <v>21.512999999999998</v>
      </c>
      <c r="K40" s="129"/>
    </row>
    <row r="41" spans="1:11" ht="16">
      <c r="A41" s="119"/>
      <c r="B41" s="120">
        <v>44958</v>
      </c>
      <c r="C41" s="119" t="s">
        <v>144</v>
      </c>
      <c r="D41" s="119"/>
      <c r="E41" s="125" t="s">
        <v>145</v>
      </c>
      <c r="F41" s="124">
        <v>1</v>
      </c>
      <c r="G41" s="126"/>
      <c r="H41" s="127"/>
      <c r="I41" s="127">
        <v>30.89</v>
      </c>
      <c r="J41" s="128"/>
      <c r="K41" s="129"/>
    </row>
    <row r="42" spans="1:11" ht="16">
      <c r="A42" s="119"/>
      <c r="B42" s="120">
        <v>44958</v>
      </c>
      <c r="C42" s="119" t="s">
        <v>144</v>
      </c>
      <c r="D42" s="119"/>
      <c r="E42" s="125" t="s">
        <v>119</v>
      </c>
      <c r="F42" s="124">
        <v>1</v>
      </c>
      <c r="G42" s="126">
        <v>92.52</v>
      </c>
      <c r="H42" s="127">
        <v>0.3</v>
      </c>
      <c r="I42" s="127"/>
      <c r="J42" s="128">
        <f>F42*G42*H42</f>
        <v>27.755999999999997</v>
      </c>
      <c r="K42" s="129"/>
    </row>
    <row r="43" spans="1:11" ht="16">
      <c r="A43" s="119"/>
      <c r="B43" s="120"/>
      <c r="C43" s="119"/>
      <c r="D43" s="119"/>
      <c r="E43" s="125"/>
      <c r="F43" s="124"/>
      <c r="G43" s="126"/>
      <c r="H43" s="127"/>
      <c r="I43" s="127"/>
      <c r="J43" s="128"/>
      <c r="K43" s="129"/>
    </row>
    <row r="44" spans="1:11" ht="13.5">
      <c r="A44" s="124"/>
      <c r="B44" s="130"/>
      <c r="C44" s="130"/>
      <c r="D44" s="130"/>
      <c r="E44" s="130"/>
      <c r="F44" s="130"/>
      <c r="G44" s="130"/>
      <c r="H44" s="130"/>
      <c r="I44" s="131"/>
      <c r="J44" s="130"/>
      <c r="K44" s="123"/>
    </row>
    <row r="45" spans="1:11" s="135" customFormat="1" ht="27" customHeight="1">
      <c r="A45" s="124"/>
      <c r="B45" s="132"/>
      <c r="C45" s="201" t="s">
        <v>80</v>
      </c>
      <c r="D45" s="201"/>
      <c r="E45" s="201"/>
      <c r="F45" s="133" t="s">
        <v>81</v>
      </c>
      <c r="G45" s="133"/>
      <c r="H45" s="133"/>
      <c r="I45" s="133">
        <f>SUM(I5:I44)</f>
        <v>1029.7</v>
      </c>
      <c r="J45" s="133">
        <f>SUM(J5:J44)</f>
        <v>160.69200000000001</v>
      </c>
      <c r="K45" s="134"/>
    </row>
    <row r="52" spans="11:11">
      <c r="K52" s="136"/>
    </row>
    <row r="53" spans="11:11">
      <c r="K53" s="136"/>
    </row>
    <row r="54" spans="11:11">
      <c r="K54" s="136"/>
    </row>
    <row r="55" spans="11:11">
      <c r="K55" s="136"/>
    </row>
    <row r="56" spans="11:11">
      <c r="K56" s="136"/>
    </row>
    <row r="57" spans="11:11">
      <c r="K57" s="136"/>
    </row>
    <row r="58" spans="11:11">
      <c r="K58" s="136"/>
    </row>
    <row r="59" spans="11:11">
      <c r="K59" s="136"/>
    </row>
    <row r="60" spans="11:11">
      <c r="K60" s="136"/>
    </row>
    <row r="61" spans="11:11">
      <c r="K61" s="136"/>
    </row>
    <row r="62" spans="11:11">
      <c r="K62" s="136"/>
    </row>
    <row r="63" spans="11:11">
      <c r="K63" s="136"/>
    </row>
    <row r="64" spans="11:11">
      <c r="K64" s="136"/>
    </row>
    <row r="65" spans="11:11">
      <c r="K65" s="136"/>
    </row>
  </sheetData>
  <autoFilter ref="A4:K20" xr:uid="{00000000-0009-0000-0000-000002000000}"/>
  <mergeCells count="2">
    <mergeCell ref="A2:E2"/>
    <mergeCell ref="C45:E45"/>
  </mergeCells>
  <printOptions horizontalCentered="1"/>
  <pageMargins left="0.11811023622047245" right="0.11811023622047245" top="0.51181102362204722" bottom="0.74803149606299213" header="0.31496062992125984" footer="0.31496062992125984"/>
  <pageSetup paperSize="9" scale="35" orientation="portrait" r:id="rId1"/>
  <rowBreaks count="1" manualBreakCount="1">
    <brk id="19" max="8"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N134"/>
  <sheetViews>
    <sheetView view="pageBreakPreview" zoomScale="80" zoomScaleNormal="100" zoomScaleSheetLayoutView="80" workbookViewId="0">
      <pane ySplit="4" topLeftCell="A93" activePane="bottomLeft" state="frozen"/>
      <selection activeCell="R18" sqref="R18"/>
      <selection pane="bottomLeft" activeCell="M111" sqref="M111"/>
    </sheetView>
  </sheetViews>
  <sheetFormatPr defaultRowHeight="12.5"/>
  <cols>
    <col min="1" max="2" width="10.36328125" style="111" customWidth="1"/>
    <col min="3" max="4" width="11.90625" style="111" customWidth="1"/>
    <col min="5" max="5" width="33.54296875" style="111" customWidth="1"/>
    <col min="6" max="6" width="8.453125" style="111" customWidth="1"/>
    <col min="7" max="7" width="13.54296875" style="111" customWidth="1"/>
    <col min="8" max="9" width="13.54296875" style="111" hidden="1" customWidth="1"/>
    <col min="10" max="10" width="14.36328125" style="111" customWidth="1"/>
    <col min="11" max="11" width="13.453125" style="111" customWidth="1"/>
    <col min="12" max="12" width="18" style="111" customWidth="1"/>
    <col min="13" max="13" width="59.81640625" style="137" customWidth="1"/>
    <col min="14" max="14" width="39.54296875" style="111" bestFit="1" customWidth="1"/>
    <col min="15" max="260" width="8.90625" style="111"/>
    <col min="261" max="261" width="10.36328125" style="111" customWidth="1"/>
    <col min="262" max="262" width="34.6328125" style="111" customWidth="1"/>
    <col min="263" max="263" width="8.453125" style="111" customWidth="1"/>
    <col min="264" max="264" width="13.54296875" style="111" customWidth="1"/>
    <col min="265" max="265" width="14.36328125" style="111" customWidth="1"/>
    <col min="266" max="266" width="13.453125" style="111" customWidth="1"/>
    <col min="267" max="267" width="18" style="111" customWidth="1"/>
    <col min="268" max="269" width="18.6328125" style="111" customWidth="1"/>
    <col min="270" max="516" width="8.90625" style="111"/>
    <col min="517" max="517" width="10.36328125" style="111" customWidth="1"/>
    <col min="518" max="518" width="34.6328125" style="111" customWidth="1"/>
    <col min="519" max="519" width="8.453125" style="111" customWidth="1"/>
    <col min="520" max="520" width="13.54296875" style="111" customWidth="1"/>
    <col min="521" max="521" width="14.36328125" style="111" customWidth="1"/>
    <col min="522" max="522" width="13.453125" style="111" customWidth="1"/>
    <col min="523" max="523" width="18" style="111" customWidth="1"/>
    <col min="524" max="525" width="18.6328125" style="111" customWidth="1"/>
    <col min="526" max="772" width="8.90625" style="111"/>
    <col min="773" max="773" width="10.36328125" style="111" customWidth="1"/>
    <col min="774" max="774" width="34.6328125" style="111" customWidth="1"/>
    <col min="775" max="775" width="8.453125" style="111" customWidth="1"/>
    <col min="776" max="776" width="13.54296875" style="111" customWidth="1"/>
    <col min="777" max="777" width="14.36328125" style="111" customWidth="1"/>
    <col min="778" max="778" width="13.453125" style="111" customWidth="1"/>
    <col min="779" max="779" width="18" style="111" customWidth="1"/>
    <col min="780" max="781" width="18.6328125" style="111" customWidth="1"/>
    <col min="782" max="1028" width="8.90625" style="111"/>
    <col min="1029" max="1029" width="10.36328125" style="111" customWidth="1"/>
    <col min="1030" max="1030" width="34.6328125" style="111" customWidth="1"/>
    <col min="1031" max="1031" width="8.453125" style="111" customWidth="1"/>
    <col min="1032" max="1032" width="13.54296875" style="111" customWidth="1"/>
    <col min="1033" max="1033" width="14.36328125" style="111" customWidth="1"/>
    <col min="1034" max="1034" width="13.453125" style="111" customWidth="1"/>
    <col min="1035" max="1035" width="18" style="111" customWidth="1"/>
    <col min="1036" max="1037" width="18.6328125" style="111" customWidth="1"/>
    <col min="1038" max="1284" width="8.90625" style="111"/>
    <col min="1285" max="1285" width="10.36328125" style="111" customWidth="1"/>
    <col min="1286" max="1286" width="34.6328125" style="111" customWidth="1"/>
    <col min="1287" max="1287" width="8.453125" style="111" customWidth="1"/>
    <col min="1288" max="1288" width="13.54296875" style="111" customWidth="1"/>
    <col min="1289" max="1289" width="14.36328125" style="111" customWidth="1"/>
    <col min="1290" max="1290" width="13.453125" style="111" customWidth="1"/>
    <col min="1291" max="1291" width="18" style="111" customWidth="1"/>
    <col min="1292" max="1293" width="18.6328125" style="111" customWidth="1"/>
    <col min="1294" max="1540" width="8.90625" style="111"/>
    <col min="1541" max="1541" width="10.36328125" style="111" customWidth="1"/>
    <col min="1542" max="1542" width="34.6328125" style="111" customWidth="1"/>
    <col min="1543" max="1543" width="8.453125" style="111" customWidth="1"/>
    <col min="1544" max="1544" width="13.54296875" style="111" customWidth="1"/>
    <col min="1545" max="1545" width="14.36328125" style="111" customWidth="1"/>
    <col min="1546" max="1546" width="13.453125" style="111" customWidth="1"/>
    <col min="1547" max="1547" width="18" style="111" customWidth="1"/>
    <col min="1548" max="1549" width="18.6328125" style="111" customWidth="1"/>
    <col min="1550" max="1796" width="8.90625" style="111"/>
    <col min="1797" max="1797" width="10.36328125" style="111" customWidth="1"/>
    <col min="1798" max="1798" width="34.6328125" style="111" customWidth="1"/>
    <col min="1799" max="1799" width="8.453125" style="111" customWidth="1"/>
    <col min="1800" max="1800" width="13.54296875" style="111" customWidth="1"/>
    <col min="1801" max="1801" width="14.36328125" style="111" customWidth="1"/>
    <col min="1802" max="1802" width="13.453125" style="111" customWidth="1"/>
    <col min="1803" max="1803" width="18" style="111" customWidth="1"/>
    <col min="1804" max="1805" width="18.6328125" style="111" customWidth="1"/>
    <col min="1806" max="2052" width="8.90625" style="111"/>
    <col min="2053" max="2053" width="10.36328125" style="111" customWidth="1"/>
    <col min="2054" max="2054" width="34.6328125" style="111" customWidth="1"/>
    <col min="2055" max="2055" width="8.453125" style="111" customWidth="1"/>
    <col min="2056" max="2056" width="13.54296875" style="111" customWidth="1"/>
    <col min="2057" max="2057" width="14.36328125" style="111" customWidth="1"/>
    <col min="2058" max="2058" width="13.453125" style="111" customWidth="1"/>
    <col min="2059" max="2059" width="18" style="111" customWidth="1"/>
    <col min="2060" max="2061" width="18.6328125" style="111" customWidth="1"/>
    <col min="2062" max="2308" width="8.90625" style="111"/>
    <col min="2309" max="2309" width="10.36328125" style="111" customWidth="1"/>
    <col min="2310" max="2310" width="34.6328125" style="111" customWidth="1"/>
    <col min="2311" max="2311" width="8.453125" style="111" customWidth="1"/>
    <col min="2312" max="2312" width="13.54296875" style="111" customWidth="1"/>
    <col min="2313" max="2313" width="14.36328125" style="111" customWidth="1"/>
    <col min="2314" max="2314" width="13.453125" style="111" customWidth="1"/>
    <col min="2315" max="2315" width="18" style="111" customWidth="1"/>
    <col min="2316" max="2317" width="18.6328125" style="111" customWidth="1"/>
    <col min="2318" max="2564" width="8.90625" style="111"/>
    <col min="2565" max="2565" width="10.36328125" style="111" customWidth="1"/>
    <col min="2566" max="2566" width="34.6328125" style="111" customWidth="1"/>
    <col min="2567" max="2567" width="8.453125" style="111" customWidth="1"/>
    <col min="2568" max="2568" width="13.54296875" style="111" customWidth="1"/>
    <col min="2569" max="2569" width="14.36328125" style="111" customWidth="1"/>
    <col min="2570" max="2570" width="13.453125" style="111" customWidth="1"/>
    <col min="2571" max="2571" width="18" style="111" customWidth="1"/>
    <col min="2572" max="2573" width="18.6328125" style="111" customWidth="1"/>
    <col min="2574" max="2820" width="8.90625" style="111"/>
    <col min="2821" max="2821" width="10.36328125" style="111" customWidth="1"/>
    <col min="2822" max="2822" width="34.6328125" style="111" customWidth="1"/>
    <col min="2823" max="2823" width="8.453125" style="111" customWidth="1"/>
    <col min="2824" max="2824" width="13.54296875" style="111" customWidth="1"/>
    <col min="2825" max="2825" width="14.36328125" style="111" customWidth="1"/>
    <col min="2826" max="2826" width="13.453125" style="111" customWidth="1"/>
    <col min="2827" max="2827" width="18" style="111" customWidth="1"/>
    <col min="2828" max="2829" width="18.6328125" style="111" customWidth="1"/>
    <col min="2830" max="3076" width="8.90625" style="111"/>
    <col min="3077" max="3077" width="10.36328125" style="111" customWidth="1"/>
    <col min="3078" max="3078" width="34.6328125" style="111" customWidth="1"/>
    <col min="3079" max="3079" width="8.453125" style="111" customWidth="1"/>
    <col min="3080" max="3080" width="13.54296875" style="111" customWidth="1"/>
    <col min="3081" max="3081" width="14.36328125" style="111" customWidth="1"/>
    <col min="3082" max="3082" width="13.453125" style="111" customWidth="1"/>
    <col min="3083" max="3083" width="18" style="111" customWidth="1"/>
    <col min="3084" max="3085" width="18.6328125" style="111" customWidth="1"/>
    <col min="3086" max="3332" width="8.90625" style="111"/>
    <col min="3333" max="3333" width="10.36328125" style="111" customWidth="1"/>
    <col min="3334" max="3334" width="34.6328125" style="111" customWidth="1"/>
    <col min="3335" max="3335" width="8.453125" style="111" customWidth="1"/>
    <col min="3336" max="3336" width="13.54296875" style="111" customWidth="1"/>
    <col min="3337" max="3337" width="14.36328125" style="111" customWidth="1"/>
    <col min="3338" max="3338" width="13.453125" style="111" customWidth="1"/>
    <col min="3339" max="3339" width="18" style="111" customWidth="1"/>
    <col min="3340" max="3341" width="18.6328125" style="111" customWidth="1"/>
    <col min="3342" max="3588" width="8.90625" style="111"/>
    <col min="3589" max="3589" width="10.36328125" style="111" customWidth="1"/>
    <col min="3590" max="3590" width="34.6328125" style="111" customWidth="1"/>
    <col min="3591" max="3591" width="8.453125" style="111" customWidth="1"/>
    <col min="3592" max="3592" width="13.54296875" style="111" customWidth="1"/>
    <col min="3593" max="3593" width="14.36328125" style="111" customWidth="1"/>
    <col min="3594" max="3594" width="13.453125" style="111" customWidth="1"/>
    <col min="3595" max="3595" width="18" style="111" customWidth="1"/>
    <col min="3596" max="3597" width="18.6328125" style="111" customWidth="1"/>
    <col min="3598" max="3844" width="8.90625" style="111"/>
    <col min="3845" max="3845" width="10.36328125" style="111" customWidth="1"/>
    <col min="3846" max="3846" width="34.6328125" style="111" customWidth="1"/>
    <col min="3847" max="3847" width="8.453125" style="111" customWidth="1"/>
    <col min="3848" max="3848" width="13.54296875" style="111" customWidth="1"/>
    <col min="3849" max="3849" width="14.36328125" style="111" customWidth="1"/>
    <col min="3850" max="3850" width="13.453125" style="111" customWidth="1"/>
    <col min="3851" max="3851" width="18" style="111" customWidth="1"/>
    <col min="3852" max="3853" width="18.6328125" style="111" customWidth="1"/>
    <col min="3854" max="4100" width="8.90625" style="111"/>
    <col min="4101" max="4101" width="10.36328125" style="111" customWidth="1"/>
    <col min="4102" max="4102" width="34.6328125" style="111" customWidth="1"/>
    <col min="4103" max="4103" width="8.453125" style="111" customWidth="1"/>
    <col min="4104" max="4104" width="13.54296875" style="111" customWidth="1"/>
    <col min="4105" max="4105" width="14.36328125" style="111" customWidth="1"/>
    <col min="4106" max="4106" width="13.453125" style="111" customWidth="1"/>
    <col min="4107" max="4107" width="18" style="111" customWidth="1"/>
    <col min="4108" max="4109" width="18.6328125" style="111" customWidth="1"/>
    <col min="4110" max="4356" width="8.90625" style="111"/>
    <col min="4357" max="4357" width="10.36328125" style="111" customWidth="1"/>
    <col min="4358" max="4358" width="34.6328125" style="111" customWidth="1"/>
    <col min="4359" max="4359" width="8.453125" style="111" customWidth="1"/>
    <col min="4360" max="4360" width="13.54296875" style="111" customWidth="1"/>
    <col min="4361" max="4361" width="14.36328125" style="111" customWidth="1"/>
    <col min="4362" max="4362" width="13.453125" style="111" customWidth="1"/>
    <col min="4363" max="4363" width="18" style="111" customWidth="1"/>
    <col min="4364" max="4365" width="18.6328125" style="111" customWidth="1"/>
    <col min="4366" max="4612" width="8.90625" style="111"/>
    <col min="4613" max="4613" width="10.36328125" style="111" customWidth="1"/>
    <col min="4614" max="4614" width="34.6328125" style="111" customWidth="1"/>
    <col min="4615" max="4615" width="8.453125" style="111" customWidth="1"/>
    <col min="4616" max="4616" width="13.54296875" style="111" customWidth="1"/>
    <col min="4617" max="4617" width="14.36328125" style="111" customWidth="1"/>
    <col min="4618" max="4618" width="13.453125" style="111" customWidth="1"/>
    <col min="4619" max="4619" width="18" style="111" customWidth="1"/>
    <col min="4620" max="4621" width="18.6328125" style="111" customWidth="1"/>
    <col min="4622" max="4868" width="8.90625" style="111"/>
    <col min="4869" max="4869" width="10.36328125" style="111" customWidth="1"/>
    <col min="4870" max="4870" width="34.6328125" style="111" customWidth="1"/>
    <col min="4871" max="4871" width="8.453125" style="111" customWidth="1"/>
    <col min="4872" max="4872" width="13.54296875" style="111" customWidth="1"/>
    <col min="4873" max="4873" width="14.36328125" style="111" customWidth="1"/>
    <col min="4874" max="4874" width="13.453125" style="111" customWidth="1"/>
    <col min="4875" max="4875" width="18" style="111" customWidth="1"/>
    <col min="4876" max="4877" width="18.6328125" style="111" customWidth="1"/>
    <col min="4878" max="5124" width="8.90625" style="111"/>
    <col min="5125" max="5125" width="10.36328125" style="111" customWidth="1"/>
    <col min="5126" max="5126" width="34.6328125" style="111" customWidth="1"/>
    <col min="5127" max="5127" width="8.453125" style="111" customWidth="1"/>
    <col min="5128" max="5128" width="13.54296875" style="111" customWidth="1"/>
    <col min="5129" max="5129" width="14.36328125" style="111" customWidth="1"/>
    <col min="5130" max="5130" width="13.453125" style="111" customWidth="1"/>
    <col min="5131" max="5131" width="18" style="111" customWidth="1"/>
    <col min="5132" max="5133" width="18.6328125" style="111" customWidth="1"/>
    <col min="5134" max="5380" width="8.90625" style="111"/>
    <col min="5381" max="5381" width="10.36328125" style="111" customWidth="1"/>
    <col min="5382" max="5382" width="34.6328125" style="111" customWidth="1"/>
    <col min="5383" max="5383" width="8.453125" style="111" customWidth="1"/>
    <col min="5384" max="5384" width="13.54296875" style="111" customWidth="1"/>
    <col min="5385" max="5385" width="14.36328125" style="111" customWidth="1"/>
    <col min="5386" max="5386" width="13.453125" style="111" customWidth="1"/>
    <col min="5387" max="5387" width="18" style="111" customWidth="1"/>
    <col min="5388" max="5389" width="18.6328125" style="111" customWidth="1"/>
    <col min="5390" max="5636" width="8.90625" style="111"/>
    <col min="5637" max="5637" width="10.36328125" style="111" customWidth="1"/>
    <col min="5638" max="5638" width="34.6328125" style="111" customWidth="1"/>
    <col min="5639" max="5639" width="8.453125" style="111" customWidth="1"/>
    <col min="5640" max="5640" width="13.54296875" style="111" customWidth="1"/>
    <col min="5641" max="5641" width="14.36328125" style="111" customWidth="1"/>
    <col min="5642" max="5642" width="13.453125" style="111" customWidth="1"/>
    <col min="5643" max="5643" width="18" style="111" customWidth="1"/>
    <col min="5644" max="5645" width="18.6328125" style="111" customWidth="1"/>
    <col min="5646" max="5892" width="8.90625" style="111"/>
    <col min="5893" max="5893" width="10.36328125" style="111" customWidth="1"/>
    <col min="5894" max="5894" width="34.6328125" style="111" customWidth="1"/>
    <col min="5895" max="5895" width="8.453125" style="111" customWidth="1"/>
    <col min="5896" max="5896" width="13.54296875" style="111" customWidth="1"/>
    <col min="5897" max="5897" width="14.36328125" style="111" customWidth="1"/>
    <col min="5898" max="5898" width="13.453125" style="111" customWidth="1"/>
    <col min="5899" max="5899" width="18" style="111" customWidth="1"/>
    <col min="5900" max="5901" width="18.6328125" style="111" customWidth="1"/>
    <col min="5902" max="6148" width="8.90625" style="111"/>
    <col min="6149" max="6149" width="10.36328125" style="111" customWidth="1"/>
    <col min="6150" max="6150" width="34.6328125" style="111" customWidth="1"/>
    <col min="6151" max="6151" width="8.453125" style="111" customWidth="1"/>
    <col min="6152" max="6152" width="13.54296875" style="111" customWidth="1"/>
    <col min="6153" max="6153" width="14.36328125" style="111" customWidth="1"/>
    <col min="6154" max="6154" width="13.453125" style="111" customWidth="1"/>
    <col min="6155" max="6155" width="18" style="111" customWidth="1"/>
    <col min="6156" max="6157" width="18.6328125" style="111" customWidth="1"/>
    <col min="6158" max="6404" width="8.90625" style="111"/>
    <col min="6405" max="6405" width="10.36328125" style="111" customWidth="1"/>
    <col min="6406" max="6406" width="34.6328125" style="111" customWidth="1"/>
    <col min="6407" max="6407" width="8.453125" style="111" customWidth="1"/>
    <col min="6408" max="6408" width="13.54296875" style="111" customWidth="1"/>
    <col min="6409" max="6409" width="14.36328125" style="111" customWidth="1"/>
    <col min="6410" max="6410" width="13.453125" style="111" customWidth="1"/>
    <col min="6411" max="6411" width="18" style="111" customWidth="1"/>
    <col min="6412" max="6413" width="18.6328125" style="111" customWidth="1"/>
    <col min="6414" max="6660" width="8.90625" style="111"/>
    <col min="6661" max="6661" width="10.36328125" style="111" customWidth="1"/>
    <col min="6662" max="6662" width="34.6328125" style="111" customWidth="1"/>
    <col min="6663" max="6663" width="8.453125" style="111" customWidth="1"/>
    <col min="6664" max="6664" width="13.54296875" style="111" customWidth="1"/>
    <col min="6665" max="6665" width="14.36328125" style="111" customWidth="1"/>
    <col min="6666" max="6666" width="13.453125" style="111" customWidth="1"/>
    <col min="6667" max="6667" width="18" style="111" customWidth="1"/>
    <col min="6668" max="6669" width="18.6328125" style="111" customWidth="1"/>
    <col min="6670" max="6916" width="8.90625" style="111"/>
    <col min="6917" max="6917" width="10.36328125" style="111" customWidth="1"/>
    <col min="6918" max="6918" width="34.6328125" style="111" customWidth="1"/>
    <col min="6919" max="6919" width="8.453125" style="111" customWidth="1"/>
    <col min="6920" max="6920" width="13.54296875" style="111" customWidth="1"/>
    <col min="6921" max="6921" width="14.36328125" style="111" customWidth="1"/>
    <col min="6922" max="6922" width="13.453125" style="111" customWidth="1"/>
    <col min="6923" max="6923" width="18" style="111" customWidth="1"/>
    <col min="6924" max="6925" width="18.6328125" style="111" customWidth="1"/>
    <col min="6926" max="7172" width="8.90625" style="111"/>
    <col min="7173" max="7173" width="10.36328125" style="111" customWidth="1"/>
    <col min="7174" max="7174" width="34.6328125" style="111" customWidth="1"/>
    <col min="7175" max="7175" width="8.453125" style="111" customWidth="1"/>
    <col min="7176" max="7176" width="13.54296875" style="111" customWidth="1"/>
    <col min="7177" max="7177" width="14.36328125" style="111" customWidth="1"/>
    <col min="7178" max="7178" width="13.453125" style="111" customWidth="1"/>
    <col min="7179" max="7179" width="18" style="111" customWidth="1"/>
    <col min="7180" max="7181" width="18.6328125" style="111" customWidth="1"/>
    <col min="7182" max="7428" width="8.90625" style="111"/>
    <col min="7429" max="7429" width="10.36328125" style="111" customWidth="1"/>
    <col min="7430" max="7430" width="34.6328125" style="111" customWidth="1"/>
    <col min="7431" max="7431" width="8.453125" style="111" customWidth="1"/>
    <col min="7432" max="7432" width="13.54296875" style="111" customWidth="1"/>
    <col min="7433" max="7433" width="14.36328125" style="111" customWidth="1"/>
    <col min="7434" max="7434" width="13.453125" style="111" customWidth="1"/>
    <col min="7435" max="7435" width="18" style="111" customWidth="1"/>
    <col min="7436" max="7437" width="18.6328125" style="111" customWidth="1"/>
    <col min="7438" max="7684" width="8.90625" style="111"/>
    <col min="7685" max="7685" width="10.36328125" style="111" customWidth="1"/>
    <col min="7686" max="7686" width="34.6328125" style="111" customWidth="1"/>
    <col min="7687" max="7687" width="8.453125" style="111" customWidth="1"/>
    <col min="7688" max="7688" width="13.54296875" style="111" customWidth="1"/>
    <col min="7689" max="7689" width="14.36328125" style="111" customWidth="1"/>
    <col min="7690" max="7690" width="13.453125" style="111" customWidth="1"/>
    <col min="7691" max="7691" width="18" style="111" customWidth="1"/>
    <col min="7692" max="7693" width="18.6328125" style="111" customWidth="1"/>
    <col min="7694" max="7940" width="8.90625" style="111"/>
    <col min="7941" max="7941" width="10.36328125" style="111" customWidth="1"/>
    <col min="7942" max="7942" width="34.6328125" style="111" customWidth="1"/>
    <col min="7943" max="7943" width="8.453125" style="111" customWidth="1"/>
    <col min="7944" max="7944" width="13.54296875" style="111" customWidth="1"/>
    <col min="7945" max="7945" width="14.36328125" style="111" customWidth="1"/>
    <col min="7946" max="7946" width="13.453125" style="111" customWidth="1"/>
    <col min="7947" max="7947" width="18" style="111" customWidth="1"/>
    <col min="7948" max="7949" width="18.6328125" style="111" customWidth="1"/>
    <col min="7950" max="8196" width="8.90625" style="111"/>
    <col min="8197" max="8197" width="10.36328125" style="111" customWidth="1"/>
    <col min="8198" max="8198" width="34.6328125" style="111" customWidth="1"/>
    <col min="8199" max="8199" width="8.453125" style="111" customWidth="1"/>
    <col min="8200" max="8200" width="13.54296875" style="111" customWidth="1"/>
    <col min="8201" max="8201" width="14.36328125" style="111" customWidth="1"/>
    <col min="8202" max="8202" width="13.453125" style="111" customWidth="1"/>
    <col min="8203" max="8203" width="18" style="111" customWidth="1"/>
    <col min="8204" max="8205" width="18.6328125" style="111" customWidth="1"/>
    <col min="8206" max="8452" width="8.90625" style="111"/>
    <col min="8453" max="8453" width="10.36328125" style="111" customWidth="1"/>
    <col min="8454" max="8454" width="34.6328125" style="111" customWidth="1"/>
    <col min="8455" max="8455" width="8.453125" style="111" customWidth="1"/>
    <col min="8456" max="8456" width="13.54296875" style="111" customWidth="1"/>
    <col min="8457" max="8457" width="14.36328125" style="111" customWidth="1"/>
    <col min="8458" max="8458" width="13.453125" style="111" customWidth="1"/>
    <col min="8459" max="8459" width="18" style="111" customWidth="1"/>
    <col min="8460" max="8461" width="18.6328125" style="111" customWidth="1"/>
    <col min="8462" max="8708" width="8.90625" style="111"/>
    <col min="8709" max="8709" width="10.36328125" style="111" customWidth="1"/>
    <col min="8710" max="8710" width="34.6328125" style="111" customWidth="1"/>
    <col min="8711" max="8711" width="8.453125" style="111" customWidth="1"/>
    <col min="8712" max="8712" width="13.54296875" style="111" customWidth="1"/>
    <col min="8713" max="8713" width="14.36328125" style="111" customWidth="1"/>
    <col min="8714" max="8714" width="13.453125" style="111" customWidth="1"/>
    <col min="8715" max="8715" width="18" style="111" customWidth="1"/>
    <col min="8716" max="8717" width="18.6328125" style="111" customWidth="1"/>
    <col min="8718" max="8964" width="8.90625" style="111"/>
    <col min="8965" max="8965" width="10.36328125" style="111" customWidth="1"/>
    <col min="8966" max="8966" width="34.6328125" style="111" customWidth="1"/>
    <col min="8967" max="8967" width="8.453125" style="111" customWidth="1"/>
    <col min="8968" max="8968" width="13.54296875" style="111" customWidth="1"/>
    <col min="8969" max="8969" width="14.36328125" style="111" customWidth="1"/>
    <col min="8970" max="8970" width="13.453125" style="111" customWidth="1"/>
    <col min="8971" max="8971" width="18" style="111" customWidth="1"/>
    <col min="8972" max="8973" width="18.6328125" style="111" customWidth="1"/>
    <col min="8974" max="9220" width="8.90625" style="111"/>
    <col min="9221" max="9221" width="10.36328125" style="111" customWidth="1"/>
    <col min="9222" max="9222" width="34.6328125" style="111" customWidth="1"/>
    <col min="9223" max="9223" width="8.453125" style="111" customWidth="1"/>
    <col min="9224" max="9224" width="13.54296875" style="111" customWidth="1"/>
    <col min="9225" max="9225" width="14.36328125" style="111" customWidth="1"/>
    <col min="9226" max="9226" width="13.453125" style="111" customWidth="1"/>
    <col min="9227" max="9227" width="18" style="111" customWidth="1"/>
    <col min="9228" max="9229" width="18.6328125" style="111" customWidth="1"/>
    <col min="9230" max="9476" width="8.90625" style="111"/>
    <col min="9477" max="9477" width="10.36328125" style="111" customWidth="1"/>
    <col min="9478" max="9478" width="34.6328125" style="111" customWidth="1"/>
    <col min="9479" max="9479" width="8.453125" style="111" customWidth="1"/>
    <col min="9480" max="9480" width="13.54296875" style="111" customWidth="1"/>
    <col min="9481" max="9481" width="14.36328125" style="111" customWidth="1"/>
    <col min="9482" max="9482" width="13.453125" style="111" customWidth="1"/>
    <col min="9483" max="9483" width="18" style="111" customWidth="1"/>
    <col min="9484" max="9485" width="18.6328125" style="111" customWidth="1"/>
    <col min="9486" max="9732" width="8.90625" style="111"/>
    <col min="9733" max="9733" width="10.36328125" style="111" customWidth="1"/>
    <col min="9734" max="9734" width="34.6328125" style="111" customWidth="1"/>
    <col min="9735" max="9735" width="8.453125" style="111" customWidth="1"/>
    <col min="9736" max="9736" width="13.54296875" style="111" customWidth="1"/>
    <col min="9737" max="9737" width="14.36328125" style="111" customWidth="1"/>
    <col min="9738" max="9738" width="13.453125" style="111" customWidth="1"/>
    <col min="9739" max="9739" width="18" style="111" customWidth="1"/>
    <col min="9740" max="9741" width="18.6328125" style="111" customWidth="1"/>
    <col min="9742" max="9988" width="8.90625" style="111"/>
    <col min="9989" max="9989" width="10.36328125" style="111" customWidth="1"/>
    <col min="9990" max="9990" width="34.6328125" style="111" customWidth="1"/>
    <col min="9991" max="9991" width="8.453125" style="111" customWidth="1"/>
    <col min="9992" max="9992" width="13.54296875" style="111" customWidth="1"/>
    <col min="9993" max="9993" width="14.36328125" style="111" customWidth="1"/>
    <col min="9994" max="9994" width="13.453125" style="111" customWidth="1"/>
    <col min="9995" max="9995" width="18" style="111" customWidth="1"/>
    <col min="9996" max="9997" width="18.6328125" style="111" customWidth="1"/>
    <col min="9998" max="10244" width="8.90625" style="111"/>
    <col min="10245" max="10245" width="10.36328125" style="111" customWidth="1"/>
    <col min="10246" max="10246" width="34.6328125" style="111" customWidth="1"/>
    <col min="10247" max="10247" width="8.453125" style="111" customWidth="1"/>
    <col min="10248" max="10248" width="13.54296875" style="111" customWidth="1"/>
    <col min="10249" max="10249" width="14.36328125" style="111" customWidth="1"/>
    <col min="10250" max="10250" width="13.453125" style="111" customWidth="1"/>
    <col min="10251" max="10251" width="18" style="111" customWidth="1"/>
    <col min="10252" max="10253" width="18.6328125" style="111" customWidth="1"/>
    <col min="10254" max="10500" width="8.90625" style="111"/>
    <col min="10501" max="10501" width="10.36328125" style="111" customWidth="1"/>
    <col min="10502" max="10502" width="34.6328125" style="111" customWidth="1"/>
    <col min="10503" max="10503" width="8.453125" style="111" customWidth="1"/>
    <col min="10504" max="10504" width="13.54296875" style="111" customWidth="1"/>
    <col min="10505" max="10505" width="14.36328125" style="111" customWidth="1"/>
    <col min="10506" max="10506" width="13.453125" style="111" customWidth="1"/>
    <col min="10507" max="10507" width="18" style="111" customWidth="1"/>
    <col min="10508" max="10509" width="18.6328125" style="111" customWidth="1"/>
    <col min="10510" max="10756" width="8.90625" style="111"/>
    <col min="10757" max="10757" width="10.36328125" style="111" customWidth="1"/>
    <col min="10758" max="10758" width="34.6328125" style="111" customWidth="1"/>
    <col min="10759" max="10759" width="8.453125" style="111" customWidth="1"/>
    <col min="10760" max="10760" width="13.54296875" style="111" customWidth="1"/>
    <col min="10761" max="10761" width="14.36328125" style="111" customWidth="1"/>
    <col min="10762" max="10762" width="13.453125" style="111" customWidth="1"/>
    <col min="10763" max="10763" width="18" style="111" customWidth="1"/>
    <col min="10764" max="10765" width="18.6328125" style="111" customWidth="1"/>
    <col min="10766" max="11012" width="8.90625" style="111"/>
    <col min="11013" max="11013" width="10.36328125" style="111" customWidth="1"/>
    <col min="11014" max="11014" width="34.6328125" style="111" customWidth="1"/>
    <col min="11015" max="11015" width="8.453125" style="111" customWidth="1"/>
    <col min="11016" max="11016" width="13.54296875" style="111" customWidth="1"/>
    <col min="11017" max="11017" width="14.36328125" style="111" customWidth="1"/>
    <col min="11018" max="11018" width="13.453125" style="111" customWidth="1"/>
    <col min="11019" max="11019" width="18" style="111" customWidth="1"/>
    <col min="11020" max="11021" width="18.6328125" style="111" customWidth="1"/>
    <col min="11022" max="11268" width="8.90625" style="111"/>
    <col min="11269" max="11269" width="10.36328125" style="111" customWidth="1"/>
    <col min="11270" max="11270" width="34.6328125" style="111" customWidth="1"/>
    <col min="11271" max="11271" width="8.453125" style="111" customWidth="1"/>
    <col min="11272" max="11272" width="13.54296875" style="111" customWidth="1"/>
    <col min="11273" max="11273" width="14.36328125" style="111" customWidth="1"/>
    <col min="11274" max="11274" width="13.453125" style="111" customWidth="1"/>
    <col min="11275" max="11275" width="18" style="111" customWidth="1"/>
    <col min="11276" max="11277" width="18.6328125" style="111" customWidth="1"/>
    <col min="11278" max="11524" width="8.90625" style="111"/>
    <col min="11525" max="11525" width="10.36328125" style="111" customWidth="1"/>
    <col min="11526" max="11526" width="34.6328125" style="111" customWidth="1"/>
    <col min="11527" max="11527" width="8.453125" style="111" customWidth="1"/>
    <col min="11528" max="11528" width="13.54296875" style="111" customWidth="1"/>
    <col min="11529" max="11529" width="14.36328125" style="111" customWidth="1"/>
    <col min="11530" max="11530" width="13.453125" style="111" customWidth="1"/>
    <col min="11531" max="11531" width="18" style="111" customWidth="1"/>
    <col min="11532" max="11533" width="18.6328125" style="111" customWidth="1"/>
    <col min="11534" max="11780" width="8.90625" style="111"/>
    <col min="11781" max="11781" width="10.36328125" style="111" customWidth="1"/>
    <col min="11782" max="11782" width="34.6328125" style="111" customWidth="1"/>
    <col min="11783" max="11783" width="8.453125" style="111" customWidth="1"/>
    <col min="11784" max="11784" width="13.54296875" style="111" customWidth="1"/>
    <col min="11785" max="11785" width="14.36328125" style="111" customWidth="1"/>
    <col min="11786" max="11786" width="13.453125" style="111" customWidth="1"/>
    <col min="11787" max="11787" width="18" style="111" customWidth="1"/>
    <col min="11788" max="11789" width="18.6328125" style="111" customWidth="1"/>
    <col min="11790" max="12036" width="8.90625" style="111"/>
    <col min="12037" max="12037" width="10.36328125" style="111" customWidth="1"/>
    <col min="12038" max="12038" width="34.6328125" style="111" customWidth="1"/>
    <col min="12039" max="12039" width="8.453125" style="111" customWidth="1"/>
    <col min="12040" max="12040" width="13.54296875" style="111" customWidth="1"/>
    <col min="12041" max="12041" width="14.36328125" style="111" customWidth="1"/>
    <col min="12042" max="12042" width="13.453125" style="111" customWidth="1"/>
    <col min="12043" max="12043" width="18" style="111" customWidth="1"/>
    <col min="12044" max="12045" width="18.6328125" style="111" customWidth="1"/>
    <col min="12046" max="12292" width="8.90625" style="111"/>
    <col min="12293" max="12293" width="10.36328125" style="111" customWidth="1"/>
    <col min="12294" max="12294" width="34.6328125" style="111" customWidth="1"/>
    <col min="12295" max="12295" width="8.453125" style="111" customWidth="1"/>
    <col min="12296" max="12296" width="13.54296875" style="111" customWidth="1"/>
    <col min="12297" max="12297" width="14.36328125" style="111" customWidth="1"/>
    <col min="12298" max="12298" width="13.453125" style="111" customWidth="1"/>
    <col min="12299" max="12299" width="18" style="111" customWidth="1"/>
    <col min="12300" max="12301" width="18.6328125" style="111" customWidth="1"/>
    <col min="12302" max="12548" width="8.90625" style="111"/>
    <col min="12549" max="12549" width="10.36328125" style="111" customWidth="1"/>
    <col min="12550" max="12550" width="34.6328125" style="111" customWidth="1"/>
    <col min="12551" max="12551" width="8.453125" style="111" customWidth="1"/>
    <col min="12552" max="12552" width="13.54296875" style="111" customWidth="1"/>
    <col min="12553" max="12553" width="14.36328125" style="111" customWidth="1"/>
    <col min="12554" max="12554" width="13.453125" style="111" customWidth="1"/>
    <col min="12555" max="12555" width="18" style="111" customWidth="1"/>
    <col min="12556" max="12557" width="18.6328125" style="111" customWidth="1"/>
    <col min="12558" max="12804" width="8.90625" style="111"/>
    <col min="12805" max="12805" width="10.36328125" style="111" customWidth="1"/>
    <col min="12806" max="12806" width="34.6328125" style="111" customWidth="1"/>
    <col min="12807" max="12807" width="8.453125" style="111" customWidth="1"/>
    <col min="12808" max="12808" width="13.54296875" style="111" customWidth="1"/>
    <col min="12809" max="12809" width="14.36328125" style="111" customWidth="1"/>
    <col min="12810" max="12810" width="13.453125" style="111" customWidth="1"/>
    <col min="12811" max="12811" width="18" style="111" customWidth="1"/>
    <col min="12812" max="12813" width="18.6328125" style="111" customWidth="1"/>
    <col min="12814" max="13060" width="8.90625" style="111"/>
    <col min="13061" max="13061" width="10.36328125" style="111" customWidth="1"/>
    <col min="13062" max="13062" width="34.6328125" style="111" customWidth="1"/>
    <col min="13063" max="13063" width="8.453125" style="111" customWidth="1"/>
    <col min="13064" max="13064" width="13.54296875" style="111" customWidth="1"/>
    <col min="13065" max="13065" width="14.36328125" style="111" customWidth="1"/>
    <col min="13066" max="13066" width="13.453125" style="111" customWidth="1"/>
    <col min="13067" max="13067" width="18" style="111" customWidth="1"/>
    <col min="13068" max="13069" width="18.6328125" style="111" customWidth="1"/>
    <col min="13070" max="13316" width="8.90625" style="111"/>
    <col min="13317" max="13317" width="10.36328125" style="111" customWidth="1"/>
    <col min="13318" max="13318" width="34.6328125" style="111" customWidth="1"/>
    <col min="13319" max="13319" width="8.453125" style="111" customWidth="1"/>
    <col min="13320" max="13320" width="13.54296875" style="111" customWidth="1"/>
    <col min="13321" max="13321" width="14.36328125" style="111" customWidth="1"/>
    <col min="13322" max="13322" width="13.453125" style="111" customWidth="1"/>
    <col min="13323" max="13323" width="18" style="111" customWidth="1"/>
    <col min="13324" max="13325" width="18.6328125" style="111" customWidth="1"/>
    <col min="13326" max="13572" width="8.90625" style="111"/>
    <col min="13573" max="13573" width="10.36328125" style="111" customWidth="1"/>
    <col min="13574" max="13574" width="34.6328125" style="111" customWidth="1"/>
    <col min="13575" max="13575" width="8.453125" style="111" customWidth="1"/>
    <col min="13576" max="13576" width="13.54296875" style="111" customWidth="1"/>
    <col min="13577" max="13577" width="14.36328125" style="111" customWidth="1"/>
    <col min="13578" max="13578" width="13.453125" style="111" customWidth="1"/>
    <col min="13579" max="13579" width="18" style="111" customWidth="1"/>
    <col min="13580" max="13581" width="18.6328125" style="111" customWidth="1"/>
    <col min="13582" max="13828" width="8.90625" style="111"/>
    <col min="13829" max="13829" width="10.36328125" style="111" customWidth="1"/>
    <col min="13830" max="13830" width="34.6328125" style="111" customWidth="1"/>
    <col min="13831" max="13831" width="8.453125" style="111" customWidth="1"/>
    <col min="13832" max="13832" width="13.54296875" style="111" customWidth="1"/>
    <col min="13833" max="13833" width="14.36328125" style="111" customWidth="1"/>
    <col min="13834" max="13834" width="13.453125" style="111" customWidth="1"/>
    <col min="13835" max="13835" width="18" style="111" customWidth="1"/>
    <col min="13836" max="13837" width="18.6328125" style="111" customWidth="1"/>
    <col min="13838" max="14084" width="8.90625" style="111"/>
    <col min="14085" max="14085" width="10.36328125" style="111" customWidth="1"/>
    <col min="14086" max="14086" width="34.6328125" style="111" customWidth="1"/>
    <col min="14087" max="14087" width="8.453125" style="111" customWidth="1"/>
    <col min="14088" max="14088" width="13.54296875" style="111" customWidth="1"/>
    <col min="14089" max="14089" width="14.36328125" style="111" customWidth="1"/>
    <col min="14090" max="14090" width="13.453125" style="111" customWidth="1"/>
    <col min="14091" max="14091" width="18" style="111" customWidth="1"/>
    <col min="14092" max="14093" width="18.6328125" style="111" customWidth="1"/>
    <col min="14094" max="14340" width="8.90625" style="111"/>
    <col min="14341" max="14341" width="10.36328125" style="111" customWidth="1"/>
    <col min="14342" max="14342" width="34.6328125" style="111" customWidth="1"/>
    <col min="14343" max="14343" width="8.453125" style="111" customWidth="1"/>
    <col min="14344" max="14344" width="13.54296875" style="111" customWidth="1"/>
    <col min="14345" max="14345" width="14.36328125" style="111" customWidth="1"/>
    <col min="14346" max="14346" width="13.453125" style="111" customWidth="1"/>
    <col min="14347" max="14347" width="18" style="111" customWidth="1"/>
    <col min="14348" max="14349" width="18.6328125" style="111" customWidth="1"/>
    <col min="14350" max="14596" width="8.90625" style="111"/>
    <col min="14597" max="14597" width="10.36328125" style="111" customWidth="1"/>
    <col min="14598" max="14598" width="34.6328125" style="111" customWidth="1"/>
    <col min="14599" max="14599" width="8.453125" style="111" customWidth="1"/>
    <col min="14600" max="14600" width="13.54296875" style="111" customWidth="1"/>
    <col min="14601" max="14601" width="14.36328125" style="111" customWidth="1"/>
    <col min="14602" max="14602" width="13.453125" style="111" customWidth="1"/>
    <col min="14603" max="14603" width="18" style="111" customWidth="1"/>
    <col min="14604" max="14605" width="18.6328125" style="111" customWidth="1"/>
    <col min="14606" max="14852" width="8.90625" style="111"/>
    <col min="14853" max="14853" width="10.36328125" style="111" customWidth="1"/>
    <col min="14854" max="14854" width="34.6328125" style="111" customWidth="1"/>
    <col min="14855" max="14855" width="8.453125" style="111" customWidth="1"/>
    <col min="14856" max="14856" width="13.54296875" style="111" customWidth="1"/>
    <col min="14857" max="14857" width="14.36328125" style="111" customWidth="1"/>
    <col min="14858" max="14858" width="13.453125" style="111" customWidth="1"/>
    <col min="14859" max="14859" width="18" style="111" customWidth="1"/>
    <col min="14860" max="14861" width="18.6328125" style="111" customWidth="1"/>
    <col min="14862" max="15108" width="8.90625" style="111"/>
    <col min="15109" max="15109" width="10.36328125" style="111" customWidth="1"/>
    <col min="15110" max="15110" width="34.6328125" style="111" customWidth="1"/>
    <col min="15111" max="15111" width="8.453125" style="111" customWidth="1"/>
    <col min="15112" max="15112" width="13.54296875" style="111" customWidth="1"/>
    <col min="15113" max="15113" width="14.36328125" style="111" customWidth="1"/>
    <col min="15114" max="15114" width="13.453125" style="111" customWidth="1"/>
    <col min="15115" max="15115" width="18" style="111" customWidth="1"/>
    <col min="15116" max="15117" width="18.6328125" style="111" customWidth="1"/>
    <col min="15118" max="15364" width="8.90625" style="111"/>
    <col min="15365" max="15365" width="10.36328125" style="111" customWidth="1"/>
    <col min="15366" max="15366" width="34.6328125" style="111" customWidth="1"/>
    <col min="15367" max="15367" width="8.453125" style="111" customWidth="1"/>
    <col min="15368" max="15368" width="13.54296875" style="111" customWidth="1"/>
    <col min="15369" max="15369" width="14.36328125" style="111" customWidth="1"/>
    <col min="15370" max="15370" width="13.453125" style="111" customWidth="1"/>
    <col min="15371" max="15371" width="18" style="111" customWidth="1"/>
    <col min="15372" max="15373" width="18.6328125" style="111" customWidth="1"/>
    <col min="15374" max="15620" width="8.90625" style="111"/>
    <col min="15621" max="15621" width="10.36328125" style="111" customWidth="1"/>
    <col min="15622" max="15622" width="34.6328125" style="111" customWidth="1"/>
    <col min="15623" max="15623" width="8.453125" style="111" customWidth="1"/>
    <col min="15624" max="15624" width="13.54296875" style="111" customWidth="1"/>
    <col min="15625" max="15625" width="14.36328125" style="111" customWidth="1"/>
    <col min="15626" max="15626" width="13.453125" style="111" customWidth="1"/>
    <col min="15627" max="15627" width="18" style="111" customWidth="1"/>
    <col min="15628" max="15629" width="18.6328125" style="111" customWidth="1"/>
    <col min="15630" max="15876" width="8.90625" style="111"/>
    <col min="15877" max="15877" width="10.36328125" style="111" customWidth="1"/>
    <col min="15878" max="15878" width="34.6328125" style="111" customWidth="1"/>
    <col min="15879" max="15879" width="8.453125" style="111" customWidth="1"/>
    <col min="15880" max="15880" width="13.54296875" style="111" customWidth="1"/>
    <col min="15881" max="15881" width="14.36328125" style="111" customWidth="1"/>
    <col min="15882" max="15882" width="13.453125" style="111" customWidth="1"/>
    <col min="15883" max="15883" width="18" style="111" customWidth="1"/>
    <col min="15884" max="15885" width="18.6328125" style="111" customWidth="1"/>
    <col min="15886" max="16132" width="8.90625" style="111"/>
    <col min="16133" max="16133" width="10.36328125" style="111" customWidth="1"/>
    <col min="16134" max="16134" width="34.6328125" style="111" customWidth="1"/>
    <col min="16135" max="16135" width="8.453125" style="111" customWidth="1"/>
    <col min="16136" max="16136" width="13.54296875" style="111" customWidth="1"/>
    <col min="16137" max="16137" width="14.36328125" style="111" customWidth="1"/>
    <col min="16138" max="16138" width="13.453125" style="111" customWidth="1"/>
    <col min="16139" max="16139" width="18" style="111" customWidth="1"/>
    <col min="16140" max="16141" width="18.6328125" style="111" customWidth="1"/>
    <col min="16142" max="16384" width="8.90625" style="111"/>
  </cols>
  <sheetData>
    <row r="1" spans="1:13" ht="19.5">
      <c r="A1" s="108" t="s">
        <v>50</v>
      </c>
      <c r="B1" s="109"/>
      <c r="C1" s="109"/>
      <c r="D1" s="109"/>
      <c r="E1" s="109"/>
      <c r="F1" s="109"/>
      <c r="G1" s="109"/>
      <c r="H1" s="109"/>
      <c r="I1" s="109"/>
      <c r="J1" s="109"/>
      <c r="K1" s="109"/>
      <c r="L1" s="109"/>
      <c r="M1" s="110"/>
    </row>
    <row r="2" spans="1:13" ht="35" customHeight="1">
      <c r="A2" s="199" t="s">
        <v>51</v>
      </c>
      <c r="B2" s="200"/>
      <c r="C2" s="200"/>
      <c r="D2" s="200"/>
      <c r="E2" s="200"/>
      <c r="F2" s="112"/>
      <c r="G2" s="112"/>
      <c r="H2" s="112"/>
      <c r="I2" s="112"/>
      <c r="J2" s="112"/>
      <c r="K2" s="112"/>
      <c r="L2" s="112"/>
      <c r="M2" s="113"/>
    </row>
    <row r="3" spans="1:13" ht="17.5">
      <c r="A3" s="114" t="s">
        <v>52</v>
      </c>
      <c r="B3" s="115"/>
      <c r="C3" s="115"/>
      <c r="D3" s="115"/>
      <c r="E3" s="115"/>
      <c r="F3" s="115"/>
      <c r="G3" s="115"/>
      <c r="H3" s="115"/>
      <c r="I3" s="115"/>
      <c r="J3" s="115"/>
      <c r="K3" s="115"/>
      <c r="L3" s="115"/>
      <c r="M3" s="116"/>
    </row>
    <row r="4" spans="1:13" ht="12.75" customHeight="1">
      <c r="A4" s="117" t="s">
        <v>53</v>
      </c>
      <c r="B4" s="117" t="s">
        <v>54</v>
      </c>
      <c r="C4" s="117" t="s">
        <v>55</v>
      </c>
      <c r="D4" s="117"/>
      <c r="E4" s="117" t="s">
        <v>56</v>
      </c>
      <c r="F4" s="117" t="s">
        <v>57</v>
      </c>
      <c r="G4" s="117" t="s">
        <v>58</v>
      </c>
      <c r="H4" s="117"/>
      <c r="I4" s="117"/>
      <c r="J4" s="117" t="s">
        <v>59</v>
      </c>
      <c r="K4" s="117" t="s">
        <v>60</v>
      </c>
      <c r="L4" s="117" t="s">
        <v>61</v>
      </c>
      <c r="M4" s="118" t="s">
        <v>62</v>
      </c>
    </row>
    <row r="5" spans="1:13" ht="16">
      <c r="A5" s="119"/>
      <c r="B5" s="120"/>
      <c r="C5" s="119"/>
      <c r="D5" s="119"/>
      <c r="E5" s="121"/>
      <c r="F5" s="121"/>
      <c r="G5" s="121"/>
      <c r="H5" s="121"/>
      <c r="I5" s="121"/>
      <c r="J5" s="121"/>
      <c r="K5" s="122"/>
      <c r="L5" s="122"/>
      <c r="M5" s="123"/>
    </row>
    <row r="6" spans="1:13" ht="16.5" customHeight="1">
      <c r="A6" s="124"/>
      <c r="B6" s="120">
        <v>44763</v>
      </c>
      <c r="C6" s="119" t="s">
        <v>68</v>
      </c>
      <c r="D6" s="119"/>
      <c r="E6" s="125" t="s">
        <v>91</v>
      </c>
      <c r="F6" s="124"/>
      <c r="G6" s="126"/>
      <c r="H6" s="126"/>
      <c r="I6" s="126"/>
      <c r="J6" s="127"/>
      <c r="K6" s="127">
        <v>212.06</v>
      </c>
      <c r="L6" s="128"/>
      <c r="M6" s="129" t="s">
        <v>92</v>
      </c>
    </row>
    <row r="7" spans="1:13" ht="16">
      <c r="A7" s="119"/>
      <c r="B7" s="120">
        <v>44763</v>
      </c>
      <c r="C7" s="119" t="s">
        <v>68</v>
      </c>
      <c r="D7" s="119"/>
      <c r="E7" s="125" t="s">
        <v>120</v>
      </c>
      <c r="F7" s="124">
        <v>1</v>
      </c>
      <c r="G7" s="126">
        <v>65.709999999999994</v>
      </c>
      <c r="H7" s="126"/>
      <c r="I7" s="126"/>
      <c r="J7" s="127">
        <v>0.3</v>
      </c>
      <c r="K7" s="127"/>
      <c r="L7" s="128">
        <f>F7*G7*J7</f>
        <v>19.712999999999997</v>
      </c>
      <c r="M7" s="129" t="s">
        <v>92</v>
      </c>
    </row>
    <row r="8" spans="1:13" ht="16">
      <c r="A8" s="124"/>
      <c r="B8" s="120">
        <v>44763</v>
      </c>
      <c r="C8" s="119" t="s">
        <v>68</v>
      </c>
      <c r="D8" s="119"/>
      <c r="E8" s="125" t="s">
        <v>121</v>
      </c>
      <c r="F8" s="124">
        <v>1</v>
      </c>
      <c r="G8" s="126">
        <v>37.799999999999997</v>
      </c>
      <c r="H8" s="126"/>
      <c r="I8" s="126"/>
      <c r="J8" s="127">
        <v>0.3</v>
      </c>
      <c r="K8" s="127"/>
      <c r="L8" s="128">
        <f>F8*G8*J8</f>
        <v>11.339999999999998</v>
      </c>
      <c r="M8" s="129" t="s">
        <v>92</v>
      </c>
    </row>
    <row r="9" spans="1:13" ht="16">
      <c r="A9" s="119"/>
      <c r="B9" s="120">
        <v>44763</v>
      </c>
      <c r="C9" s="119" t="s">
        <v>72</v>
      </c>
      <c r="D9" s="119"/>
      <c r="E9" s="125" t="s">
        <v>91</v>
      </c>
      <c r="F9" s="124"/>
      <c r="G9" s="126"/>
      <c r="H9" s="126"/>
      <c r="I9" s="126"/>
      <c r="J9" s="127"/>
      <c r="K9" s="127">
        <v>214.67</v>
      </c>
      <c r="L9" s="128"/>
      <c r="M9" s="129" t="s">
        <v>93</v>
      </c>
    </row>
    <row r="10" spans="1:13" ht="16">
      <c r="A10" s="124"/>
      <c r="B10" s="120">
        <v>44763</v>
      </c>
      <c r="C10" s="119" t="s">
        <v>72</v>
      </c>
      <c r="D10" s="119"/>
      <c r="E10" s="125" t="s">
        <v>120</v>
      </c>
      <c r="F10" s="124">
        <v>1</v>
      </c>
      <c r="G10" s="126">
        <v>67.72</v>
      </c>
      <c r="H10" s="126"/>
      <c r="I10" s="126"/>
      <c r="J10" s="127">
        <v>0.3</v>
      </c>
      <c r="K10" s="127"/>
      <c r="L10" s="128">
        <f>F10*G10*J10</f>
        <v>20.315999999999999</v>
      </c>
      <c r="M10" s="129" t="s">
        <v>93</v>
      </c>
    </row>
    <row r="11" spans="1:13" ht="16">
      <c r="A11" s="119"/>
      <c r="B11" s="120">
        <v>44763</v>
      </c>
      <c r="C11" s="119" t="s">
        <v>72</v>
      </c>
      <c r="D11" s="119"/>
      <c r="E11" s="125" t="s">
        <v>121</v>
      </c>
      <c r="F11" s="124">
        <v>1</v>
      </c>
      <c r="G11" s="126">
        <v>28.79</v>
      </c>
      <c r="H11" s="126"/>
      <c r="I11" s="126"/>
      <c r="J11" s="127">
        <v>0.3</v>
      </c>
      <c r="K11" s="127"/>
      <c r="L11" s="128">
        <f>F11*G11*J11</f>
        <v>8.6369999999999987</v>
      </c>
      <c r="M11" s="129" t="s">
        <v>93</v>
      </c>
    </row>
    <row r="12" spans="1:13" ht="16">
      <c r="A12" s="124"/>
      <c r="B12" s="120">
        <v>44763</v>
      </c>
      <c r="C12" s="119" t="s">
        <v>94</v>
      </c>
      <c r="D12" s="119"/>
      <c r="E12" s="125" t="s">
        <v>91</v>
      </c>
      <c r="F12" s="124"/>
      <c r="G12" s="126"/>
      <c r="H12" s="126"/>
      <c r="I12" s="126"/>
      <c r="J12" s="127"/>
      <c r="K12" s="127">
        <v>102.84</v>
      </c>
      <c r="L12" s="128"/>
      <c r="M12" s="129" t="s">
        <v>95</v>
      </c>
    </row>
    <row r="13" spans="1:13" ht="16">
      <c r="A13" s="119"/>
      <c r="B13" s="120">
        <v>44763</v>
      </c>
      <c r="C13" s="119" t="s">
        <v>94</v>
      </c>
      <c r="D13" s="119"/>
      <c r="E13" s="125" t="s">
        <v>120</v>
      </c>
      <c r="F13" s="124">
        <v>1</v>
      </c>
      <c r="G13" s="126">
        <v>43.31</v>
      </c>
      <c r="H13" s="126"/>
      <c r="I13" s="126"/>
      <c r="J13" s="127">
        <v>0.3</v>
      </c>
      <c r="K13" s="127"/>
      <c r="L13" s="128">
        <f>F13*G13*J13</f>
        <v>12.993</v>
      </c>
      <c r="M13" s="129" t="s">
        <v>95</v>
      </c>
    </row>
    <row r="14" spans="1:13" ht="16">
      <c r="A14" s="124"/>
      <c r="B14" s="120">
        <v>44763</v>
      </c>
      <c r="C14" s="119" t="s">
        <v>94</v>
      </c>
      <c r="D14" s="119"/>
      <c r="E14" s="125" t="s">
        <v>121</v>
      </c>
      <c r="F14" s="124">
        <v>1</v>
      </c>
      <c r="G14" s="126">
        <v>15.8</v>
      </c>
      <c r="H14" s="126"/>
      <c r="I14" s="126"/>
      <c r="J14" s="127">
        <v>0.3</v>
      </c>
      <c r="K14" s="127"/>
      <c r="L14" s="128">
        <f>F14*G14*J14</f>
        <v>4.74</v>
      </c>
      <c r="M14" s="129" t="s">
        <v>95</v>
      </c>
    </row>
    <row r="15" spans="1:13" ht="16">
      <c r="A15" s="119"/>
      <c r="B15" s="120">
        <v>44763</v>
      </c>
      <c r="C15" s="119" t="s">
        <v>96</v>
      </c>
      <c r="D15" s="119"/>
      <c r="E15" s="125" t="s">
        <v>91</v>
      </c>
      <c r="F15" s="124"/>
      <c r="G15" s="126"/>
      <c r="H15" s="126"/>
      <c r="I15" s="126"/>
      <c r="J15" s="127"/>
      <c r="K15" s="127">
        <v>372.58</v>
      </c>
      <c r="L15" s="128"/>
      <c r="M15" s="129" t="s">
        <v>97</v>
      </c>
    </row>
    <row r="16" spans="1:13" ht="16">
      <c r="A16" s="124"/>
      <c r="B16" s="120">
        <v>44763</v>
      </c>
      <c r="C16" s="119" t="s">
        <v>96</v>
      </c>
      <c r="D16" s="119"/>
      <c r="E16" s="125" t="s">
        <v>122</v>
      </c>
      <c r="F16" s="124">
        <v>1</v>
      </c>
      <c r="G16" s="126">
        <v>144.34</v>
      </c>
      <c r="H16" s="126"/>
      <c r="I16" s="126"/>
      <c r="J16" s="127">
        <v>0.3</v>
      </c>
      <c r="K16" s="127"/>
      <c r="L16" s="128">
        <f>F16*G16*J16</f>
        <v>43.302</v>
      </c>
      <c r="M16" s="129" t="s">
        <v>97</v>
      </c>
    </row>
    <row r="17" spans="1:14" ht="28">
      <c r="A17" s="119"/>
      <c r="B17" s="120">
        <v>44763</v>
      </c>
      <c r="C17" s="119" t="s">
        <v>98</v>
      </c>
      <c r="D17" s="119"/>
      <c r="E17" s="138" t="s">
        <v>99</v>
      </c>
      <c r="F17" s="124"/>
      <c r="G17" s="126"/>
      <c r="H17" s="126"/>
      <c r="I17" s="126"/>
      <c r="J17" s="127"/>
      <c r="K17" s="127">
        <v>576.08000000000004</v>
      </c>
      <c r="L17" s="128"/>
      <c r="M17" s="129" t="s">
        <v>100</v>
      </c>
    </row>
    <row r="18" spans="1:14" ht="16">
      <c r="A18" s="124"/>
      <c r="B18" s="120"/>
      <c r="C18" s="119"/>
      <c r="D18" s="119"/>
      <c r="E18" s="125"/>
      <c r="F18" s="124"/>
      <c r="G18" s="126"/>
      <c r="H18" s="126"/>
      <c r="I18" s="126"/>
      <c r="J18" s="127"/>
      <c r="K18" s="127"/>
      <c r="L18" s="128"/>
      <c r="M18" s="129"/>
    </row>
    <row r="19" spans="1:14" ht="16">
      <c r="A19" s="119"/>
      <c r="B19" s="120">
        <v>44835</v>
      </c>
      <c r="C19" s="119" t="s">
        <v>88</v>
      </c>
      <c r="D19" s="119"/>
      <c r="E19" s="125" t="s">
        <v>101</v>
      </c>
      <c r="F19" s="124">
        <v>1</v>
      </c>
      <c r="G19" s="126"/>
      <c r="H19" s="126"/>
      <c r="I19" s="126"/>
      <c r="J19" s="127"/>
      <c r="K19" s="127">
        <v>371.14</v>
      </c>
      <c r="L19" s="128"/>
      <c r="M19" s="129"/>
    </row>
    <row r="20" spans="1:14" ht="16">
      <c r="A20" s="124"/>
      <c r="B20" s="120">
        <v>44835</v>
      </c>
      <c r="C20" s="119" t="s">
        <v>88</v>
      </c>
      <c r="D20" s="119"/>
      <c r="E20" s="125" t="s">
        <v>102</v>
      </c>
      <c r="F20" s="124">
        <v>1</v>
      </c>
      <c r="G20" s="126"/>
      <c r="H20" s="126"/>
      <c r="I20" s="126"/>
      <c r="J20" s="127"/>
      <c r="K20" s="127">
        <v>232.59</v>
      </c>
      <c r="L20" s="128"/>
      <c r="M20" s="129"/>
    </row>
    <row r="21" spans="1:14" ht="16">
      <c r="A21" s="119"/>
      <c r="B21" s="120">
        <v>44835</v>
      </c>
      <c r="C21" s="119" t="s">
        <v>88</v>
      </c>
      <c r="D21" s="119"/>
      <c r="E21" s="125" t="s">
        <v>103</v>
      </c>
      <c r="F21" s="124">
        <v>1</v>
      </c>
      <c r="G21" s="126"/>
      <c r="H21" s="126"/>
      <c r="I21" s="126"/>
      <c r="J21" s="127"/>
      <c r="K21" s="127">
        <v>231.29</v>
      </c>
      <c r="L21" s="128"/>
      <c r="M21" s="129"/>
    </row>
    <row r="22" spans="1:14" ht="16">
      <c r="A22" s="124"/>
      <c r="B22" s="120">
        <v>44835</v>
      </c>
      <c r="C22" s="119" t="s">
        <v>88</v>
      </c>
      <c r="D22" s="119"/>
      <c r="E22" s="125" t="s">
        <v>104</v>
      </c>
      <c r="F22" s="124">
        <v>1</v>
      </c>
      <c r="G22" s="126"/>
      <c r="H22" s="126"/>
      <c r="I22" s="126"/>
      <c r="J22" s="127"/>
      <c r="K22" s="127">
        <v>85.75</v>
      </c>
      <c r="L22" s="128"/>
      <c r="M22" s="129"/>
    </row>
    <row r="23" spans="1:14" ht="16">
      <c r="A23" s="124"/>
      <c r="B23" s="120">
        <v>44835</v>
      </c>
      <c r="C23" s="119" t="s">
        <v>84</v>
      </c>
      <c r="D23" s="119"/>
      <c r="E23" s="125" t="s">
        <v>123</v>
      </c>
      <c r="F23" s="124">
        <v>1</v>
      </c>
      <c r="G23" s="126"/>
      <c r="H23" s="126"/>
      <c r="I23" s="126"/>
      <c r="J23" s="127"/>
      <c r="K23" s="127">
        <v>21.312999999999999</v>
      </c>
      <c r="L23" s="128"/>
      <c r="M23" s="129"/>
    </row>
    <row r="24" spans="1:14" ht="16">
      <c r="A24" s="119"/>
      <c r="B24" s="120">
        <v>44835</v>
      </c>
      <c r="C24" s="119" t="s">
        <v>94</v>
      </c>
      <c r="D24" s="119"/>
      <c r="E24" s="125" t="s">
        <v>91</v>
      </c>
      <c r="F24" s="124">
        <v>1</v>
      </c>
      <c r="G24" s="126"/>
      <c r="H24" s="126"/>
      <c r="I24" s="126"/>
      <c r="J24" s="127"/>
      <c r="K24" s="127">
        <v>15.72</v>
      </c>
      <c r="L24" s="128"/>
      <c r="M24" s="129"/>
    </row>
    <row r="25" spans="1:14" ht="16">
      <c r="A25" s="124"/>
      <c r="B25" s="120">
        <v>44866</v>
      </c>
      <c r="C25" s="119"/>
      <c r="D25" s="119"/>
      <c r="E25" s="125" t="s">
        <v>110</v>
      </c>
      <c r="F25" s="124"/>
      <c r="G25" s="126"/>
      <c r="H25" s="126"/>
      <c r="I25" s="126"/>
      <c r="J25" s="127"/>
      <c r="K25" s="127">
        <v>3693</v>
      </c>
      <c r="L25" s="128"/>
      <c r="M25" s="129"/>
    </row>
    <row r="26" spans="1:14" ht="16">
      <c r="A26" s="124"/>
      <c r="B26" s="120"/>
      <c r="C26" s="119"/>
      <c r="D26" s="119"/>
      <c r="E26" s="125"/>
      <c r="F26" s="124"/>
      <c r="G26" s="126"/>
      <c r="H26" s="126"/>
      <c r="I26" s="126"/>
      <c r="J26" s="127"/>
      <c r="K26" s="127"/>
      <c r="L26" s="128"/>
      <c r="M26" s="129"/>
    </row>
    <row r="27" spans="1:14" ht="16">
      <c r="A27" s="124"/>
      <c r="B27" s="120">
        <v>44896</v>
      </c>
      <c r="C27" s="119" t="s">
        <v>116</v>
      </c>
      <c r="D27" s="119"/>
      <c r="E27" s="125" t="s">
        <v>124</v>
      </c>
      <c r="F27" s="124"/>
      <c r="G27" s="126"/>
      <c r="H27" s="126"/>
      <c r="I27" s="126"/>
      <c r="J27" s="127"/>
      <c r="K27" s="127">
        <v>298.91000000000003</v>
      </c>
      <c r="L27" s="128"/>
      <c r="M27" s="129"/>
    </row>
    <row r="28" spans="1:14" ht="16">
      <c r="A28" s="124"/>
      <c r="B28" s="120">
        <v>44896</v>
      </c>
      <c r="C28" s="119" t="s">
        <v>116</v>
      </c>
      <c r="D28" s="119"/>
      <c r="E28" s="125" t="s">
        <v>125</v>
      </c>
      <c r="F28" s="124">
        <v>1</v>
      </c>
      <c r="G28" s="126">
        <v>205.82</v>
      </c>
      <c r="H28" s="126"/>
      <c r="I28" s="126"/>
      <c r="J28" s="127">
        <v>0.3</v>
      </c>
      <c r="K28" s="127"/>
      <c r="L28" s="128">
        <f>F28*G28*J28</f>
        <v>61.745999999999995</v>
      </c>
      <c r="M28" s="129"/>
    </row>
    <row r="29" spans="1:14" ht="16">
      <c r="A29" s="119"/>
      <c r="B29" s="120">
        <v>44896</v>
      </c>
      <c r="C29" s="119" t="s">
        <v>116</v>
      </c>
      <c r="D29" s="119"/>
      <c r="E29" s="125" t="s">
        <v>126</v>
      </c>
      <c r="F29" s="124"/>
      <c r="G29" s="126"/>
      <c r="H29" s="126"/>
      <c r="I29" s="126"/>
      <c r="J29" s="127"/>
      <c r="K29" s="127">
        <v>103.11</v>
      </c>
      <c r="L29" s="128"/>
      <c r="M29" s="129"/>
    </row>
    <row r="30" spans="1:14" ht="16">
      <c r="A30" s="119"/>
      <c r="B30" s="120">
        <v>44896</v>
      </c>
      <c r="C30" s="119" t="s">
        <v>116</v>
      </c>
      <c r="D30" s="119"/>
      <c r="E30" s="125" t="s">
        <v>125</v>
      </c>
      <c r="F30" s="124">
        <v>1</v>
      </c>
      <c r="G30" s="126">
        <v>151.44</v>
      </c>
      <c r="H30" s="126"/>
      <c r="I30" s="126"/>
      <c r="J30" s="127">
        <v>0.3</v>
      </c>
      <c r="K30" s="127"/>
      <c r="L30" s="128">
        <f>F30*G30*J30</f>
        <v>45.431999999999995</v>
      </c>
      <c r="M30" s="129"/>
    </row>
    <row r="31" spans="1:14" ht="16">
      <c r="A31" s="124"/>
      <c r="B31" s="120">
        <v>44896</v>
      </c>
      <c r="C31" s="119" t="s">
        <v>116</v>
      </c>
      <c r="D31" s="119"/>
      <c r="E31" s="125" t="s">
        <v>127</v>
      </c>
      <c r="F31" s="124"/>
      <c r="G31" s="126"/>
      <c r="H31" s="126"/>
      <c r="I31" s="126"/>
      <c r="J31" s="127"/>
      <c r="K31" s="127">
        <v>1006.7</v>
      </c>
      <c r="L31" s="128"/>
      <c r="M31" s="129"/>
      <c r="N31" s="111">
        <v>866.76</v>
      </c>
    </row>
    <row r="32" spans="1:14" ht="16">
      <c r="A32" s="124"/>
      <c r="B32" s="120">
        <v>44896</v>
      </c>
      <c r="C32" s="119" t="s">
        <v>116</v>
      </c>
      <c r="D32" s="119"/>
      <c r="E32" s="125" t="s">
        <v>128</v>
      </c>
      <c r="F32" s="124"/>
      <c r="G32" s="126"/>
      <c r="H32" s="126"/>
      <c r="I32" s="126"/>
      <c r="J32" s="127"/>
      <c r="K32" s="127">
        <v>-29.83</v>
      </c>
      <c r="L32" s="128"/>
      <c r="M32" s="129"/>
    </row>
    <row r="33" spans="1:13" ht="16">
      <c r="A33" s="124"/>
      <c r="B33" s="120">
        <v>44896</v>
      </c>
      <c r="C33" s="119" t="s">
        <v>116</v>
      </c>
      <c r="D33" s="119"/>
      <c r="E33" s="125"/>
      <c r="F33" s="124"/>
      <c r="G33" s="126"/>
      <c r="H33" s="126"/>
      <c r="I33" s="126"/>
      <c r="J33" s="127"/>
      <c r="K33" s="127">
        <v>-12.16</v>
      </c>
      <c r="L33" s="128"/>
      <c r="M33" s="129"/>
    </row>
    <row r="34" spans="1:13" ht="16">
      <c r="A34" s="124"/>
      <c r="B34" s="120">
        <v>44896</v>
      </c>
      <c r="C34" s="119" t="s">
        <v>116</v>
      </c>
      <c r="D34" s="119"/>
      <c r="E34" s="125"/>
      <c r="F34" s="124"/>
      <c r="G34" s="126"/>
      <c r="H34" s="126"/>
      <c r="I34" s="126"/>
      <c r="J34" s="127"/>
      <c r="K34" s="127">
        <v>-2.59</v>
      </c>
      <c r="L34" s="128"/>
      <c r="M34" s="129"/>
    </row>
    <row r="35" spans="1:13" ht="16">
      <c r="A35" s="124"/>
      <c r="B35" s="120">
        <v>44896</v>
      </c>
      <c r="C35" s="119" t="s">
        <v>116</v>
      </c>
      <c r="D35" s="119"/>
      <c r="E35" s="125"/>
      <c r="F35" s="124"/>
      <c r="G35" s="126"/>
      <c r="H35" s="126"/>
      <c r="I35" s="126"/>
      <c r="J35" s="127"/>
      <c r="K35" s="127">
        <v>-2.92</v>
      </c>
      <c r="L35" s="128"/>
      <c r="M35" s="129"/>
    </row>
    <row r="36" spans="1:13" ht="16">
      <c r="A36" s="124"/>
      <c r="B36" s="120">
        <v>44896</v>
      </c>
      <c r="C36" s="119" t="s">
        <v>116</v>
      </c>
      <c r="D36" s="119"/>
      <c r="E36" s="125"/>
      <c r="F36" s="124"/>
      <c r="G36" s="126"/>
      <c r="H36" s="126"/>
      <c r="I36" s="126"/>
      <c r="J36" s="127"/>
      <c r="K36" s="127">
        <v>-3.5</v>
      </c>
      <c r="L36" s="128"/>
      <c r="M36" s="129"/>
    </row>
    <row r="37" spans="1:13" ht="16">
      <c r="A37" s="124"/>
      <c r="B37" s="120">
        <v>44896</v>
      </c>
      <c r="C37" s="119" t="s">
        <v>116</v>
      </c>
      <c r="D37" s="119"/>
      <c r="E37" s="125"/>
      <c r="F37" s="124"/>
      <c r="G37" s="126"/>
      <c r="H37" s="126"/>
      <c r="I37" s="126"/>
      <c r="J37" s="127"/>
      <c r="K37" s="127">
        <v>-3.5</v>
      </c>
      <c r="L37" s="128"/>
      <c r="M37" s="129"/>
    </row>
    <row r="38" spans="1:13" ht="16">
      <c r="A38" s="124"/>
      <c r="B38" s="120">
        <v>44896</v>
      </c>
      <c r="C38" s="119" t="s">
        <v>116</v>
      </c>
      <c r="D38" s="119"/>
      <c r="E38" s="125"/>
      <c r="F38" s="124"/>
      <c r="G38" s="126"/>
      <c r="H38" s="126"/>
      <c r="I38" s="126"/>
      <c r="J38" s="127"/>
      <c r="K38" s="127">
        <v>-2.87</v>
      </c>
      <c r="L38" s="128"/>
      <c r="M38" s="129"/>
    </row>
    <row r="39" spans="1:13" ht="16">
      <c r="A39" s="124"/>
      <c r="B39" s="120">
        <v>44896</v>
      </c>
      <c r="C39" s="119" t="s">
        <v>116</v>
      </c>
      <c r="D39" s="119"/>
      <c r="E39" s="125"/>
      <c r="F39" s="124"/>
      <c r="G39" s="126"/>
      <c r="H39" s="126"/>
      <c r="I39" s="126"/>
      <c r="J39" s="127"/>
      <c r="K39" s="127">
        <v>-9.7100000000000009</v>
      </c>
      <c r="L39" s="128"/>
      <c r="M39" s="129"/>
    </row>
    <row r="40" spans="1:13" ht="16">
      <c r="A40" s="124"/>
      <c r="B40" s="120">
        <v>44896</v>
      </c>
      <c r="C40" s="119" t="s">
        <v>116</v>
      </c>
      <c r="D40" s="119"/>
      <c r="E40" s="125"/>
      <c r="F40" s="124"/>
      <c r="G40" s="126"/>
      <c r="H40" s="126"/>
      <c r="I40" s="126"/>
      <c r="J40" s="127"/>
      <c r="K40" s="127">
        <v>-73.83</v>
      </c>
      <c r="L40" s="128"/>
      <c r="M40" s="129"/>
    </row>
    <row r="41" spans="1:13" ht="16">
      <c r="A41" s="124"/>
      <c r="B41" s="120">
        <v>44896</v>
      </c>
      <c r="C41" s="119" t="s">
        <v>116</v>
      </c>
      <c r="D41" s="119"/>
      <c r="E41" s="125" t="s">
        <v>119</v>
      </c>
      <c r="F41" s="124">
        <v>1</v>
      </c>
      <c r="G41" s="126">
        <v>308.33</v>
      </c>
      <c r="H41" s="126"/>
      <c r="I41" s="126"/>
      <c r="J41" s="127">
        <v>0.3</v>
      </c>
      <c r="K41" s="127"/>
      <c r="L41" s="128">
        <f>F41*G41*J41</f>
        <v>92.498999999999995</v>
      </c>
      <c r="M41" s="129"/>
    </row>
    <row r="42" spans="1:13" ht="16">
      <c r="A42" s="119"/>
      <c r="B42" s="120">
        <v>44896</v>
      </c>
      <c r="C42" s="119" t="s">
        <v>116</v>
      </c>
      <c r="D42" s="119"/>
      <c r="E42" s="125" t="s">
        <v>119</v>
      </c>
      <c r="F42" s="124">
        <v>1</v>
      </c>
      <c r="G42" s="126">
        <v>52.05</v>
      </c>
      <c r="H42" s="126"/>
      <c r="I42" s="126"/>
      <c r="J42" s="127">
        <v>0.3</v>
      </c>
      <c r="K42" s="127"/>
      <c r="L42" s="128">
        <f>F42*G42*J42</f>
        <v>15.614999999999998</v>
      </c>
      <c r="M42" s="129"/>
    </row>
    <row r="43" spans="1:13" ht="16">
      <c r="A43" s="119"/>
      <c r="B43" s="120">
        <v>44896</v>
      </c>
      <c r="C43" s="119" t="s">
        <v>116</v>
      </c>
      <c r="D43" s="119"/>
      <c r="E43" s="125" t="s">
        <v>119</v>
      </c>
      <c r="F43" s="124">
        <v>1</v>
      </c>
      <c r="G43" s="126">
        <v>14.31</v>
      </c>
      <c r="H43" s="126"/>
      <c r="I43" s="126"/>
      <c r="J43" s="127">
        <v>0.3</v>
      </c>
      <c r="K43" s="127"/>
      <c r="L43" s="128">
        <f t="shared" ref="L43:L49" si="0">F43*G43*J43</f>
        <v>4.2930000000000001</v>
      </c>
      <c r="M43" s="129"/>
    </row>
    <row r="44" spans="1:13" ht="16">
      <c r="A44" s="119"/>
      <c r="B44" s="120">
        <v>44896</v>
      </c>
      <c r="C44" s="119" t="s">
        <v>116</v>
      </c>
      <c r="D44" s="119"/>
      <c r="E44" s="125" t="s">
        <v>119</v>
      </c>
      <c r="F44" s="124">
        <v>1</v>
      </c>
      <c r="G44" s="126">
        <v>11.39</v>
      </c>
      <c r="H44" s="126"/>
      <c r="I44" s="126"/>
      <c r="J44" s="127">
        <v>0.3</v>
      </c>
      <c r="K44" s="127"/>
      <c r="L44" s="128">
        <f t="shared" si="0"/>
        <v>3.4170000000000003</v>
      </c>
      <c r="M44" s="129"/>
    </row>
    <row r="45" spans="1:13" ht="16">
      <c r="A45" s="119"/>
      <c r="B45" s="120">
        <v>44896</v>
      </c>
      <c r="C45" s="119" t="s">
        <v>116</v>
      </c>
      <c r="D45" s="119"/>
      <c r="E45" s="125" t="s">
        <v>119</v>
      </c>
      <c r="F45" s="124">
        <v>1</v>
      </c>
      <c r="G45" s="126">
        <v>12.71</v>
      </c>
      <c r="H45" s="126"/>
      <c r="I45" s="126"/>
      <c r="J45" s="127">
        <v>0.3</v>
      </c>
      <c r="K45" s="127"/>
      <c r="L45" s="128">
        <f t="shared" si="0"/>
        <v>3.8130000000000002</v>
      </c>
      <c r="M45" s="129"/>
    </row>
    <row r="46" spans="1:13" ht="16">
      <c r="A46" s="119"/>
      <c r="B46" s="120">
        <v>44896</v>
      </c>
      <c r="C46" s="119" t="s">
        <v>116</v>
      </c>
      <c r="D46" s="119"/>
      <c r="E46" s="125" t="s">
        <v>119</v>
      </c>
      <c r="F46" s="124">
        <v>1</v>
      </c>
      <c r="G46" s="126">
        <v>15</v>
      </c>
      <c r="H46" s="126"/>
      <c r="I46" s="126"/>
      <c r="J46" s="127">
        <v>0.3</v>
      </c>
      <c r="K46" s="127"/>
      <c r="L46" s="128">
        <f t="shared" si="0"/>
        <v>4.5</v>
      </c>
      <c r="M46" s="129"/>
    </row>
    <row r="47" spans="1:13" ht="16">
      <c r="A47" s="119"/>
      <c r="B47" s="120">
        <v>44896</v>
      </c>
      <c r="C47" s="119" t="s">
        <v>116</v>
      </c>
      <c r="D47" s="119"/>
      <c r="E47" s="125" t="s">
        <v>119</v>
      </c>
      <c r="F47" s="124">
        <v>1</v>
      </c>
      <c r="G47" s="126">
        <v>15</v>
      </c>
      <c r="H47" s="126"/>
      <c r="I47" s="126"/>
      <c r="J47" s="127">
        <v>0.3</v>
      </c>
      <c r="K47" s="127"/>
      <c r="L47" s="128">
        <f t="shared" si="0"/>
        <v>4.5</v>
      </c>
      <c r="M47" s="129"/>
    </row>
    <row r="48" spans="1:13" ht="16">
      <c r="A48" s="119"/>
      <c r="B48" s="120">
        <v>44896</v>
      </c>
      <c r="C48" s="119" t="s">
        <v>116</v>
      </c>
      <c r="D48" s="119"/>
      <c r="E48" s="125" t="s">
        <v>119</v>
      </c>
      <c r="F48" s="124">
        <v>1</v>
      </c>
      <c r="G48" s="126">
        <v>9.61</v>
      </c>
      <c r="H48" s="126"/>
      <c r="I48" s="126"/>
      <c r="J48" s="127">
        <v>0.3</v>
      </c>
      <c r="K48" s="127"/>
      <c r="L48" s="128">
        <f t="shared" si="0"/>
        <v>2.8829999999999996</v>
      </c>
      <c r="M48" s="129"/>
    </row>
    <row r="49" spans="1:13" ht="16">
      <c r="A49" s="119"/>
      <c r="B49" s="120">
        <v>44896</v>
      </c>
      <c r="C49" s="119" t="s">
        <v>116</v>
      </c>
      <c r="D49" s="119"/>
      <c r="E49" s="125" t="s">
        <v>119</v>
      </c>
      <c r="F49" s="124">
        <v>1</v>
      </c>
      <c r="G49" s="126">
        <v>35.96</v>
      </c>
      <c r="H49" s="126"/>
      <c r="I49" s="126"/>
      <c r="J49" s="127">
        <v>0.3</v>
      </c>
      <c r="K49" s="127"/>
      <c r="L49" s="128">
        <f t="shared" si="0"/>
        <v>10.788</v>
      </c>
      <c r="M49" s="129"/>
    </row>
    <row r="50" spans="1:13" ht="16">
      <c r="A50" s="119"/>
      <c r="B50" s="120">
        <v>44896</v>
      </c>
      <c r="C50" s="119" t="s">
        <v>98</v>
      </c>
      <c r="D50" s="119"/>
      <c r="E50" s="125" t="s">
        <v>124</v>
      </c>
      <c r="F50" s="124">
        <v>1</v>
      </c>
      <c r="G50" s="126"/>
      <c r="H50" s="126"/>
      <c r="I50" s="126"/>
      <c r="J50" s="127"/>
      <c r="K50" s="127">
        <v>302.22000000000003</v>
      </c>
      <c r="L50" s="128"/>
      <c r="M50" s="129"/>
    </row>
    <row r="51" spans="1:13" ht="16">
      <c r="A51" s="119"/>
      <c r="B51" s="120">
        <v>44896</v>
      </c>
      <c r="C51" s="119" t="s">
        <v>98</v>
      </c>
      <c r="D51" s="119"/>
      <c r="E51" s="125" t="s">
        <v>126</v>
      </c>
      <c r="F51" s="124">
        <v>1</v>
      </c>
      <c r="G51" s="126"/>
      <c r="H51" s="126"/>
      <c r="I51" s="126"/>
      <c r="J51" s="127"/>
      <c r="K51" s="127">
        <v>107.99</v>
      </c>
      <c r="L51" s="128"/>
      <c r="M51" s="129"/>
    </row>
    <row r="52" spans="1:13" ht="16">
      <c r="A52" s="119"/>
      <c r="B52" s="120">
        <v>44896</v>
      </c>
      <c r="C52" s="119" t="s">
        <v>88</v>
      </c>
      <c r="D52" s="119"/>
      <c r="E52" s="125" t="s">
        <v>124</v>
      </c>
      <c r="F52" s="124">
        <v>1</v>
      </c>
      <c r="G52" s="126"/>
      <c r="H52" s="126"/>
      <c r="I52" s="126"/>
      <c r="J52" s="127"/>
      <c r="K52" s="127">
        <v>107.31</v>
      </c>
      <c r="L52" s="128"/>
      <c r="M52" s="129"/>
    </row>
    <row r="53" spans="1:13" ht="16">
      <c r="A53" s="119"/>
      <c r="B53" s="120">
        <v>44896</v>
      </c>
      <c r="C53" s="119" t="s">
        <v>88</v>
      </c>
      <c r="D53" s="119"/>
      <c r="E53" s="125" t="s">
        <v>119</v>
      </c>
      <c r="F53" s="124">
        <v>1</v>
      </c>
      <c r="G53" s="126">
        <v>33.29</v>
      </c>
      <c r="H53" s="126"/>
      <c r="I53" s="126"/>
      <c r="J53" s="127">
        <v>1</v>
      </c>
      <c r="K53" s="127"/>
      <c r="L53" s="128">
        <f t="shared" ref="L53" si="1">F53*G53*J53</f>
        <v>33.29</v>
      </c>
      <c r="M53" s="129"/>
    </row>
    <row r="54" spans="1:13" ht="16">
      <c r="A54" s="119"/>
      <c r="B54" s="120">
        <v>44896</v>
      </c>
      <c r="C54" s="119" t="s">
        <v>112</v>
      </c>
      <c r="D54" s="119"/>
      <c r="E54" s="125" t="s">
        <v>129</v>
      </c>
      <c r="F54" s="124">
        <v>1</v>
      </c>
      <c r="G54" s="126"/>
      <c r="H54" s="126"/>
      <c r="I54" s="126"/>
      <c r="J54" s="127"/>
      <c r="K54" s="127">
        <v>345.85</v>
      </c>
      <c r="L54" s="128"/>
      <c r="M54" s="129"/>
    </row>
    <row r="55" spans="1:13" ht="16">
      <c r="A55" s="119"/>
      <c r="B55" s="120">
        <v>44896</v>
      </c>
      <c r="C55" s="119" t="s">
        <v>70</v>
      </c>
      <c r="D55" s="119" t="s">
        <v>113</v>
      </c>
      <c r="E55" s="125" t="s">
        <v>130</v>
      </c>
      <c r="F55" s="124">
        <v>1</v>
      </c>
      <c r="G55" s="126"/>
      <c r="H55" s="126"/>
      <c r="I55" s="126"/>
      <c r="J55" s="127"/>
      <c r="K55" s="127">
        <v>123.81</v>
      </c>
      <c r="L55" s="128"/>
      <c r="M55" s="129"/>
    </row>
    <row r="56" spans="1:13" ht="16">
      <c r="A56" s="119"/>
      <c r="B56" s="120">
        <v>44896</v>
      </c>
      <c r="C56" s="119" t="s">
        <v>131</v>
      </c>
      <c r="D56" s="119" t="s">
        <v>132</v>
      </c>
      <c r="E56" s="125" t="s">
        <v>124</v>
      </c>
      <c r="F56" s="124">
        <v>1</v>
      </c>
      <c r="G56" s="126"/>
      <c r="H56" s="126"/>
      <c r="I56" s="126"/>
      <c r="J56" s="127"/>
      <c r="K56" s="127">
        <v>37.32</v>
      </c>
      <c r="L56" s="128"/>
      <c r="M56" s="129"/>
    </row>
    <row r="57" spans="1:13" ht="16">
      <c r="A57" s="119"/>
      <c r="B57" s="120">
        <v>44896</v>
      </c>
      <c r="C57" s="119" t="s">
        <v>131</v>
      </c>
      <c r="D57" s="119" t="s">
        <v>132</v>
      </c>
      <c r="E57" s="125" t="s">
        <v>126</v>
      </c>
      <c r="F57" s="124">
        <v>1</v>
      </c>
      <c r="G57" s="126"/>
      <c r="H57" s="126"/>
      <c r="I57" s="126"/>
      <c r="J57" s="127"/>
      <c r="K57" s="127">
        <v>16.78</v>
      </c>
      <c r="L57" s="128"/>
      <c r="M57" s="129"/>
    </row>
    <row r="58" spans="1:13" ht="16">
      <c r="A58" s="119"/>
      <c r="B58" s="120">
        <v>44896</v>
      </c>
      <c r="C58" s="119" t="s">
        <v>131</v>
      </c>
      <c r="D58" s="119" t="s">
        <v>132</v>
      </c>
      <c r="E58" s="125" t="s">
        <v>119</v>
      </c>
      <c r="F58" s="124">
        <v>1</v>
      </c>
      <c r="G58" s="126">
        <v>23.82</v>
      </c>
      <c r="H58" s="126"/>
      <c r="I58" s="126"/>
      <c r="J58" s="127">
        <v>0.45</v>
      </c>
      <c r="K58" s="127"/>
      <c r="L58" s="128">
        <f t="shared" ref="L58:L60" si="2">F58*G58*J58</f>
        <v>10.719000000000001</v>
      </c>
      <c r="M58" s="129"/>
    </row>
    <row r="59" spans="1:13" ht="16">
      <c r="A59" s="119"/>
      <c r="B59" s="120">
        <v>44896</v>
      </c>
      <c r="C59" s="119" t="s">
        <v>131</v>
      </c>
      <c r="D59" s="119" t="s">
        <v>132</v>
      </c>
      <c r="E59" s="125" t="s">
        <v>127</v>
      </c>
      <c r="F59" s="124">
        <v>1</v>
      </c>
      <c r="G59" s="126"/>
      <c r="H59" s="126"/>
      <c r="I59" s="126"/>
      <c r="J59" s="126"/>
      <c r="K59" s="126">
        <v>53.64</v>
      </c>
      <c r="L59" s="143"/>
      <c r="M59" s="129"/>
    </row>
    <row r="60" spans="1:13" ht="16">
      <c r="A60" s="119"/>
      <c r="B60" s="120">
        <v>44896</v>
      </c>
      <c r="C60" s="119" t="s">
        <v>131</v>
      </c>
      <c r="D60" s="119" t="s">
        <v>132</v>
      </c>
      <c r="E60" s="125" t="s">
        <v>119</v>
      </c>
      <c r="F60" s="124">
        <v>1</v>
      </c>
      <c r="G60" s="126">
        <v>48.61</v>
      </c>
      <c r="H60" s="126"/>
      <c r="I60" s="126"/>
      <c r="J60" s="126">
        <v>0.2</v>
      </c>
      <c r="K60" s="126"/>
      <c r="L60" s="143">
        <f t="shared" si="2"/>
        <v>9.7220000000000013</v>
      </c>
      <c r="M60" s="129"/>
    </row>
    <row r="61" spans="1:13" s="144" customFormat="1" ht="16">
      <c r="A61" s="119"/>
      <c r="B61" s="120">
        <v>44927</v>
      </c>
      <c r="C61" s="119" t="s">
        <v>88</v>
      </c>
      <c r="D61" s="119"/>
      <c r="E61" s="125" t="s">
        <v>124</v>
      </c>
      <c r="F61" s="124">
        <v>1</v>
      </c>
      <c r="G61" s="126"/>
      <c r="H61" s="126"/>
      <c r="I61" s="126"/>
      <c r="J61" s="126"/>
      <c r="K61" s="126">
        <f>168.39*0.6</f>
        <v>101.03399999999999</v>
      </c>
      <c r="L61" s="143"/>
      <c r="M61" s="210" t="s">
        <v>153</v>
      </c>
    </row>
    <row r="62" spans="1:13" s="144" customFormat="1" ht="16">
      <c r="A62" s="119"/>
      <c r="B62" s="120">
        <v>44927</v>
      </c>
      <c r="C62" s="119" t="s">
        <v>88</v>
      </c>
      <c r="D62" s="119"/>
      <c r="E62" s="125" t="s">
        <v>125</v>
      </c>
      <c r="F62" s="124">
        <v>1</v>
      </c>
      <c r="G62" s="126">
        <v>57.04</v>
      </c>
      <c r="H62" s="126"/>
      <c r="I62" s="126"/>
      <c r="J62" s="126">
        <v>0.3</v>
      </c>
      <c r="K62" s="126"/>
      <c r="L62" s="143">
        <f>F62*G62*J62*0.6</f>
        <v>10.267199999999999</v>
      </c>
      <c r="M62" s="210" t="s">
        <v>153</v>
      </c>
    </row>
    <row r="63" spans="1:13" s="144" customFormat="1" ht="16">
      <c r="A63" s="119"/>
      <c r="B63" s="120">
        <v>44927</v>
      </c>
      <c r="C63" s="119" t="s">
        <v>88</v>
      </c>
      <c r="D63" s="119"/>
      <c r="E63" s="125" t="s">
        <v>135</v>
      </c>
      <c r="F63" s="124">
        <v>1</v>
      </c>
      <c r="G63" s="126"/>
      <c r="H63" s="126"/>
      <c r="I63" s="126"/>
      <c r="J63" s="126"/>
      <c r="K63" s="126">
        <f>142.77*0.6</f>
        <v>85.662000000000006</v>
      </c>
      <c r="L63" s="143"/>
      <c r="M63" s="210" t="s">
        <v>153</v>
      </c>
    </row>
    <row r="64" spans="1:13" s="144" customFormat="1" ht="16">
      <c r="A64" s="119"/>
      <c r="B64" s="120">
        <v>44927</v>
      </c>
      <c r="C64" s="119" t="s">
        <v>88</v>
      </c>
      <c r="D64" s="119"/>
      <c r="E64" s="125" t="s">
        <v>125</v>
      </c>
      <c r="F64" s="124">
        <v>1</v>
      </c>
      <c r="G64" s="126">
        <v>20.260000000000002</v>
      </c>
      <c r="H64" s="126"/>
      <c r="I64" s="126"/>
      <c r="J64" s="126">
        <v>0.3</v>
      </c>
      <c r="K64" s="126"/>
      <c r="L64" s="143">
        <f>F64*G64*J64*0.6</f>
        <v>3.6467999999999998</v>
      </c>
      <c r="M64" s="210" t="s">
        <v>153</v>
      </c>
    </row>
    <row r="65" spans="1:13" s="144" customFormat="1" ht="16">
      <c r="A65" s="119"/>
      <c r="B65" s="120">
        <v>44927</v>
      </c>
      <c r="C65" s="119" t="s">
        <v>88</v>
      </c>
      <c r="D65" s="119"/>
      <c r="E65" s="125" t="s">
        <v>136</v>
      </c>
      <c r="F65" s="124">
        <v>1</v>
      </c>
      <c r="G65" s="126"/>
      <c r="H65" s="126"/>
      <c r="I65" s="126"/>
      <c r="J65" s="126"/>
      <c r="K65" s="126">
        <f>415.65*0.6</f>
        <v>249.39</v>
      </c>
      <c r="L65" s="143"/>
      <c r="M65" s="210" t="s">
        <v>153</v>
      </c>
    </row>
    <row r="66" spans="1:13" s="144" customFormat="1" ht="16">
      <c r="A66" s="119"/>
      <c r="B66" s="120">
        <v>44927</v>
      </c>
      <c r="C66" s="119" t="s">
        <v>88</v>
      </c>
      <c r="D66" s="119"/>
      <c r="E66" s="125" t="s">
        <v>119</v>
      </c>
      <c r="F66" s="124">
        <v>1</v>
      </c>
      <c r="G66" s="126">
        <v>72.75</v>
      </c>
      <c r="H66" s="126"/>
      <c r="I66" s="126"/>
      <c r="J66" s="126">
        <v>0.3</v>
      </c>
      <c r="K66" s="126"/>
      <c r="L66" s="143">
        <f>F66*G66*J66*0.6</f>
        <v>13.094999999999999</v>
      </c>
      <c r="M66" s="210" t="s">
        <v>153</v>
      </c>
    </row>
    <row r="67" spans="1:13" ht="16">
      <c r="A67" s="119"/>
      <c r="B67" s="120">
        <v>44927</v>
      </c>
      <c r="C67" s="119" t="s">
        <v>98</v>
      </c>
      <c r="D67" s="119"/>
      <c r="E67" s="125" t="s">
        <v>130</v>
      </c>
      <c r="F67" s="124">
        <v>1</v>
      </c>
      <c r="G67" s="126"/>
      <c r="H67" s="126"/>
      <c r="I67" s="126"/>
      <c r="J67" s="126"/>
      <c r="K67" s="126">
        <v>206.65</v>
      </c>
      <c r="L67" s="143"/>
      <c r="M67" s="129"/>
    </row>
    <row r="68" spans="1:13" ht="16">
      <c r="A68" s="119"/>
      <c r="B68" s="120">
        <v>44927</v>
      </c>
      <c r="C68" s="119" t="s">
        <v>98</v>
      </c>
      <c r="D68" s="119"/>
      <c r="E68" s="125" t="s">
        <v>137</v>
      </c>
      <c r="F68" s="124">
        <v>1</v>
      </c>
      <c r="G68" s="126"/>
      <c r="H68" s="126"/>
      <c r="I68" s="126"/>
      <c r="J68" s="126"/>
      <c r="K68" s="126">
        <v>-78.53</v>
      </c>
      <c r="L68" s="143"/>
      <c r="M68" s="129"/>
    </row>
    <row r="69" spans="1:13" ht="16">
      <c r="A69" s="119"/>
      <c r="B69" s="120">
        <v>44927</v>
      </c>
      <c r="C69" s="119" t="s">
        <v>98</v>
      </c>
      <c r="D69" s="119"/>
      <c r="E69" s="125" t="s">
        <v>125</v>
      </c>
      <c r="F69" s="124">
        <v>1</v>
      </c>
      <c r="G69" s="126">
        <v>31.41</v>
      </c>
      <c r="H69" s="126"/>
      <c r="I69" s="126"/>
      <c r="J69" s="126">
        <v>0.3</v>
      </c>
      <c r="K69" s="126"/>
      <c r="L69" s="143">
        <f t="shared" ref="L69:L74" si="3">F69*G69*J69</f>
        <v>9.423</v>
      </c>
      <c r="M69" s="129"/>
    </row>
    <row r="70" spans="1:13" ht="16">
      <c r="A70" s="119"/>
      <c r="B70" s="120">
        <v>44927</v>
      </c>
      <c r="C70" s="119" t="s">
        <v>98</v>
      </c>
      <c r="D70" s="119"/>
      <c r="E70" s="125" t="s">
        <v>125</v>
      </c>
      <c r="F70" s="124">
        <v>1</v>
      </c>
      <c r="G70" s="126">
        <v>11.32</v>
      </c>
      <c r="H70" s="126"/>
      <c r="I70" s="126"/>
      <c r="J70" s="126">
        <v>0.3</v>
      </c>
      <c r="K70" s="126"/>
      <c r="L70" s="143">
        <f t="shared" si="3"/>
        <v>3.3959999999999999</v>
      </c>
      <c r="M70" s="129"/>
    </row>
    <row r="71" spans="1:13" ht="16">
      <c r="A71" s="119"/>
      <c r="B71" s="120">
        <v>44927</v>
      </c>
      <c r="C71" s="119" t="s">
        <v>116</v>
      </c>
      <c r="D71" s="119"/>
      <c r="E71" s="125" t="s">
        <v>130</v>
      </c>
      <c r="F71" s="124">
        <v>1</v>
      </c>
      <c r="G71" s="126"/>
      <c r="H71" s="126"/>
      <c r="I71" s="126"/>
      <c r="J71" s="126"/>
      <c r="K71" s="126">
        <v>182.45</v>
      </c>
      <c r="L71" s="143"/>
      <c r="M71" s="129"/>
    </row>
    <row r="72" spans="1:13" ht="16">
      <c r="A72" s="119"/>
      <c r="B72" s="120">
        <v>44927</v>
      </c>
      <c r="C72" s="119" t="s">
        <v>116</v>
      </c>
      <c r="D72" s="119"/>
      <c r="E72" s="125" t="s">
        <v>125</v>
      </c>
      <c r="F72" s="124">
        <v>1</v>
      </c>
      <c r="G72" s="126">
        <v>113.5</v>
      </c>
      <c r="H72" s="126"/>
      <c r="I72" s="126"/>
      <c r="J72" s="126">
        <v>0.3</v>
      </c>
      <c r="K72" s="126"/>
      <c r="L72" s="143">
        <f t="shared" si="3"/>
        <v>34.049999999999997</v>
      </c>
      <c r="M72" s="129"/>
    </row>
    <row r="73" spans="1:13" ht="16">
      <c r="A73" s="119"/>
      <c r="B73" s="120">
        <v>44927</v>
      </c>
      <c r="C73" s="119" t="s">
        <v>70</v>
      </c>
      <c r="D73" s="119" t="s">
        <v>113</v>
      </c>
      <c r="E73" s="125" t="s">
        <v>130</v>
      </c>
      <c r="F73" s="124">
        <v>1</v>
      </c>
      <c r="G73" s="126"/>
      <c r="H73" s="126"/>
      <c r="I73" s="126"/>
      <c r="J73" s="126"/>
      <c r="K73" s="126">
        <v>72.58</v>
      </c>
      <c r="L73" s="143"/>
      <c r="M73" s="129"/>
    </row>
    <row r="74" spans="1:13" ht="16">
      <c r="A74" s="119"/>
      <c r="B74" s="120">
        <v>44927</v>
      </c>
      <c r="C74" s="119" t="s">
        <v>70</v>
      </c>
      <c r="D74" s="119"/>
      <c r="E74" s="125" t="s">
        <v>125</v>
      </c>
      <c r="F74" s="124">
        <v>1</v>
      </c>
      <c r="G74" s="126">
        <v>47.83</v>
      </c>
      <c r="H74" s="126"/>
      <c r="I74" s="126"/>
      <c r="J74" s="126">
        <v>0.3</v>
      </c>
      <c r="K74" s="126"/>
      <c r="L74" s="143">
        <f t="shared" si="3"/>
        <v>14.348999999999998</v>
      </c>
      <c r="M74" s="129"/>
    </row>
    <row r="75" spans="1:13" ht="16">
      <c r="A75" s="119"/>
      <c r="B75" s="120">
        <v>44958</v>
      </c>
      <c r="C75" s="119" t="s">
        <v>88</v>
      </c>
      <c r="D75" s="119"/>
      <c r="E75" s="125" t="s">
        <v>146</v>
      </c>
      <c r="F75" s="124">
        <v>1</v>
      </c>
      <c r="G75" s="126"/>
      <c r="H75" s="126"/>
      <c r="I75" s="126"/>
      <c r="J75" s="126"/>
      <c r="K75" s="126">
        <v>97.79</v>
      </c>
      <c r="L75" s="143"/>
      <c r="M75" s="129"/>
    </row>
    <row r="76" spans="1:13" ht="16">
      <c r="A76" s="119"/>
      <c r="B76" s="120">
        <v>44958</v>
      </c>
      <c r="C76" s="119" t="s">
        <v>88</v>
      </c>
      <c r="D76" s="119"/>
      <c r="E76" s="125" t="s">
        <v>125</v>
      </c>
      <c r="F76" s="124">
        <v>1</v>
      </c>
      <c r="G76" s="126">
        <v>70.2</v>
      </c>
      <c r="H76" s="126"/>
      <c r="I76" s="126"/>
      <c r="J76" s="126">
        <v>0.3</v>
      </c>
      <c r="K76" s="126"/>
      <c r="L76" s="143">
        <f t="shared" ref="L76:L90" si="4">F76*G76*J76</f>
        <v>21.06</v>
      </c>
      <c r="M76" s="129"/>
    </row>
    <row r="77" spans="1:13" ht="16">
      <c r="A77" s="119"/>
      <c r="B77" s="120">
        <v>44958</v>
      </c>
      <c r="C77" s="119" t="s">
        <v>116</v>
      </c>
      <c r="D77" s="119"/>
      <c r="E77" s="125" t="s">
        <v>147</v>
      </c>
      <c r="F77" s="124">
        <v>1</v>
      </c>
      <c r="G77" s="126"/>
      <c r="H77" s="126"/>
      <c r="I77" s="126"/>
      <c r="J77" s="127"/>
      <c r="K77" s="127">
        <v>15.6</v>
      </c>
      <c r="L77" s="128"/>
      <c r="M77" s="129"/>
    </row>
    <row r="78" spans="1:13" ht="16">
      <c r="A78" s="119"/>
      <c r="B78" s="120">
        <v>44958</v>
      </c>
      <c r="C78" s="119" t="s">
        <v>116</v>
      </c>
      <c r="D78" s="119"/>
      <c r="E78" s="125" t="s">
        <v>125</v>
      </c>
      <c r="F78" s="124">
        <v>1</v>
      </c>
      <c r="G78" s="126">
        <v>12.04</v>
      </c>
      <c r="H78" s="126"/>
      <c r="I78" s="126"/>
      <c r="J78" s="127">
        <v>0.3</v>
      </c>
      <c r="K78" s="127"/>
      <c r="L78" s="128">
        <f t="shared" si="4"/>
        <v>3.6119999999999997</v>
      </c>
      <c r="M78" s="129"/>
    </row>
    <row r="79" spans="1:13" ht="16">
      <c r="A79" s="119"/>
      <c r="B79" s="120">
        <v>44958</v>
      </c>
      <c r="C79" s="119" t="s">
        <v>116</v>
      </c>
      <c r="D79" s="119"/>
      <c r="E79" s="125" t="s">
        <v>135</v>
      </c>
      <c r="F79" s="124">
        <v>1</v>
      </c>
      <c r="G79" s="126"/>
      <c r="H79" s="126"/>
      <c r="I79" s="126"/>
      <c r="J79" s="127"/>
      <c r="K79" s="127">
        <v>18.940000000000001</v>
      </c>
      <c r="L79" s="128"/>
      <c r="M79" s="129"/>
    </row>
    <row r="80" spans="1:13" ht="16">
      <c r="A80" s="119"/>
      <c r="B80" s="120">
        <v>44958</v>
      </c>
      <c r="C80" s="119" t="s">
        <v>116</v>
      </c>
      <c r="D80" s="119"/>
      <c r="E80" s="125" t="s">
        <v>125</v>
      </c>
      <c r="F80" s="124">
        <v>1</v>
      </c>
      <c r="G80" s="126">
        <v>18.149999999999999</v>
      </c>
      <c r="H80" s="126"/>
      <c r="I80" s="126"/>
      <c r="J80" s="127">
        <v>0.3</v>
      </c>
      <c r="K80" s="127"/>
      <c r="L80" s="128">
        <f t="shared" si="4"/>
        <v>5.4449999999999994</v>
      </c>
      <c r="M80" s="129"/>
    </row>
    <row r="81" spans="1:13" ht="16">
      <c r="A81" s="119"/>
      <c r="B81" s="120">
        <v>44958</v>
      </c>
      <c r="C81" s="119" t="s">
        <v>116</v>
      </c>
      <c r="D81" s="119"/>
      <c r="E81" s="125" t="s">
        <v>136</v>
      </c>
      <c r="F81" s="124">
        <v>1</v>
      </c>
      <c r="G81" s="126"/>
      <c r="H81" s="126"/>
      <c r="I81" s="126"/>
      <c r="J81" s="127"/>
      <c r="K81" s="127">
        <v>18.940000000000001</v>
      </c>
      <c r="L81" s="128"/>
      <c r="M81" s="129"/>
    </row>
    <row r="82" spans="1:13" ht="16">
      <c r="A82" s="124"/>
      <c r="B82" s="120">
        <v>44958</v>
      </c>
      <c r="C82" s="119" t="s">
        <v>116</v>
      </c>
      <c r="D82" s="130"/>
      <c r="E82" s="130" t="s">
        <v>125</v>
      </c>
      <c r="F82" s="124">
        <v>1</v>
      </c>
      <c r="G82" s="126">
        <v>18.149999999999999</v>
      </c>
      <c r="H82" s="126"/>
      <c r="I82" s="126"/>
      <c r="J82" s="126">
        <v>0.3</v>
      </c>
      <c r="K82" s="126"/>
      <c r="L82" s="128">
        <f t="shared" si="4"/>
        <v>5.4449999999999994</v>
      </c>
      <c r="M82" s="123"/>
    </row>
    <row r="83" spans="1:13" ht="16">
      <c r="A83" s="124"/>
      <c r="B83" s="120">
        <v>44958</v>
      </c>
      <c r="C83" s="119" t="s">
        <v>116</v>
      </c>
      <c r="D83" s="130"/>
      <c r="E83" s="130" t="s">
        <v>148</v>
      </c>
      <c r="F83" s="124">
        <v>1</v>
      </c>
      <c r="G83" s="126"/>
      <c r="H83" s="126"/>
      <c r="I83" s="126"/>
      <c r="J83" s="126"/>
      <c r="K83" s="126">
        <v>18.940000000000001</v>
      </c>
      <c r="L83" s="126"/>
      <c r="M83" s="123"/>
    </row>
    <row r="84" spans="1:13" ht="16">
      <c r="A84" s="124"/>
      <c r="B84" s="120">
        <v>44958</v>
      </c>
      <c r="C84" s="119" t="s">
        <v>116</v>
      </c>
      <c r="D84" s="130"/>
      <c r="E84" s="130" t="s">
        <v>125</v>
      </c>
      <c r="F84" s="124">
        <v>1</v>
      </c>
      <c r="G84" s="126">
        <v>18.149999999999999</v>
      </c>
      <c r="H84" s="126"/>
      <c r="I84" s="126"/>
      <c r="J84" s="126">
        <v>0.3</v>
      </c>
      <c r="K84" s="126"/>
      <c r="L84" s="128">
        <f t="shared" si="4"/>
        <v>5.4449999999999994</v>
      </c>
      <c r="M84" s="123"/>
    </row>
    <row r="85" spans="1:13" ht="16">
      <c r="A85" s="124"/>
      <c r="B85" s="120">
        <v>44958</v>
      </c>
      <c r="C85" s="119" t="s">
        <v>116</v>
      </c>
      <c r="D85" s="130"/>
      <c r="E85" s="130" t="s">
        <v>149</v>
      </c>
      <c r="F85" s="124">
        <v>1</v>
      </c>
      <c r="G85" s="126"/>
      <c r="H85" s="126"/>
      <c r="I85" s="126"/>
      <c r="J85" s="126"/>
      <c r="K85" s="126">
        <v>18.940000000000001</v>
      </c>
      <c r="L85" s="126"/>
      <c r="M85" s="123"/>
    </row>
    <row r="86" spans="1:13" ht="16">
      <c r="A86" s="124"/>
      <c r="B86" s="120">
        <v>44958</v>
      </c>
      <c r="C86" s="119" t="s">
        <v>116</v>
      </c>
      <c r="D86" s="130"/>
      <c r="E86" s="130" t="s">
        <v>125</v>
      </c>
      <c r="F86" s="124">
        <v>1</v>
      </c>
      <c r="G86" s="126">
        <v>18.149999999999999</v>
      </c>
      <c r="H86" s="126"/>
      <c r="I86" s="126"/>
      <c r="J86" s="126">
        <v>0.3</v>
      </c>
      <c r="K86" s="126"/>
      <c r="L86" s="128">
        <f t="shared" si="4"/>
        <v>5.4449999999999994</v>
      </c>
      <c r="M86" s="123"/>
    </row>
    <row r="87" spans="1:13" ht="16">
      <c r="A87" s="124"/>
      <c r="B87" s="120">
        <v>44958</v>
      </c>
      <c r="C87" s="119" t="s">
        <v>116</v>
      </c>
      <c r="D87" s="130"/>
      <c r="E87" s="130" t="s">
        <v>150</v>
      </c>
      <c r="F87" s="124">
        <v>1</v>
      </c>
      <c r="G87" s="126"/>
      <c r="H87" s="126"/>
      <c r="I87" s="126"/>
      <c r="J87" s="126"/>
      <c r="K87" s="126">
        <v>35.21</v>
      </c>
      <c r="L87" s="126"/>
      <c r="M87" s="123"/>
    </row>
    <row r="88" spans="1:13" ht="16">
      <c r="A88" s="124"/>
      <c r="B88" s="120">
        <v>44958</v>
      </c>
      <c r="C88" s="119" t="s">
        <v>116</v>
      </c>
      <c r="D88" s="130"/>
      <c r="E88" s="130" t="s">
        <v>125</v>
      </c>
      <c r="F88" s="124">
        <v>1</v>
      </c>
      <c r="G88" s="126">
        <v>35.200000000000003</v>
      </c>
      <c r="H88" s="126"/>
      <c r="I88" s="126"/>
      <c r="J88" s="126">
        <v>0.3</v>
      </c>
      <c r="K88" s="126"/>
      <c r="L88" s="128">
        <f t="shared" si="4"/>
        <v>10.56</v>
      </c>
      <c r="M88" s="123"/>
    </row>
    <row r="89" spans="1:13" ht="16">
      <c r="A89" s="204"/>
      <c r="B89" s="205">
        <v>44958</v>
      </c>
      <c r="C89" s="206" t="s">
        <v>116</v>
      </c>
      <c r="D89" s="208"/>
      <c r="E89" s="208" t="s">
        <v>151</v>
      </c>
      <c r="F89" s="204">
        <v>1</v>
      </c>
      <c r="G89" s="207"/>
      <c r="H89" s="207"/>
      <c r="I89" s="207"/>
      <c r="J89" s="207"/>
      <c r="K89" s="207">
        <v>31.05</v>
      </c>
      <c r="L89" s="207"/>
      <c r="M89" s="209"/>
    </row>
    <row r="90" spans="1:13" ht="16">
      <c r="A90" s="204"/>
      <c r="B90" s="205">
        <v>44958</v>
      </c>
      <c r="C90" s="206" t="s">
        <v>116</v>
      </c>
      <c r="D90" s="208"/>
      <c r="E90" s="208" t="s">
        <v>125</v>
      </c>
      <c r="F90" s="204">
        <v>1</v>
      </c>
      <c r="G90" s="207">
        <v>29.83</v>
      </c>
      <c r="H90" s="207"/>
      <c r="I90" s="207"/>
      <c r="J90" s="207">
        <v>0.3</v>
      </c>
      <c r="K90" s="207"/>
      <c r="L90" s="143">
        <f t="shared" si="4"/>
        <v>8.9489999999999998</v>
      </c>
      <c r="M90" s="209"/>
    </row>
    <row r="91" spans="1:13" s="144" customFormat="1" ht="16">
      <c r="A91" s="204"/>
      <c r="B91" s="205">
        <v>44958</v>
      </c>
      <c r="C91" s="206" t="s">
        <v>98</v>
      </c>
      <c r="D91" s="208"/>
      <c r="E91" s="208" t="s">
        <v>147</v>
      </c>
      <c r="F91" s="204">
        <v>1</v>
      </c>
      <c r="G91" s="207"/>
      <c r="H91" s="207"/>
      <c r="I91" s="207"/>
      <c r="J91" s="207"/>
      <c r="K91" s="207">
        <f>193.5*0.6</f>
        <v>116.1</v>
      </c>
      <c r="L91" s="143"/>
      <c r="M91" s="209" t="s">
        <v>153</v>
      </c>
    </row>
    <row r="92" spans="1:13" s="144" customFormat="1" ht="16">
      <c r="A92" s="204"/>
      <c r="B92" s="205">
        <v>44958</v>
      </c>
      <c r="C92" s="206" t="s">
        <v>98</v>
      </c>
      <c r="D92" s="208"/>
      <c r="E92" s="208" t="s">
        <v>125</v>
      </c>
      <c r="F92" s="204">
        <v>1</v>
      </c>
      <c r="G92" s="207">
        <v>62.919999999999987</v>
      </c>
      <c r="H92" s="207"/>
      <c r="I92" s="207"/>
      <c r="J92" s="207">
        <v>0.3</v>
      </c>
      <c r="K92" s="207"/>
      <c r="L92" s="143">
        <f>F92*G92*J92*0.6</f>
        <v>11.325599999999996</v>
      </c>
      <c r="M92" s="209" t="s">
        <v>153</v>
      </c>
    </row>
    <row r="93" spans="1:13" s="144" customFormat="1" ht="16">
      <c r="A93" s="204"/>
      <c r="B93" s="205">
        <v>44958</v>
      </c>
      <c r="C93" s="206" t="s">
        <v>98</v>
      </c>
      <c r="D93" s="208"/>
      <c r="E93" s="208" t="s">
        <v>137</v>
      </c>
      <c r="F93" s="204">
        <v>1</v>
      </c>
      <c r="G93" s="207"/>
      <c r="H93" s="207"/>
      <c r="I93" s="207"/>
      <c r="J93" s="207"/>
      <c r="K93" s="207">
        <f>-4.16*0.6</f>
        <v>-2.496</v>
      </c>
      <c r="L93" s="143"/>
      <c r="M93" s="209" t="s">
        <v>153</v>
      </c>
    </row>
    <row r="94" spans="1:13" s="144" customFormat="1" ht="16">
      <c r="A94" s="204"/>
      <c r="B94" s="205">
        <v>44958</v>
      </c>
      <c r="C94" s="206" t="s">
        <v>98</v>
      </c>
      <c r="D94" s="208"/>
      <c r="E94" s="208" t="s">
        <v>125</v>
      </c>
      <c r="F94" s="204">
        <v>1</v>
      </c>
      <c r="G94" s="207">
        <v>8.0399999999999991</v>
      </c>
      <c r="H94" s="207"/>
      <c r="I94" s="207"/>
      <c r="J94" s="207">
        <v>0.3</v>
      </c>
      <c r="K94" s="207"/>
      <c r="L94" s="143">
        <f>F94*G94*J94*0.6</f>
        <v>1.4471999999999996</v>
      </c>
      <c r="M94" s="209" t="s">
        <v>153</v>
      </c>
    </row>
    <row r="95" spans="1:13" s="144" customFormat="1" ht="16">
      <c r="A95" s="204"/>
      <c r="B95" s="205">
        <v>44958</v>
      </c>
      <c r="C95" s="206" t="s">
        <v>98</v>
      </c>
      <c r="D95" s="208"/>
      <c r="E95" s="208" t="s">
        <v>137</v>
      </c>
      <c r="F95" s="204">
        <v>1</v>
      </c>
      <c r="G95" s="207"/>
      <c r="H95" s="207"/>
      <c r="I95" s="207"/>
      <c r="J95" s="207"/>
      <c r="K95" s="207">
        <f>-4.91*0.6</f>
        <v>-2.9460000000000002</v>
      </c>
      <c r="L95" s="143"/>
      <c r="M95" s="209" t="s">
        <v>153</v>
      </c>
    </row>
    <row r="96" spans="1:13" s="144" customFormat="1" ht="16">
      <c r="A96" s="204"/>
      <c r="B96" s="205">
        <v>44958</v>
      </c>
      <c r="C96" s="206" t="s">
        <v>98</v>
      </c>
      <c r="D96" s="208"/>
      <c r="E96" s="208" t="s">
        <v>125</v>
      </c>
      <c r="F96" s="204">
        <v>1</v>
      </c>
      <c r="G96" s="207">
        <v>9.0399999999999991</v>
      </c>
      <c r="H96" s="207"/>
      <c r="I96" s="207"/>
      <c r="J96" s="207">
        <v>0.3</v>
      </c>
      <c r="K96" s="207"/>
      <c r="L96" s="143">
        <f>F96*G96*J96*0.6</f>
        <v>1.6271999999999998</v>
      </c>
      <c r="M96" s="209" t="s">
        <v>153</v>
      </c>
    </row>
    <row r="97" spans="1:13" s="144" customFormat="1" ht="16">
      <c r="A97" s="204"/>
      <c r="B97" s="205">
        <v>44958</v>
      </c>
      <c r="C97" s="205" t="s">
        <v>88</v>
      </c>
      <c r="D97" s="205"/>
      <c r="E97" s="208" t="s">
        <v>147</v>
      </c>
      <c r="F97" s="204">
        <v>1</v>
      </c>
      <c r="G97" s="207"/>
      <c r="H97" s="207"/>
      <c r="I97" s="207"/>
      <c r="J97" s="207"/>
      <c r="K97" s="207">
        <f>456.7*0.6</f>
        <v>274.02</v>
      </c>
      <c r="L97" s="207"/>
      <c r="M97" s="209" t="s">
        <v>153</v>
      </c>
    </row>
    <row r="98" spans="1:13" ht="16">
      <c r="A98" s="211"/>
      <c r="B98" s="212">
        <v>44986</v>
      </c>
      <c r="C98" s="212" t="s">
        <v>88</v>
      </c>
      <c r="D98" s="212"/>
      <c r="E98" s="213" t="s">
        <v>147</v>
      </c>
      <c r="F98" s="211">
        <v>1</v>
      </c>
      <c r="G98" s="214"/>
      <c r="H98" s="214"/>
      <c r="I98" s="214"/>
      <c r="J98" s="214"/>
      <c r="K98" s="214">
        <f>158.82*0.9</f>
        <v>142.93799999999999</v>
      </c>
      <c r="L98" s="214"/>
      <c r="M98" s="215" t="s">
        <v>159</v>
      </c>
    </row>
    <row r="99" spans="1:13" ht="16">
      <c r="A99" s="211"/>
      <c r="B99" s="212">
        <v>44986</v>
      </c>
      <c r="C99" s="212" t="s">
        <v>88</v>
      </c>
      <c r="D99" s="212"/>
      <c r="E99" s="213" t="s">
        <v>125</v>
      </c>
      <c r="F99" s="211">
        <v>1</v>
      </c>
      <c r="G99" s="214">
        <v>165.53</v>
      </c>
      <c r="H99" s="214"/>
      <c r="I99" s="214"/>
      <c r="J99" s="214">
        <v>0.4</v>
      </c>
      <c r="K99" s="214"/>
      <c r="L99" s="216">
        <f>F99*G99*J99*0.9</f>
        <v>59.590800000000002</v>
      </c>
      <c r="M99" s="215" t="s">
        <v>159</v>
      </c>
    </row>
    <row r="100" spans="1:13" ht="16">
      <c r="A100" s="211"/>
      <c r="B100" s="212">
        <v>44986</v>
      </c>
      <c r="C100" s="212" t="s">
        <v>88</v>
      </c>
      <c r="D100" s="212" t="s">
        <v>158</v>
      </c>
      <c r="E100" s="213" t="s">
        <v>125</v>
      </c>
      <c r="F100" s="211">
        <v>1</v>
      </c>
      <c r="G100" s="214">
        <v>72.75</v>
      </c>
      <c r="H100" s="214"/>
      <c r="I100" s="214"/>
      <c r="J100" s="214">
        <v>1</v>
      </c>
      <c r="K100" s="214"/>
      <c r="L100" s="216">
        <f>F100*G100*J100*0.9</f>
        <v>65.475000000000009</v>
      </c>
      <c r="M100" s="215" t="s">
        <v>159</v>
      </c>
    </row>
    <row r="101" spans="1:13" ht="16">
      <c r="A101" s="211"/>
      <c r="B101" s="212">
        <v>44986</v>
      </c>
      <c r="C101" s="212" t="s">
        <v>88</v>
      </c>
      <c r="D101" s="212"/>
      <c r="E101" s="213" t="s">
        <v>135</v>
      </c>
      <c r="F101" s="211">
        <v>1</v>
      </c>
      <c r="G101" s="214"/>
      <c r="H101" s="214"/>
      <c r="I101" s="214"/>
      <c r="J101" s="214"/>
      <c r="K101" s="214">
        <f>21.43*0.9</f>
        <v>19.286999999999999</v>
      </c>
      <c r="L101" s="214"/>
      <c r="M101" s="215" t="s">
        <v>159</v>
      </c>
    </row>
    <row r="102" spans="1:13" ht="16">
      <c r="A102" s="217"/>
      <c r="B102" s="218">
        <v>44986</v>
      </c>
      <c r="C102" s="218" t="s">
        <v>88</v>
      </c>
      <c r="D102" s="218"/>
      <c r="E102" s="219" t="s">
        <v>136</v>
      </c>
      <c r="F102" s="217">
        <v>1</v>
      </c>
      <c r="G102" s="220"/>
      <c r="H102" s="220"/>
      <c r="I102" s="220"/>
      <c r="J102" s="220"/>
      <c r="K102" s="220">
        <f>132.47*0.9</f>
        <v>119.223</v>
      </c>
      <c r="L102" s="220"/>
      <c r="M102" s="215" t="s">
        <v>159</v>
      </c>
    </row>
    <row r="103" spans="1:13" ht="16">
      <c r="A103" s="217"/>
      <c r="B103" s="218">
        <v>44986</v>
      </c>
      <c r="C103" s="218" t="s">
        <v>88</v>
      </c>
      <c r="D103" s="218"/>
      <c r="E103" s="219" t="s">
        <v>125</v>
      </c>
      <c r="F103" s="217">
        <v>1</v>
      </c>
      <c r="G103" s="220">
        <v>46.7</v>
      </c>
      <c r="H103" s="220"/>
      <c r="I103" s="220"/>
      <c r="J103" s="220">
        <v>0.3</v>
      </c>
      <c r="K103" s="220"/>
      <c r="L103" s="221">
        <f>F103*G103*J103*0.9</f>
        <v>12.609</v>
      </c>
      <c r="M103" s="215" t="s">
        <v>159</v>
      </c>
    </row>
    <row r="104" spans="1:13" ht="16">
      <c r="A104" s="217"/>
      <c r="B104" s="218">
        <v>44986</v>
      </c>
      <c r="C104" s="218" t="s">
        <v>88</v>
      </c>
      <c r="D104" s="218"/>
      <c r="E104" s="219" t="s">
        <v>148</v>
      </c>
      <c r="F104" s="217">
        <v>1</v>
      </c>
      <c r="G104" s="220"/>
      <c r="H104" s="220"/>
      <c r="I104" s="220"/>
      <c r="J104" s="220"/>
      <c r="K104" s="220">
        <f>42.32*0.9</f>
        <v>38.088000000000001</v>
      </c>
      <c r="L104" s="220"/>
      <c r="M104" s="215" t="s">
        <v>159</v>
      </c>
    </row>
    <row r="105" spans="1:13" ht="16">
      <c r="A105" s="217"/>
      <c r="B105" s="218">
        <v>44986</v>
      </c>
      <c r="C105" s="218" t="s">
        <v>131</v>
      </c>
      <c r="D105" s="218" t="s">
        <v>132</v>
      </c>
      <c r="E105" s="219" t="s">
        <v>147</v>
      </c>
      <c r="F105" s="217">
        <v>1</v>
      </c>
      <c r="G105" s="220"/>
      <c r="H105" s="220"/>
      <c r="I105" s="220"/>
      <c r="J105" s="220">
        <v>19.84</v>
      </c>
      <c r="K105" s="220"/>
      <c r="L105" s="220"/>
      <c r="M105" s="215" t="s">
        <v>159</v>
      </c>
    </row>
    <row r="106" spans="1:13" ht="16">
      <c r="A106" s="217"/>
      <c r="B106" s="218">
        <v>44986</v>
      </c>
      <c r="C106" s="218" t="s">
        <v>131</v>
      </c>
      <c r="D106" s="218" t="s">
        <v>132</v>
      </c>
      <c r="E106" s="219" t="s">
        <v>125</v>
      </c>
      <c r="F106" s="217">
        <v>1</v>
      </c>
      <c r="G106" s="220">
        <v>18.2</v>
      </c>
      <c r="H106" s="220"/>
      <c r="I106" s="220"/>
      <c r="J106" s="220">
        <v>0.3</v>
      </c>
      <c r="K106" s="220"/>
      <c r="L106" s="221">
        <f>F106*G106*J106*0.9</f>
        <v>4.9139999999999997</v>
      </c>
      <c r="M106" s="215" t="s">
        <v>159</v>
      </c>
    </row>
    <row r="107" spans="1:13" ht="16">
      <c r="A107" s="217"/>
      <c r="B107" s="218">
        <v>44986</v>
      </c>
      <c r="C107" s="218" t="s">
        <v>131</v>
      </c>
      <c r="D107" s="218" t="s">
        <v>132</v>
      </c>
      <c r="E107" s="219" t="s">
        <v>135</v>
      </c>
      <c r="F107" s="217">
        <v>1</v>
      </c>
      <c r="G107" s="220"/>
      <c r="H107" s="220"/>
      <c r="I107" s="220"/>
      <c r="J107" s="220"/>
      <c r="K107" s="220">
        <f>87.09*0.9</f>
        <v>78.381</v>
      </c>
      <c r="L107" s="221"/>
      <c r="M107" s="215" t="s">
        <v>159</v>
      </c>
    </row>
    <row r="108" spans="1:13" ht="16">
      <c r="A108" s="217"/>
      <c r="B108" s="218">
        <v>44986</v>
      </c>
      <c r="C108" s="218" t="s">
        <v>131</v>
      </c>
      <c r="D108" s="218" t="s">
        <v>132</v>
      </c>
      <c r="E108" s="219" t="s">
        <v>125</v>
      </c>
      <c r="F108" s="217">
        <v>1</v>
      </c>
      <c r="G108" s="220">
        <v>47.04</v>
      </c>
      <c r="H108" s="220"/>
      <c r="I108" s="220"/>
      <c r="J108" s="220">
        <v>0.3</v>
      </c>
      <c r="K108" s="220"/>
      <c r="L108" s="221">
        <f>F108*G108*J108*0.9</f>
        <v>12.700800000000001</v>
      </c>
      <c r="M108" s="215" t="s">
        <v>159</v>
      </c>
    </row>
    <row r="109" spans="1:13" ht="16">
      <c r="A109" s="217"/>
      <c r="B109" s="218">
        <v>44986</v>
      </c>
      <c r="C109" s="218" t="s">
        <v>70</v>
      </c>
      <c r="D109" s="218" t="s">
        <v>113</v>
      </c>
      <c r="E109" s="219" t="s">
        <v>147</v>
      </c>
      <c r="F109" s="217">
        <v>1</v>
      </c>
      <c r="G109" s="220"/>
      <c r="H109" s="220"/>
      <c r="I109" s="220"/>
      <c r="J109" s="220"/>
      <c r="K109" s="220">
        <f>93.37*0.9</f>
        <v>84.033000000000001</v>
      </c>
      <c r="L109" s="221"/>
      <c r="M109" s="215" t="s">
        <v>159</v>
      </c>
    </row>
    <row r="110" spans="1:13" ht="16">
      <c r="A110" s="217"/>
      <c r="B110" s="218">
        <v>44986</v>
      </c>
      <c r="C110" s="218" t="s">
        <v>70</v>
      </c>
      <c r="D110" s="218"/>
      <c r="E110" s="219" t="s">
        <v>125</v>
      </c>
      <c r="F110" s="217">
        <v>1</v>
      </c>
      <c r="G110" s="220">
        <v>91.94</v>
      </c>
      <c r="H110" s="220"/>
      <c r="I110" s="220"/>
      <c r="J110" s="220">
        <v>0.3</v>
      </c>
      <c r="K110" s="220"/>
      <c r="L110" s="221">
        <f>F110*G110*J110*0.9</f>
        <v>24.823799999999999</v>
      </c>
      <c r="M110" s="215" t="s">
        <v>159</v>
      </c>
    </row>
    <row r="111" spans="1:13" ht="16">
      <c r="A111" s="217"/>
      <c r="B111" s="218">
        <v>44986</v>
      </c>
      <c r="C111" s="218" t="s">
        <v>70</v>
      </c>
      <c r="D111" s="218"/>
      <c r="E111" s="219" t="s">
        <v>125</v>
      </c>
      <c r="F111" s="217">
        <v>14</v>
      </c>
      <c r="G111" s="220">
        <v>2.4</v>
      </c>
      <c r="H111" s="220"/>
      <c r="I111" s="220"/>
      <c r="J111" s="220">
        <v>0.2</v>
      </c>
      <c r="K111" s="220"/>
      <c r="L111" s="221">
        <f>F111*G111*J111*0.9</f>
        <v>6.0480000000000009</v>
      </c>
      <c r="M111" s="215" t="s">
        <v>159</v>
      </c>
    </row>
    <row r="112" spans="1:13" ht="16">
      <c r="A112" s="119"/>
      <c r="B112" s="120"/>
      <c r="C112" s="119"/>
      <c r="D112" s="119"/>
      <c r="E112" s="125"/>
      <c r="F112" s="124"/>
      <c r="G112" s="126"/>
      <c r="H112" s="126"/>
      <c r="I112" s="126"/>
      <c r="J112" s="127"/>
      <c r="K112" s="127"/>
      <c r="L112" s="128"/>
      <c r="M112" s="129"/>
    </row>
    <row r="113" spans="1:13" ht="13.5">
      <c r="A113" s="124"/>
      <c r="B113" s="130"/>
      <c r="C113" s="130"/>
      <c r="D113" s="130"/>
      <c r="E113" s="130"/>
      <c r="F113" s="130"/>
      <c r="G113" s="130"/>
      <c r="H113" s="130"/>
      <c r="I113" s="130"/>
      <c r="J113" s="130"/>
      <c r="K113" s="131"/>
      <c r="L113" s="130"/>
      <c r="M113" s="123"/>
    </row>
    <row r="114" spans="1:13" s="135" customFormat="1" ht="27" customHeight="1">
      <c r="A114" s="124"/>
      <c r="B114" s="132"/>
      <c r="C114" s="201" t="s">
        <v>80</v>
      </c>
      <c r="D114" s="201"/>
      <c r="E114" s="201"/>
      <c r="F114" s="133" t="s">
        <v>81</v>
      </c>
      <c r="G114" s="133"/>
      <c r="H114" s="133"/>
      <c r="I114" s="133"/>
      <c r="J114" s="133"/>
      <c r="K114" s="133">
        <f>SUM(K6:K113)</f>
        <v>10433.037</v>
      </c>
      <c r="L114" s="133">
        <f>SUM(L6:L113)</f>
        <v>779.00739999999996</v>
      </c>
      <c r="M114" s="134"/>
    </row>
    <row r="115" spans="1:13" s="135" customFormat="1" ht="27" customHeight="1">
      <c r="A115" s="124"/>
      <c r="B115" s="132"/>
      <c r="C115" s="201" t="s">
        <v>80</v>
      </c>
      <c r="D115" s="201"/>
      <c r="E115" s="201"/>
      <c r="F115" s="133" t="s">
        <v>81</v>
      </c>
      <c r="G115" s="133"/>
      <c r="H115" s="133"/>
      <c r="I115" s="133"/>
      <c r="J115" s="133"/>
      <c r="K115" s="133">
        <f>+K114+L114</f>
        <v>11212.044400000001</v>
      </c>
      <c r="L115" s="133"/>
      <c r="M115" s="134"/>
    </row>
    <row r="121" spans="1:13">
      <c r="M121" s="136"/>
    </row>
    <row r="122" spans="1:13">
      <c r="M122" s="136"/>
    </row>
    <row r="123" spans="1:13">
      <c r="M123" s="136"/>
    </row>
    <row r="124" spans="1:13">
      <c r="M124" s="136"/>
    </row>
    <row r="125" spans="1:13">
      <c r="M125" s="136"/>
    </row>
    <row r="126" spans="1:13">
      <c r="M126" s="136"/>
    </row>
    <row r="127" spans="1:13">
      <c r="M127" s="136"/>
    </row>
    <row r="128" spans="1:13">
      <c r="M128" s="136"/>
    </row>
    <row r="129" spans="13:13">
      <c r="M129" s="136"/>
    </row>
    <row r="130" spans="13:13">
      <c r="M130" s="136"/>
    </row>
    <row r="131" spans="13:13">
      <c r="M131" s="136"/>
    </row>
    <row r="132" spans="13:13">
      <c r="M132" s="136"/>
    </row>
    <row r="133" spans="13:13">
      <c r="M133" s="136"/>
    </row>
    <row r="134" spans="13:13">
      <c r="M134" s="136"/>
    </row>
  </sheetData>
  <autoFilter ref="A4:M20" xr:uid="{00000000-0009-0000-0000-000003000000}"/>
  <mergeCells count="3">
    <mergeCell ref="A2:E2"/>
    <mergeCell ref="C114:E114"/>
    <mergeCell ref="C115:E115"/>
  </mergeCells>
  <printOptions horizontalCentered="1"/>
  <pageMargins left="0.11811023622047245" right="0.11811023622047245" top="0.51181102362204722" bottom="0.74803149606299213" header="0.31496062992125984" footer="0.31496062992125984"/>
  <pageSetup paperSize="9" scale="71"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M26"/>
  <sheetViews>
    <sheetView view="pageBreakPreview" zoomScale="80" zoomScaleNormal="100" zoomScaleSheetLayoutView="80" workbookViewId="0">
      <pane ySplit="4" topLeftCell="A5" activePane="bottomLeft" state="frozen"/>
      <selection activeCell="R18" sqref="R18"/>
      <selection pane="bottomLeft" activeCell="E29" sqref="E29"/>
    </sheetView>
  </sheetViews>
  <sheetFormatPr defaultRowHeight="12.5"/>
  <cols>
    <col min="1" max="2" width="10.36328125" style="111" customWidth="1"/>
    <col min="3" max="4" width="11.90625" style="111" customWidth="1"/>
    <col min="5" max="5" width="24.6328125" style="111" customWidth="1"/>
    <col min="6" max="6" width="8.453125" style="111" customWidth="1"/>
    <col min="7" max="7" width="13.54296875" style="111" customWidth="1"/>
    <col min="8" max="9" width="13.54296875" style="111" hidden="1" customWidth="1"/>
    <col min="10" max="10" width="14.36328125" style="111" customWidth="1"/>
    <col min="11" max="11" width="13.453125" style="111" customWidth="1"/>
    <col min="12" max="12" width="18" style="111" customWidth="1"/>
    <col min="13" max="13" width="36.36328125" style="137" customWidth="1"/>
    <col min="14" max="14" width="39.54296875" style="111" bestFit="1" customWidth="1"/>
    <col min="15" max="260" width="8.90625" style="111"/>
    <col min="261" max="261" width="10.36328125" style="111" customWidth="1"/>
    <col min="262" max="262" width="34.6328125" style="111" customWidth="1"/>
    <col min="263" max="263" width="8.453125" style="111" customWidth="1"/>
    <col min="264" max="264" width="13.54296875" style="111" customWidth="1"/>
    <col min="265" max="265" width="14.36328125" style="111" customWidth="1"/>
    <col min="266" max="266" width="13.453125" style="111" customWidth="1"/>
    <col min="267" max="267" width="18" style="111" customWidth="1"/>
    <col min="268" max="269" width="18.6328125" style="111" customWidth="1"/>
    <col min="270" max="516" width="8.90625" style="111"/>
    <col min="517" max="517" width="10.36328125" style="111" customWidth="1"/>
    <col min="518" max="518" width="34.6328125" style="111" customWidth="1"/>
    <col min="519" max="519" width="8.453125" style="111" customWidth="1"/>
    <col min="520" max="520" width="13.54296875" style="111" customWidth="1"/>
    <col min="521" max="521" width="14.36328125" style="111" customWidth="1"/>
    <col min="522" max="522" width="13.453125" style="111" customWidth="1"/>
    <col min="523" max="523" width="18" style="111" customWidth="1"/>
    <col min="524" max="525" width="18.6328125" style="111" customWidth="1"/>
    <col min="526" max="772" width="8.90625" style="111"/>
    <col min="773" max="773" width="10.36328125" style="111" customWidth="1"/>
    <col min="774" max="774" width="34.6328125" style="111" customWidth="1"/>
    <col min="775" max="775" width="8.453125" style="111" customWidth="1"/>
    <col min="776" max="776" width="13.54296875" style="111" customWidth="1"/>
    <col min="777" max="777" width="14.36328125" style="111" customWidth="1"/>
    <col min="778" max="778" width="13.453125" style="111" customWidth="1"/>
    <col min="779" max="779" width="18" style="111" customWidth="1"/>
    <col min="780" max="781" width="18.6328125" style="111" customWidth="1"/>
    <col min="782" max="1028" width="8.90625" style="111"/>
    <col min="1029" max="1029" width="10.36328125" style="111" customWidth="1"/>
    <col min="1030" max="1030" width="34.6328125" style="111" customWidth="1"/>
    <col min="1031" max="1031" width="8.453125" style="111" customWidth="1"/>
    <col min="1032" max="1032" width="13.54296875" style="111" customWidth="1"/>
    <col min="1033" max="1033" width="14.36328125" style="111" customWidth="1"/>
    <col min="1034" max="1034" width="13.453125" style="111" customWidth="1"/>
    <col min="1035" max="1035" width="18" style="111" customWidth="1"/>
    <col min="1036" max="1037" width="18.6328125" style="111" customWidth="1"/>
    <col min="1038" max="1284" width="8.90625" style="111"/>
    <col min="1285" max="1285" width="10.36328125" style="111" customWidth="1"/>
    <col min="1286" max="1286" width="34.6328125" style="111" customWidth="1"/>
    <col min="1287" max="1287" width="8.453125" style="111" customWidth="1"/>
    <col min="1288" max="1288" width="13.54296875" style="111" customWidth="1"/>
    <col min="1289" max="1289" width="14.36328125" style="111" customWidth="1"/>
    <col min="1290" max="1290" width="13.453125" style="111" customWidth="1"/>
    <col min="1291" max="1291" width="18" style="111" customWidth="1"/>
    <col min="1292" max="1293" width="18.6328125" style="111" customWidth="1"/>
    <col min="1294" max="1540" width="8.90625" style="111"/>
    <col min="1541" max="1541" width="10.36328125" style="111" customWidth="1"/>
    <col min="1542" max="1542" width="34.6328125" style="111" customWidth="1"/>
    <col min="1543" max="1543" width="8.453125" style="111" customWidth="1"/>
    <col min="1544" max="1544" width="13.54296875" style="111" customWidth="1"/>
    <col min="1545" max="1545" width="14.36328125" style="111" customWidth="1"/>
    <col min="1546" max="1546" width="13.453125" style="111" customWidth="1"/>
    <col min="1547" max="1547" width="18" style="111" customWidth="1"/>
    <col min="1548" max="1549" width="18.6328125" style="111" customWidth="1"/>
    <col min="1550" max="1796" width="8.90625" style="111"/>
    <col min="1797" max="1797" width="10.36328125" style="111" customWidth="1"/>
    <col min="1798" max="1798" width="34.6328125" style="111" customWidth="1"/>
    <col min="1799" max="1799" width="8.453125" style="111" customWidth="1"/>
    <col min="1800" max="1800" width="13.54296875" style="111" customWidth="1"/>
    <col min="1801" max="1801" width="14.36328125" style="111" customWidth="1"/>
    <col min="1802" max="1802" width="13.453125" style="111" customWidth="1"/>
    <col min="1803" max="1803" width="18" style="111" customWidth="1"/>
    <col min="1804" max="1805" width="18.6328125" style="111" customWidth="1"/>
    <col min="1806" max="2052" width="8.90625" style="111"/>
    <col min="2053" max="2053" width="10.36328125" style="111" customWidth="1"/>
    <col min="2054" max="2054" width="34.6328125" style="111" customWidth="1"/>
    <col min="2055" max="2055" width="8.453125" style="111" customWidth="1"/>
    <col min="2056" max="2056" width="13.54296875" style="111" customWidth="1"/>
    <col min="2057" max="2057" width="14.36328125" style="111" customWidth="1"/>
    <col min="2058" max="2058" width="13.453125" style="111" customWidth="1"/>
    <col min="2059" max="2059" width="18" style="111" customWidth="1"/>
    <col min="2060" max="2061" width="18.6328125" style="111" customWidth="1"/>
    <col min="2062" max="2308" width="8.90625" style="111"/>
    <col min="2309" max="2309" width="10.36328125" style="111" customWidth="1"/>
    <col min="2310" max="2310" width="34.6328125" style="111" customWidth="1"/>
    <col min="2311" max="2311" width="8.453125" style="111" customWidth="1"/>
    <col min="2312" max="2312" width="13.54296875" style="111" customWidth="1"/>
    <col min="2313" max="2313" width="14.36328125" style="111" customWidth="1"/>
    <col min="2314" max="2314" width="13.453125" style="111" customWidth="1"/>
    <col min="2315" max="2315" width="18" style="111" customWidth="1"/>
    <col min="2316" max="2317" width="18.6328125" style="111" customWidth="1"/>
    <col min="2318" max="2564" width="8.90625" style="111"/>
    <col min="2565" max="2565" width="10.36328125" style="111" customWidth="1"/>
    <col min="2566" max="2566" width="34.6328125" style="111" customWidth="1"/>
    <col min="2567" max="2567" width="8.453125" style="111" customWidth="1"/>
    <col min="2568" max="2568" width="13.54296875" style="111" customWidth="1"/>
    <col min="2569" max="2569" width="14.36328125" style="111" customWidth="1"/>
    <col min="2570" max="2570" width="13.453125" style="111" customWidth="1"/>
    <col min="2571" max="2571" width="18" style="111" customWidth="1"/>
    <col min="2572" max="2573" width="18.6328125" style="111" customWidth="1"/>
    <col min="2574" max="2820" width="8.90625" style="111"/>
    <col min="2821" max="2821" width="10.36328125" style="111" customWidth="1"/>
    <col min="2822" max="2822" width="34.6328125" style="111" customWidth="1"/>
    <col min="2823" max="2823" width="8.453125" style="111" customWidth="1"/>
    <col min="2824" max="2824" width="13.54296875" style="111" customWidth="1"/>
    <col min="2825" max="2825" width="14.36328125" style="111" customWidth="1"/>
    <col min="2826" max="2826" width="13.453125" style="111" customWidth="1"/>
    <col min="2827" max="2827" width="18" style="111" customWidth="1"/>
    <col min="2828" max="2829" width="18.6328125" style="111" customWidth="1"/>
    <col min="2830" max="3076" width="8.90625" style="111"/>
    <col min="3077" max="3077" width="10.36328125" style="111" customWidth="1"/>
    <col min="3078" max="3078" width="34.6328125" style="111" customWidth="1"/>
    <col min="3079" max="3079" width="8.453125" style="111" customWidth="1"/>
    <col min="3080" max="3080" width="13.54296875" style="111" customWidth="1"/>
    <col min="3081" max="3081" width="14.36328125" style="111" customWidth="1"/>
    <col min="3082" max="3082" width="13.453125" style="111" customWidth="1"/>
    <col min="3083" max="3083" width="18" style="111" customWidth="1"/>
    <col min="3084" max="3085" width="18.6328125" style="111" customWidth="1"/>
    <col min="3086" max="3332" width="8.90625" style="111"/>
    <col min="3333" max="3333" width="10.36328125" style="111" customWidth="1"/>
    <col min="3334" max="3334" width="34.6328125" style="111" customWidth="1"/>
    <col min="3335" max="3335" width="8.453125" style="111" customWidth="1"/>
    <col min="3336" max="3336" width="13.54296875" style="111" customWidth="1"/>
    <col min="3337" max="3337" width="14.36328125" style="111" customWidth="1"/>
    <col min="3338" max="3338" width="13.453125" style="111" customWidth="1"/>
    <col min="3339" max="3339" width="18" style="111" customWidth="1"/>
    <col min="3340" max="3341" width="18.6328125" style="111" customWidth="1"/>
    <col min="3342" max="3588" width="8.90625" style="111"/>
    <col min="3589" max="3589" width="10.36328125" style="111" customWidth="1"/>
    <col min="3590" max="3590" width="34.6328125" style="111" customWidth="1"/>
    <col min="3591" max="3591" width="8.453125" style="111" customWidth="1"/>
    <col min="3592" max="3592" width="13.54296875" style="111" customWidth="1"/>
    <col min="3593" max="3593" width="14.36328125" style="111" customWidth="1"/>
    <col min="3594" max="3594" width="13.453125" style="111" customWidth="1"/>
    <col min="3595" max="3595" width="18" style="111" customWidth="1"/>
    <col min="3596" max="3597" width="18.6328125" style="111" customWidth="1"/>
    <col min="3598" max="3844" width="8.90625" style="111"/>
    <col min="3845" max="3845" width="10.36328125" style="111" customWidth="1"/>
    <col min="3846" max="3846" width="34.6328125" style="111" customWidth="1"/>
    <col min="3847" max="3847" width="8.453125" style="111" customWidth="1"/>
    <col min="3848" max="3848" width="13.54296875" style="111" customWidth="1"/>
    <col min="3849" max="3849" width="14.36328125" style="111" customWidth="1"/>
    <col min="3850" max="3850" width="13.453125" style="111" customWidth="1"/>
    <col min="3851" max="3851" width="18" style="111" customWidth="1"/>
    <col min="3852" max="3853" width="18.6328125" style="111" customWidth="1"/>
    <col min="3854" max="4100" width="8.90625" style="111"/>
    <col min="4101" max="4101" width="10.36328125" style="111" customWidth="1"/>
    <col min="4102" max="4102" width="34.6328125" style="111" customWidth="1"/>
    <col min="4103" max="4103" width="8.453125" style="111" customWidth="1"/>
    <col min="4104" max="4104" width="13.54296875" style="111" customWidth="1"/>
    <col min="4105" max="4105" width="14.36328125" style="111" customWidth="1"/>
    <col min="4106" max="4106" width="13.453125" style="111" customWidth="1"/>
    <col min="4107" max="4107" width="18" style="111" customWidth="1"/>
    <col min="4108" max="4109" width="18.6328125" style="111" customWidth="1"/>
    <col min="4110" max="4356" width="8.90625" style="111"/>
    <col min="4357" max="4357" width="10.36328125" style="111" customWidth="1"/>
    <col min="4358" max="4358" width="34.6328125" style="111" customWidth="1"/>
    <col min="4359" max="4359" width="8.453125" style="111" customWidth="1"/>
    <col min="4360" max="4360" width="13.54296875" style="111" customWidth="1"/>
    <col min="4361" max="4361" width="14.36328125" style="111" customWidth="1"/>
    <col min="4362" max="4362" width="13.453125" style="111" customWidth="1"/>
    <col min="4363" max="4363" width="18" style="111" customWidth="1"/>
    <col min="4364" max="4365" width="18.6328125" style="111" customWidth="1"/>
    <col min="4366" max="4612" width="8.90625" style="111"/>
    <col min="4613" max="4613" width="10.36328125" style="111" customWidth="1"/>
    <col min="4614" max="4614" width="34.6328125" style="111" customWidth="1"/>
    <col min="4615" max="4615" width="8.453125" style="111" customWidth="1"/>
    <col min="4616" max="4616" width="13.54296875" style="111" customWidth="1"/>
    <col min="4617" max="4617" width="14.36328125" style="111" customWidth="1"/>
    <col min="4618" max="4618" width="13.453125" style="111" customWidth="1"/>
    <col min="4619" max="4619" width="18" style="111" customWidth="1"/>
    <col min="4620" max="4621" width="18.6328125" style="111" customWidth="1"/>
    <col min="4622" max="4868" width="8.90625" style="111"/>
    <col min="4869" max="4869" width="10.36328125" style="111" customWidth="1"/>
    <col min="4870" max="4870" width="34.6328125" style="111" customWidth="1"/>
    <col min="4871" max="4871" width="8.453125" style="111" customWidth="1"/>
    <col min="4872" max="4872" width="13.54296875" style="111" customWidth="1"/>
    <col min="4873" max="4873" width="14.36328125" style="111" customWidth="1"/>
    <col min="4874" max="4874" width="13.453125" style="111" customWidth="1"/>
    <col min="4875" max="4875" width="18" style="111" customWidth="1"/>
    <col min="4876" max="4877" width="18.6328125" style="111" customWidth="1"/>
    <col min="4878" max="5124" width="8.90625" style="111"/>
    <col min="5125" max="5125" width="10.36328125" style="111" customWidth="1"/>
    <col min="5126" max="5126" width="34.6328125" style="111" customWidth="1"/>
    <col min="5127" max="5127" width="8.453125" style="111" customWidth="1"/>
    <col min="5128" max="5128" width="13.54296875" style="111" customWidth="1"/>
    <col min="5129" max="5129" width="14.36328125" style="111" customWidth="1"/>
    <col min="5130" max="5130" width="13.453125" style="111" customWidth="1"/>
    <col min="5131" max="5131" width="18" style="111" customWidth="1"/>
    <col min="5132" max="5133" width="18.6328125" style="111" customWidth="1"/>
    <col min="5134" max="5380" width="8.90625" style="111"/>
    <col min="5381" max="5381" width="10.36328125" style="111" customWidth="1"/>
    <col min="5382" max="5382" width="34.6328125" style="111" customWidth="1"/>
    <col min="5383" max="5383" width="8.453125" style="111" customWidth="1"/>
    <col min="5384" max="5384" width="13.54296875" style="111" customWidth="1"/>
    <col min="5385" max="5385" width="14.36328125" style="111" customWidth="1"/>
    <col min="5386" max="5386" width="13.453125" style="111" customWidth="1"/>
    <col min="5387" max="5387" width="18" style="111" customWidth="1"/>
    <col min="5388" max="5389" width="18.6328125" style="111" customWidth="1"/>
    <col min="5390" max="5636" width="8.90625" style="111"/>
    <col min="5637" max="5637" width="10.36328125" style="111" customWidth="1"/>
    <col min="5638" max="5638" width="34.6328125" style="111" customWidth="1"/>
    <col min="5639" max="5639" width="8.453125" style="111" customWidth="1"/>
    <col min="5640" max="5640" width="13.54296875" style="111" customWidth="1"/>
    <col min="5641" max="5641" width="14.36328125" style="111" customWidth="1"/>
    <col min="5642" max="5642" width="13.453125" style="111" customWidth="1"/>
    <col min="5643" max="5643" width="18" style="111" customWidth="1"/>
    <col min="5644" max="5645" width="18.6328125" style="111" customWidth="1"/>
    <col min="5646" max="5892" width="8.90625" style="111"/>
    <col min="5893" max="5893" width="10.36328125" style="111" customWidth="1"/>
    <col min="5894" max="5894" width="34.6328125" style="111" customWidth="1"/>
    <col min="5895" max="5895" width="8.453125" style="111" customWidth="1"/>
    <col min="5896" max="5896" width="13.54296875" style="111" customWidth="1"/>
    <col min="5897" max="5897" width="14.36328125" style="111" customWidth="1"/>
    <col min="5898" max="5898" width="13.453125" style="111" customWidth="1"/>
    <col min="5899" max="5899" width="18" style="111" customWidth="1"/>
    <col min="5900" max="5901" width="18.6328125" style="111" customWidth="1"/>
    <col min="5902" max="6148" width="8.90625" style="111"/>
    <col min="6149" max="6149" width="10.36328125" style="111" customWidth="1"/>
    <col min="6150" max="6150" width="34.6328125" style="111" customWidth="1"/>
    <col min="6151" max="6151" width="8.453125" style="111" customWidth="1"/>
    <col min="6152" max="6152" width="13.54296875" style="111" customWidth="1"/>
    <col min="6153" max="6153" width="14.36328125" style="111" customWidth="1"/>
    <col min="6154" max="6154" width="13.453125" style="111" customWidth="1"/>
    <col min="6155" max="6155" width="18" style="111" customWidth="1"/>
    <col min="6156" max="6157" width="18.6328125" style="111" customWidth="1"/>
    <col min="6158" max="6404" width="8.90625" style="111"/>
    <col min="6405" max="6405" width="10.36328125" style="111" customWidth="1"/>
    <col min="6406" max="6406" width="34.6328125" style="111" customWidth="1"/>
    <col min="6407" max="6407" width="8.453125" style="111" customWidth="1"/>
    <col min="6408" max="6408" width="13.54296875" style="111" customWidth="1"/>
    <col min="6409" max="6409" width="14.36328125" style="111" customWidth="1"/>
    <col min="6410" max="6410" width="13.453125" style="111" customWidth="1"/>
    <col min="6411" max="6411" width="18" style="111" customWidth="1"/>
    <col min="6412" max="6413" width="18.6328125" style="111" customWidth="1"/>
    <col min="6414" max="6660" width="8.90625" style="111"/>
    <col min="6661" max="6661" width="10.36328125" style="111" customWidth="1"/>
    <col min="6662" max="6662" width="34.6328125" style="111" customWidth="1"/>
    <col min="6663" max="6663" width="8.453125" style="111" customWidth="1"/>
    <col min="6664" max="6664" width="13.54296875" style="111" customWidth="1"/>
    <col min="6665" max="6665" width="14.36328125" style="111" customWidth="1"/>
    <col min="6666" max="6666" width="13.453125" style="111" customWidth="1"/>
    <col min="6667" max="6667" width="18" style="111" customWidth="1"/>
    <col min="6668" max="6669" width="18.6328125" style="111" customWidth="1"/>
    <col min="6670" max="6916" width="8.90625" style="111"/>
    <col min="6917" max="6917" width="10.36328125" style="111" customWidth="1"/>
    <col min="6918" max="6918" width="34.6328125" style="111" customWidth="1"/>
    <col min="6919" max="6919" width="8.453125" style="111" customWidth="1"/>
    <col min="6920" max="6920" width="13.54296875" style="111" customWidth="1"/>
    <col min="6921" max="6921" width="14.36328125" style="111" customWidth="1"/>
    <col min="6922" max="6922" width="13.453125" style="111" customWidth="1"/>
    <col min="6923" max="6923" width="18" style="111" customWidth="1"/>
    <col min="6924" max="6925" width="18.6328125" style="111" customWidth="1"/>
    <col min="6926" max="7172" width="8.90625" style="111"/>
    <col min="7173" max="7173" width="10.36328125" style="111" customWidth="1"/>
    <col min="7174" max="7174" width="34.6328125" style="111" customWidth="1"/>
    <col min="7175" max="7175" width="8.453125" style="111" customWidth="1"/>
    <col min="7176" max="7176" width="13.54296875" style="111" customWidth="1"/>
    <col min="7177" max="7177" width="14.36328125" style="111" customWidth="1"/>
    <col min="7178" max="7178" width="13.453125" style="111" customWidth="1"/>
    <col min="7179" max="7179" width="18" style="111" customWidth="1"/>
    <col min="7180" max="7181" width="18.6328125" style="111" customWidth="1"/>
    <col min="7182" max="7428" width="8.90625" style="111"/>
    <col min="7429" max="7429" width="10.36328125" style="111" customWidth="1"/>
    <col min="7430" max="7430" width="34.6328125" style="111" customWidth="1"/>
    <col min="7431" max="7431" width="8.453125" style="111" customWidth="1"/>
    <col min="7432" max="7432" width="13.54296875" style="111" customWidth="1"/>
    <col min="7433" max="7433" width="14.36328125" style="111" customWidth="1"/>
    <col min="7434" max="7434" width="13.453125" style="111" customWidth="1"/>
    <col min="7435" max="7435" width="18" style="111" customWidth="1"/>
    <col min="7436" max="7437" width="18.6328125" style="111" customWidth="1"/>
    <col min="7438" max="7684" width="8.90625" style="111"/>
    <col min="7685" max="7685" width="10.36328125" style="111" customWidth="1"/>
    <col min="7686" max="7686" width="34.6328125" style="111" customWidth="1"/>
    <col min="7687" max="7687" width="8.453125" style="111" customWidth="1"/>
    <col min="7688" max="7688" width="13.54296875" style="111" customWidth="1"/>
    <col min="7689" max="7689" width="14.36328125" style="111" customWidth="1"/>
    <col min="7690" max="7690" width="13.453125" style="111" customWidth="1"/>
    <col min="7691" max="7691" width="18" style="111" customWidth="1"/>
    <col min="7692" max="7693" width="18.6328125" style="111" customWidth="1"/>
    <col min="7694" max="7940" width="8.90625" style="111"/>
    <col min="7941" max="7941" width="10.36328125" style="111" customWidth="1"/>
    <col min="7942" max="7942" width="34.6328125" style="111" customWidth="1"/>
    <col min="7943" max="7943" width="8.453125" style="111" customWidth="1"/>
    <col min="7944" max="7944" width="13.54296875" style="111" customWidth="1"/>
    <col min="7945" max="7945" width="14.36328125" style="111" customWidth="1"/>
    <col min="7946" max="7946" width="13.453125" style="111" customWidth="1"/>
    <col min="7947" max="7947" width="18" style="111" customWidth="1"/>
    <col min="7948" max="7949" width="18.6328125" style="111" customWidth="1"/>
    <col min="7950" max="8196" width="8.90625" style="111"/>
    <col min="8197" max="8197" width="10.36328125" style="111" customWidth="1"/>
    <col min="8198" max="8198" width="34.6328125" style="111" customWidth="1"/>
    <col min="8199" max="8199" width="8.453125" style="111" customWidth="1"/>
    <col min="8200" max="8200" width="13.54296875" style="111" customWidth="1"/>
    <col min="8201" max="8201" width="14.36328125" style="111" customWidth="1"/>
    <col min="8202" max="8202" width="13.453125" style="111" customWidth="1"/>
    <col min="8203" max="8203" width="18" style="111" customWidth="1"/>
    <col min="8204" max="8205" width="18.6328125" style="111" customWidth="1"/>
    <col min="8206" max="8452" width="8.90625" style="111"/>
    <col min="8453" max="8453" width="10.36328125" style="111" customWidth="1"/>
    <col min="8454" max="8454" width="34.6328125" style="111" customWidth="1"/>
    <col min="8455" max="8455" width="8.453125" style="111" customWidth="1"/>
    <col min="8456" max="8456" width="13.54296875" style="111" customWidth="1"/>
    <col min="8457" max="8457" width="14.36328125" style="111" customWidth="1"/>
    <col min="8458" max="8458" width="13.453125" style="111" customWidth="1"/>
    <col min="8459" max="8459" width="18" style="111" customWidth="1"/>
    <col min="8460" max="8461" width="18.6328125" style="111" customWidth="1"/>
    <col min="8462" max="8708" width="8.90625" style="111"/>
    <col min="8709" max="8709" width="10.36328125" style="111" customWidth="1"/>
    <col min="8710" max="8710" width="34.6328125" style="111" customWidth="1"/>
    <col min="8711" max="8711" width="8.453125" style="111" customWidth="1"/>
    <col min="8712" max="8712" width="13.54296875" style="111" customWidth="1"/>
    <col min="8713" max="8713" width="14.36328125" style="111" customWidth="1"/>
    <col min="8714" max="8714" width="13.453125" style="111" customWidth="1"/>
    <col min="8715" max="8715" width="18" style="111" customWidth="1"/>
    <col min="8716" max="8717" width="18.6328125" style="111" customWidth="1"/>
    <col min="8718" max="8964" width="8.90625" style="111"/>
    <col min="8965" max="8965" width="10.36328125" style="111" customWidth="1"/>
    <col min="8966" max="8966" width="34.6328125" style="111" customWidth="1"/>
    <col min="8967" max="8967" width="8.453125" style="111" customWidth="1"/>
    <col min="8968" max="8968" width="13.54296875" style="111" customWidth="1"/>
    <col min="8969" max="8969" width="14.36328125" style="111" customWidth="1"/>
    <col min="8970" max="8970" width="13.453125" style="111" customWidth="1"/>
    <col min="8971" max="8971" width="18" style="111" customWidth="1"/>
    <col min="8972" max="8973" width="18.6328125" style="111" customWidth="1"/>
    <col min="8974" max="9220" width="8.90625" style="111"/>
    <col min="9221" max="9221" width="10.36328125" style="111" customWidth="1"/>
    <col min="9222" max="9222" width="34.6328125" style="111" customWidth="1"/>
    <col min="9223" max="9223" width="8.453125" style="111" customWidth="1"/>
    <col min="9224" max="9224" width="13.54296875" style="111" customWidth="1"/>
    <col min="9225" max="9225" width="14.36328125" style="111" customWidth="1"/>
    <col min="9226" max="9226" width="13.453125" style="111" customWidth="1"/>
    <col min="9227" max="9227" width="18" style="111" customWidth="1"/>
    <col min="9228" max="9229" width="18.6328125" style="111" customWidth="1"/>
    <col min="9230" max="9476" width="8.90625" style="111"/>
    <col min="9477" max="9477" width="10.36328125" style="111" customWidth="1"/>
    <col min="9478" max="9478" width="34.6328125" style="111" customWidth="1"/>
    <col min="9479" max="9479" width="8.453125" style="111" customWidth="1"/>
    <col min="9480" max="9480" width="13.54296875" style="111" customWidth="1"/>
    <col min="9481" max="9481" width="14.36328125" style="111" customWidth="1"/>
    <col min="9482" max="9482" width="13.453125" style="111" customWidth="1"/>
    <col min="9483" max="9483" width="18" style="111" customWidth="1"/>
    <col min="9484" max="9485" width="18.6328125" style="111" customWidth="1"/>
    <col min="9486" max="9732" width="8.90625" style="111"/>
    <col min="9733" max="9733" width="10.36328125" style="111" customWidth="1"/>
    <col min="9734" max="9734" width="34.6328125" style="111" customWidth="1"/>
    <col min="9735" max="9735" width="8.453125" style="111" customWidth="1"/>
    <col min="9736" max="9736" width="13.54296875" style="111" customWidth="1"/>
    <col min="9737" max="9737" width="14.36328125" style="111" customWidth="1"/>
    <col min="9738" max="9738" width="13.453125" style="111" customWidth="1"/>
    <col min="9739" max="9739" width="18" style="111" customWidth="1"/>
    <col min="9740" max="9741" width="18.6328125" style="111" customWidth="1"/>
    <col min="9742" max="9988" width="8.90625" style="111"/>
    <col min="9989" max="9989" width="10.36328125" style="111" customWidth="1"/>
    <col min="9990" max="9990" width="34.6328125" style="111" customWidth="1"/>
    <col min="9991" max="9991" width="8.453125" style="111" customWidth="1"/>
    <col min="9992" max="9992" width="13.54296875" style="111" customWidth="1"/>
    <col min="9993" max="9993" width="14.36328125" style="111" customWidth="1"/>
    <col min="9994" max="9994" width="13.453125" style="111" customWidth="1"/>
    <col min="9995" max="9995" width="18" style="111" customWidth="1"/>
    <col min="9996" max="9997" width="18.6328125" style="111" customWidth="1"/>
    <col min="9998" max="10244" width="8.90625" style="111"/>
    <col min="10245" max="10245" width="10.36328125" style="111" customWidth="1"/>
    <col min="10246" max="10246" width="34.6328125" style="111" customWidth="1"/>
    <col min="10247" max="10247" width="8.453125" style="111" customWidth="1"/>
    <col min="10248" max="10248" width="13.54296875" style="111" customWidth="1"/>
    <col min="10249" max="10249" width="14.36328125" style="111" customWidth="1"/>
    <col min="10250" max="10250" width="13.453125" style="111" customWidth="1"/>
    <col min="10251" max="10251" width="18" style="111" customWidth="1"/>
    <col min="10252" max="10253" width="18.6328125" style="111" customWidth="1"/>
    <col min="10254" max="10500" width="8.90625" style="111"/>
    <col min="10501" max="10501" width="10.36328125" style="111" customWidth="1"/>
    <col min="10502" max="10502" width="34.6328125" style="111" customWidth="1"/>
    <col min="10503" max="10503" width="8.453125" style="111" customWidth="1"/>
    <col min="10504" max="10504" width="13.54296875" style="111" customWidth="1"/>
    <col min="10505" max="10505" width="14.36328125" style="111" customWidth="1"/>
    <col min="10506" max="10506" width="13.453125" style="111" customWidth="1"/>
    <col min="10507" max="10507" width="18" style="111" customWidth="1"/>
    <col min="10508" max="10509" width="18.6328125" style="111" customWidth="1"/>
    <col min="10510" max="10756" width="8.90625" style="111"/>
    <col min="10757" max="10757" width="10.36328125" style="111" customWidth="1"/>
    <col min="10758" max="10758" width="34.6328125" style="111" customWidth="1"/>
    <col min="10759" max="10759" width="8.453125" style="111" customWidth="1"/>
    <col min="10760" max="10760" width="13.54296875" style="111" customWidth="1"/>
    <col min="10761" max="10761" width="14.36328125" style="111" customWidth="1"/>
    <col min="10762" max="10762" width="13.453125" style="111" customWidth="1"/>
    <col min="10763" max="10763" width="18" style="111" customWidth="1"/>
    <col min="10764" max="10765" width="18.6328125" style="111" customWidth="1"/>
    <col min="10766" max="11012" width="8.90625" style="111"/>
    <col min="11013" max="11013" width="10.36328125" style="111" customWidth="1"/>
    <col min="11014" max="11014" width="34.6328125" style="111" customWidth="1"/>
    <col min="11015" max="11015" width="8.453125" style="111" customWidth="1"/>
    <col min="11016" max="11016" width="13.54296875" style="111" customWidth="1"/>
    <col min="11017" max="11017" width="14.36328125" style="111" customWidth="1"/>
    <col min="11018" max="11018" width="13.453125" style="111" customWidth="1"/>
    <col min="11019" max="11019" width="18" style="111" customWidth="1"/>
    <col min="11020" max="11021" width="18.6328125" style="111" customWidth="1"/>
    <col min="11022" max="11268" width="8.90625" style="111"/>
    <col min="11269" max="11269" width="10.36328125" style="111" customWidth="1"/>
    <col min="11270" max="11270" width="34.6328125" style="111" customWidth="1"/>
    <col min="11271" max="11271" width="8.453125" style="111" customWidth="1"/>
    <col min="11272" max="11272" width="13.54296875" style="111" customWidth="1"/>
    <col min="11273" max="11273" width="14.36328125" style="111" customWidth="1"/>
    <col min="11274" max="11274" width="13.453125" style="111" customWidth="1"/>
    <col min="11275" max="11275" width="18" style="111" customWidth="1"/>
    <col min="11276" max="11277" width="18.6328125" style="111" customWidth="1"/>
    <col min="11278" max="11524" width="8.90625" style="111"/>
    <col min="11525" max="11525" width="10.36328125" style="111" customWidth="1"/>
    <col min="11526" max="11526" width="34.6328125" style="111" customWidth="1"/>
    <col min="11527" max="11527" width="8.453125" style="111" customWidth="1"/>
    <col min="11528" max="11528" width="13.54296875" style="111" customWidth="1"/>
    <col min="11529" max="11529" width="14.36328125" style="111" customWidth="1"/>
    <col min="11530" max="11530" width="13.453125" style="111" customWidth="1"/>
    <col min="11531" max="11531" width="18" style="111" customWidth="1"/>
    <col min="11532" max="11533" width="18.6328125" style="111" customWidth="1"/>
    <col min="11534" max="11780" width="8.90625" style="111"/>
    <col min="11781" max="11781" width="10.36328125" style="111" customWidth="1"/>
    <col min="11782" max="11782" width="34.6328125" style="111" customWidth="1"/>
    <col min="11783" max="11783" width="8.453125" style="111" customWidth="1"/>
    <col min="11784" max="11784" width="13.54296875" style="111" customWidth="1"/>
    <col min="11785" max="11785" width="14.36328125" style="111" customWidth="1"/>
    <col min="11786" max="11786" width="13.453125" style="111" customWidth="1"/>
    <col min="11787" max="11787" width="18" style="111" customWidth="1"/>
    <col min="11788" max="11789" width="18.6328125" style="111" customWidth="1"/>
    <col min="11790" max="12036" width="8.90625" style="111"/>
    <col min="12037" max="12037" width="10.36328125" style="111" customWidth="1"/>
    <col min="12038" max="12038" width="34.6328125" style="111" customWidth="1"/>
    <col min="12039" max="12039" width="8.453125" style="111" customWidth="1"/>
    <col min="12040" max="12040" width="13.54296875" style="111" customWidth="1"/>
    <col min="12041" max="12041" width="14.36328125" style="111" customWidth="1"/>
    <col min="12042" max="12042" width="13.453125" style="111" customWidth="1"/>
    <col min="12043" max="12043" width="18" style="111" customWidth="1"/>
    <col min="12044" max="12045" width="18.6328125" style="111" customWidth="1"/>
    <col min="12046" max="12292" width="8.90625" style="111"/>
    <col min="12293" max="12293" width="10.36328125" style="111" customWidth="1"/>
    <col min="12294" max="12294" width="34.6328125" style="111" customWidth="1"/>
    <col min="12295" max="12295" width="8.453125" style="111" customWidth="1"/>
    <col min="12296" max="12296" width="13.54296875" style="111" customWidth="1"/>
    <col min="12297" max="12297" width="14.36328125" style="111" customWidth="1"/>
    <col min="12298" max="12298" width="13.453125" style="111" customWidth="1"/>
    <col min="12299" max="12299" width="18" style="111" customWidth="1"/>
    <col min="12300" max="12301" width="18.6328125" style="111" customWidth="1"/>
    <col min="12302" max="12548" width="8.90625" style="111"/>
    <col min="12549" max="12549" width="10.36328125" style="111" customWidth="1"/>
    <col min="12550" max="12550" width="34.6328125" style="111" customWidth="1"/>
    <col min="12551" max="12551" width="8.453125" style="111" customWidth="1"/>
    <col min="12552" max="12552" width="13.54296875" style="111" customWidth="1"/>
    <col min="12553" max="12553" width="14.36328125" style="111" customWidth="1"/>
    <col min="12554" max="12554" width="13.453125" style="111" customWidth="1"/>
    <col min="12555" max="12555" width="18" style="111" customWidth="1"/>
    <col min="12556" max="12557" width="18.6328125" style="111" customWidth="1"/>
    <col min="12558" max="12804" width="8.90625" style="111"/>
    <col min="12805" max="12805" width="10.36328125" style="111" customWidth="1"/>
    <col min="12806" max="12806" width="34.6328125" style="111" customWidth="1"/>
    <col min="12807" max="12807" width="8.453125" style="111" customWidth="1"/>
    <col min="12808" max="12808" width="13.54296875" style="111" customWidth="1"/>
    <col min="12809" max="12809" width="14.36328125" style="111" customWidth="1"/>
    <col min="12810" max="12810" width="13.453125" style="111" customWidth="1"/>
    <col min="12811" max="12811" width="18" style="111" customWidth="1"/>
    <col min="12812" max="12813" width="18.6328125" style="111" customWidth="1"/>
    <col min="12814" max="13060" width="8.90625" style="111"/>
    <col min="13061" max="13061" width="10.36328125" style="111" customWidth="1"/>
    <col min="13062" max="13062" width="34.6328125" style="111" customWidth="1"/>
    <col min="13063" max="13063" width="8.453125" style="111" customWidth="1"/>
    <col min="13064" max="13064" width="13.54296875" style="111" customWidth="1"/>
    <col min="13065" max="13065" width="14.36328125" style="111" customWidth="1"/>
    <col min="13066" max="13066" width="13.453125" style="111" customWidth="1"/>
    <col min="13067" max="13067" width="18" style="111" customWidth="1"/>
    <col min="13068" max="13069" width="18.6328125" style="111" customWidth="1"/>
    <col min="13070" max="13316" width="8.90625" style="111"/>
    <col min="13317" max="13317" width="10.36328125" style="111" customWidth="1"/>
    <col min="13318" max="13318" width="34.6328125" style="111" customWidth="1"/>
    <col min="13319" max="13319" width="8.453125" style="111" customWidth="1"/>
    <col min="13320" max="13320" width="13.54296875" style="111" customWidth="1"/>
    <col min="13321" max="13321" width="14.36328125" style="111" customWidth="1"/>
    <col min="13322" max="13322" width="13.453125" style="111" customWidth="1"/>
    <col min="13323" max="13323" width="18" style="111" customWidth="1"/>
    <col min="13324" max="13325" width="18.6328125" style="111" customWidth="1"/>
    <col min="13326" max="13572" width="8.90625" style="111"/>
    <col min="13573" max="13573" width="10.36328125" style="111" customWidth="1"/>
    <col min="13574" max="13574" width="34.6328125" style="111" customWidth="1"/>
    <col min="13575" max="13575" width="8.453125" style="111" customWidth="1"/>
    <col min="13576" max="13576" width="13.54296875" style="111" customWidth="1"/>
    <col min="13577" max="13577" width="14.36328125" style="111" customWidth="1"/>
    <col min="13578" max="13578" width="13.453125" style="111" customWidth="1"/>
    <col min="13579" max="13579" width="18" style="111" customWidth="1"/>
    <col min="13580" max="13581" width="18.6328125" style="111" customWidth="1"/>
    <col min="13582" max="13828" width="8.90625" style="111"/>
    <col min="13829" max="13829" width="10.36328125" style="111" customWidth="1"/>
    <col min="13830" max="13830" width="34.6328125" style="111" customWidth="1"/>
    <col min="13831" max="13831" width="8.453125" style="111" customWidth="1"/>
    <col min="13832" max="13832" width="13.54296875" style="111" customWidth="1"/>
    <col min="13833" max="13833" width="14.36328125" style="111" customWidth="1"/>
    <col min="13834" max="13834" width="13.453125" style="111" customWidth="1"/>
    <col min="13835" max="13835" width="18" style="111" customWidth="1"/>
    <col min="13836" max="13837" width="18.6328125" style="111" customWidth="1"/>
    <col min="13838" max="14084" width="8.90625" style="111"/>
    <col min="14085" max="14085" width="10.36328125" style="111" customWidth="1"/>
    <col min="14086" max="14086" width="34.6328125" style="111" customWidth="1"/>
    <col min="14087" max="14087" width="8.453125" style="111" customWidth="1"/>
    <col min="14088" max="14088" width="13.54296875" style="111" customWidth="1"/>
    <col min="14089" max="14089" width="14.36328125" style="111" customWidth="1"/>
    <col min="14090" max="14090" width="13.453125" style="111" customWidth="1"/>
    <col min="14091" max="14091" width="18" style="111" customWidth="1"/>
    <col min="14092" max="14093" width="18.6328125" style="111" customWidth="1"/>
    <col min="14094" max="14340" width="8.90625" style="111"/>
    <col min="14341" max="14341" width="10.36328125" style="111" customWidth="1"/>
    <col min="14342" max="14342" width="34.6328125" style="111" customWidth="1"/>
    <col min="14343" max="14343" width="8.453125" style="111" customWidth="1"/>
    <col min="14344" max="14344" width="13.54296875" style="111" customWidth="1"/>
    <col min="14345" max="14345" width="14.36328125" style="111" customWidth="1"/>
    <col min="14346" max="14346" width="13.453125" style="111" customWidth="1"/>
    <col min="14347" max="14347" width="18" style="111" customWidth="1"/>
    <col min="14348" max="14349" width="18.6328125" style="111" customWidth="1"/>
    <col min="14350" max="14596" width="8.90625" style="111"/>
    <col min="14597" max="14597" width="10.36328125" style="111" customWidth="1"/>
    <col min="14598" max="14598" width="34.6328125" style="111" customWidth="1"/>
    <col min="14599" max="14599" width="8.453125" style="111" customWidth="1"/>
    <col min="14600" max="14600" width="13.54296875" style="111" customWidth="1"/>
    <col min="14601" max="14601" width="14.36328125" style="111" customWidth="1"/>
    <col min="14602" max="14602" width="13.453125" style="111" customWidth="1"/>
    <col min="14603" max="14603" width="18" style="111" customWidth="1"/>
    <col min="14604" max="14605" width="18.6328125" style="111" customWidth="1"/>
    <col min="14606" max="14852" width="8.90625" style="111"/>
    <col min="14853" max="14853" width="10.36328125" style="111" customWidth="1"/>
    <col min="14854" max="14854" width="34.6328125" style="111" customWidth="1"/>
    <col min="14855" max="14855" width="8.453125" style="111" customWidth="1"/>
    <col min="14856" max="14856" width="13.54296875" style="111" customWidth="1"/>
    <col min="14857" max="14857" width="14.36328125" style="111" customWidth="1"/>
    <col min="14858" max="14858" width="13.453125" style="111" customWidth="1"/>
    <col min="14859" max="14859" width="18" style="111" customWidth="1"/>
    <col min="14860" max="14861" width="18.6328125" style="111" customWidth="1"/>
    <col min="14862" max="15108" width="8.90625" style="111"/>
    <col min="15109" max="15109" width="10.36328125" style="111" customWidth="1"/>
    <col min="15110" max="15110" width="34.6328125" style="111" customWidth="1"/>
    <col min="15111" max="15111" width="8.453125" style="111" customWidth="1"/>
    <col min="15112" max="15112" width="13.54296875" style="111" customWidth="1"/>
    <col min="15113" max="15113" width="14.36328125" style="111" customWidth="1"/>
    <col min="15114" max="15114" width="13.453125" style="111" customWidth="1"/>
    <col min="15115" max="15115" width="18" style="111" customWidth="1"/>
    <col min="15116" max="15117" width="18.6328125" style="111" customWidth="1"/>
    <col min="15118" max="15364" width="8.90625" style="111"/>
    <col min="15365" max="15365" width="10.36328125" style="111" customWidth="1"/>
    <col min="15366" max="15366" width="34.6328125" style="111" customWidth="1"/>
    <col min="15367" max="15367" width="8.453125" style="111" customWidth="1"/>
    <col min="15368" max="15368" width="13.54296875" style="111" customWidth="1"/>
    <col min="15369" max="15369" width="14.36328125" style="111" customWidth="1"/>
    <col min="15370" max="15370" width="13.453125" style="111" customWidth="1"/>
    <col min="15371" max="15371" width="18" style="111" customWidth="1"/>
    <col min="15372" max="15373" width="18.6328125" style="111" customWidth="1"/>
    <col min="15374" max="15620" width="8.90625" style="111"/>
    <col min="15621" max="15621" width="10.36328125" style="111" customWidth="1"/>
    <col min="15622" max="15622" width="34.6328125" style="111" customWidth="1"/>
    <col min="15623" max="15623" width="8.453125" style="111" customWidth="1"/>
    <col min="15624" max="15624" width="13.54296875" style="111" customWidth="1"/>
    <col min="15625" max="15625" width="14.36328125" style="111" customWidth="1"/>
    <col min="15626" max="15626" width="13.453125" style="111" customWidth="1"/>
    <col min="15627" max="15627" width="18" style="111" customWidth="1"/>
    <col min="15628" max="15629" width="18.6328125" style="111" customWidth="1"/>
    <col min="15630" max="15876" width="8.90625" style="111"/>
    <col min="15877" max="15877" width="10.36328125" style="111" customWidth="1"/>
    <col min="15878" max="15878" width="34.6328125" style="111" customWidth="1"/>
    <col min="15879" max="15879" width="8.453125" style="111" customWidth="1"/>
    <col min="15880" max="15880" width="13.54296875" style="111" customWidth="1"/>
    <col min="15881" max="15881" width="14.36328125" style="111" customWidth="1"/>
    <col min="15882" max="15882" width="13.453125" style="111" customWidth="1"/>
    <col min="15883" max="15883" width="18" style="111" customWidth="1"/>
    <col min="15884" max="15885" width="18.6328125" style="111" customWidth="1"/>
    <col min="15886" max="16132" width="8.90625" style="111"/>
    <col min="16133" max="16133" width="10.36328125" style="111" customWidth="1"/>
    <col min="16134" max="16134" width="34.6328125" style="111" customWidth="1"/>
    <col min="16135" max="16135" width="8.453125" style="111" customWidth="1"/>
    <col min="16136" max="16136" width="13.54296875" style="111" customWidth="1"/>
    <col min="16137" max="16137" width="14.36328125" style="111" customWidth="1"/>
    <col min="16138" max="16138" width="13.453125" style="111" customWidth="1"/>
    <col min="16139" max="16139" width="18" style="111" customWidth="1"/>
    <col min="16140" max="16141" width="18.6328125" style="111" customWidth="1"/>
    <col min="16142" max="16384" width="8.90625" style="111"/>
  </cols>
  <sheetData>
    <row r="1" spans="1:13" ht="19.5">
      <c r="A1" s="108" t="s">
        <v>50</v>
      </c>
      <c r="B1" s="109"/>
      <c r="C1" s="109"/>
      <c r="D1" s="109"/>
      <c r="E1" s="109"/>
      <c r="F1" s="109"/>
      <c r="G1" s="109"/>
      <c r="H1" s="109"/>
      <c r="I1" s="109"/>
      <c r="J1" s="109"/>
      <c r="K1" s="109"/>
      <c r="L1" s="109"/>
      <c r="M1" s="110"/>
    </row>
    <row r="2" spans="1:13" ht="35" customHeight="1">
      <c r="A2" s="199" t="s">
        <v>51</v>
      </c>
      <c r="B2" s="200"/>
      <c r="C2" s="200"/>
      <c r="D2" s="200"/>
      <c r="E2" s="200"/>
      <c r="F2" s="112"/>
      <c r="G2" s="112"/>
      <c r="H2" s="112"/>
      <c r="I2" s="112"/>
      <c r="J2" s="112"/>
      <c r="K2" s="112"/>
      <c r="L2" s="112"/>
      <c r="M2" s="113"/>
    </row>
    <row r="3" spans="1:13" ht="17.5">
      <c r="A3" s="114" t="s">
        <v>52</v>
      </c>
      <c r="B3" s="115"/>
      <c r="C3" s="115"/>
      <c r="D3" s="115"/>
      <c r="E3" s="115"/>
      <c r="F3" s="115"/>
      <c r="G3" s="115"/>
      <c r="H3" s="115"/>
      <c r="I3" s="115"/>
      <c r="J3" s="115"/>
      <c r="K3" s="115"/>
      <c r="L3" s="115"/>
      <c r="M3" s="116"/>
    </row>
    <row r="4" spans="1:13" ht="12.75" customHeight="1">
      <c r="A4" s="117" t="s">
        <v>53</v>
      </c>
      <c r="B4" s="117" t="s">
        <v>54</v>
      </c>
      <c r="C4" s="117" t="s">
        <v>55</v>
      </c>
      <c r="D4" s="117"/>
      <c r="E4" s="117" t="s">
        <v>56</v>
      </c>
      <c r="F4" s="117" t="s">
        <v>57</v>
      </c>
      <c r="G4" s="117" t="s">
        <v>58</v>
      </c>
      <c r="H4" s="117"/>
      <c r="I4" s="117"/>
      <c r="J4" s="117" t="s">
        <v>59</v>
      </c>
      <c r="K4" s="117" t="s">
        <v>60</v>
      </c>
      <c r="L4" s="117" t="s">
        <v>61</v>
      </c>
      <c r="M4" s="118" t="s">
        <v>62</v>
      </c>
    </row>
    <row r="5" spans="1:13" ht="16">
      <c r="A5" s="119"/>
      <c r="B5" s="120"/>
      <c r="C5" s="119"/>
      <c r="D5" s="119"/>
      <c r="E5" s="121"/>
      <c r="F5" s="121"/>
      <c r="G5" s="121"/>
      <c r="H5" s="121"/>
      <c r="I5" s="121"/>
      <c r="J5" s="121"/>
      <c r="K5" s="122"/>
      <c r="L5" s="122"/>
      <c r="M5" s="123"/>
    </row>
    <row r="6" spans="1:13" ht="16.5" customHeight="1">
      <c r="A6" s="124"/>
      <c r="B6" s="120"/>
      <c r="C6" s="119"/>
      <c r="D6" s="119"/>
      <c r="E6" s="139" t="s">
        <v>105</v>
      </c>
      <c r="F6" s="124"/>
      <c r="G6" s="126"/>
      <c r="H6" s="126"/>
      <c r="I6" s="126"/>
      <c r="J6" s="127"/>
      <c r="K6" s="127"/>
      <c r="L6" s="128"/>
      <c r="M6" s="129"/>
    </row>
    <row r="7" spans="1:13" ht="16">
      <c r="A7" s="119">
        <v>1</v>
      </c>
      <c r="B7" s="120">
        <v>44835</v>
      </c>
      <c r="C7" s="119" t="s">
        <v>88</v>
      </c>
      <c r="D7" s="119"/>
      <c r="E7" s="125" t="s">
        <v>106</v>
      </c>
      <c r="F7" s="124">
        <v>1</v>
      </c>
      <c r="G7" s="126"/>
      <c r="H7" s="126"/>
      <c r="I7" s="126"/>
      <c r="J7" s="127"/>
      <c r="K7" s="127">
        <v>92.39</v>
      </c>
      <c r="L7" s="128"/>
      <c r="M7" s="129"/>
    </row>
    <row r="8" spans="1:13" ht="16">
      <c r="A8" s="119">
        <v>2</v>
      </c>
      <c r="B8" s="120">
        <v>44835</v>
      </c>
      <c r="C8" s="119" t="s">
        <v>88</v>
      </c>
      <c r="D8" s="119"/>
      <c r="E8" s="125" t="s">
        <v>107</v>
      </c>
      <c r="F8" s="124">
        <v>1</v>
      </c>
      <c r="G8" s="126">
        <v>39.950000000000003</v>
      </c>
      <c r="H8" s="126"/>
      <c r="I8" s="126"/>
      <c r="J8" s="127">
        <v>2.4300000000000002</v>
      </c>
      <c r="K8" s="127"/>
      <c r="L8" s="128">
        <f>+J8*G8*F8</f>
        <v>97.07850000000002</v>
      </c>
      <c r="M8" s="129"/>
    </row>
    <row r="9" spans="1:13" ht="16">
      <c r="A9" s="119">
        <v>3</v>
      </c>
      <c r="B9" s="120">
        <v>44835</v>
      </c>
      <c r="C9" s="119" t="s">
        <v>88</v>
      </c>
      <c r="D9" s="119"/>
      <c r="E9" s="125" t="s">
        <v>107</v>
      </c>
      <c r="F9" s="124">
        <v>1</v>
      </c>
      <c r="G9" s="126">
        <v>22.89</v>
      </c>
      <c r="H9" s="126"/>
      <c r="I9" s="126"/>
      <c r="J9" s="127">
        <v>0.3</v>
      </c>
      <c r="K9" s="127"/>
      <c r="L9" s="128">
        <f>+J9*G9*F9</f>
        <v>6.867</v>
      </c>
      <c r="M9" s="129"/>
    </row>
    <row r="10" spans="1:13" ht="16">
      <c r="A10" s="119"/>
      <c r="B10" s="120"/>
      <c r="C10" s="119"/>
      <c r="D10" s="119"/>
      <c r="E10" s="125"/>
      <c r="F10" s="124"/>
      <c r="G10" s="126"/>
      <c r="H10" s="126"/>
      <c r="I10" s="126"/>
      <c r="J10" s="127"/>
      <c r="K10" s="127"/>
      <c r="L10" s="128"/>
      <c r="M10" s="129"/>
    </row>
    <row r="11" spans="1:13" ht="16">
      <c r="A11" s="119"/>
      <c r="B11" s="120"/>
      <c r="C11" s="119"/>
      <c r="D11" s="119"/>
      <c r="E11" s="125"/>
      <c r="F11" s="124"/>
      <c r="G11" s="126"/>
      <c r="H11" s="126"/>
      <c r="I11" s="126"/>
      <c r="J11" s="127"/>
      <c r="K11" s="127"/>
      <c r="L11" s="128"/>
      <c r="M11" s="129"/>
    </row>
    <row r="12" spans="1:13" ht="13.5">
      <c r="A12" s="124"/>
      <c r="B12" s="130"/>
      <c r="C12" s="130"/>
      <c r="D12" s="130"/>
      <c r="E12" s="130"/>
      <c r="F12" s="130"/>
      <c r="G12" s="130"/>
      <c r="H12" s="130"/>
      <c r="I12" s="130"/>
      <c r="J12" s="130"/>
      <c r="K12" s="131"/>
      <c r="L12" s="130"/>
      <c r="M12" s="123"/>
    </row>
    <row r="13" spans="1:13" s="135" customFormat="1" ht="27" customHeight="1">
      <c r="A13" s="124"/>
      <c r="B13" s="132"/>
      <c r="C13" s="201" t="s">
        <v>108</v>
      </c>
      <c r="D13" s="201"/>
      <c r="E13" s="201"/>
      <c r="F13" s="133" t="s">
        <v>81</v>
      </c>
      <c r="G13" s="133"/>
      <c r="H13" s="133"/>
      <c r="I13" s="133"/>
      <c r="J13" s="133"/>
      <c r="K13" s="133">
        <f>SUM(K6:K12)</f>
        <v>92.39</v>
      </c>
      <c r="L13" s="133">
        <f>SUM(L6:L12)</f>
        <v>103.94550000000002</v>
      </c>
      <c r="M13" s="134"/>
    </row>
    <row r="14" spans="1:13" s="135" customFormat="1" ht="27" customHeight="1">
      <c r="A14" s="140"/>
      <c r="B14" s="141"/>
      <c r="C14" s="201" t="s">
        <v>109</v>
      </c>
      <c r="D14" s="201"/>
      <c r="E14" s="201"/>
      <c r="F14" s="133" t="s">
        <v>81</v>
      </c>
      <c r="G14" s="133"/>
      <c r="H14" s="133"/>
      <c r="I14" s="133"/>
      <c r="J14" s="133"/>
      <c r="K14" s="202">
        <f>+L13+K13</f>
        <v>196.33550000000002</v>
      </c>
      <c r="L14" s="203"/>
      <c r="M14" s="134"/>
    </row>
    <row r="15" spans="1:13">
      <c r="M15" s="136"/>
    </row>
    <row r="16" spans="1:13">
      <c r="M16" s="136"/>
    </row>
    <row r="17" spans="13:13">
      <c r="M17" s="136"/>
    </row>
    <row r="18" spans="13:13">
      <c r="M18" s="136"/>
    </row>
    <row r="19" spans="13:13">
      <c r="M19" s="136"/>
    </row>
    <row r="20" spans="13:13">
      <c r="M20" s="136"/>
    </row>
    <row r="21" spans="13:13">
      <c r="M21" s="136"/>
    </row>
    <row r="22" spans="13:13">
      <c r="M22" s="136"/>
    </row>
    <row r="23" spans="13:13">
      <c r="M23" s="136"/>
    </row>
    <row r="24" spans="13:13">
      <c r="M24" s="136"/>
    </row>
    <row r="25" spans="13:13">
      <c r="M25" s="136"/>
    </row>
    <row r="26" spans="13:13">
      <c r="M26" s="136"/>
    </row>
  </sheetData>
  <autoFilter ref="A4:M14" xr:uid="{00000000-0009-0000-0000-000004000000}"/>
  <mergeCells count="4">
    <mergeCell ref="A2:E2"/>
    <mergeCell ref="C13:E13"/>
    <mergeCell ref="C14:E14"/>
    <mergeCell ref="K14:L14"/>
  </mergeCells>
  <printOptions horizontalCentered="1"/>
  <pageMargins left="0.11811023622047245" right="0.11811023622047245" top="0.51181102362204722" bottom="0.74803149606299213" header="0.31496062992125984" footer="0.31496062992125984"/>
  <pageSetup paperSize="9" scale="85"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42"/>
  <sheetViews>
    <sheetView workbookViewId="0">
      <selection activeCell="L21" sqref="L21"/>
    </sheetView>
  </sheetViews>
  <sheetFormatPr defaultRowHeight="12.5"/>
  <cols>
    <col min="1" max="2" width="10.36328125" style="111" customWidth="1"/>
    <col min="3" max="4" width="11.90625" style="111" customWidth="1"/>
    <col min="5" max="5" width="24.6328125" style="111" customWidth="1"/>
    <col min="6" max="6" width="8.453125" style="111" customWidth="1"/>
    <col min="7" max="7" width="13.54296875" style="111" customWidth="1"/>
    <col min="8" max="9" width="13.54296875" style="111" hidden="1" customWidth="1"/>
    <col min="10" max="10" width="14.36328125" style="111" customWidth="1"/>
    <col min="11" max="11" width="13.453125" style="111" customWidth="1"/>
    <col min="12" max="12" width="18" style="111" customWidth="1"/>
    <col min="13" max="13" width="36.36328125" style="137" customWidth="1"/>
    <col min="14" max="14" width="39.54296875" style="111" bestFit="1" customWidth="1"/>
    <col min="15" max="260" width="8.90625" style="111"/>
    <col min="261" max="261" width="10.36328125" style="111" customWidth="1"/>
    <col min="262" max="262" width="34.6328125" style="111" customWidth="1"/>
    <col min="263" max="263" width="8.453125" style="111" customWidth="1"/>
    <col min="264" max="264" width="13.54296875" style="111" customWidth="1"/>
    <col min="265" max="265" width="14.36328125" style="111" customWidth="1"/>
    <col min="266" max="266" width="13.453125" style="111" customWidth="1"/>
    <col min="267" max="267" width="18" style="111" customWidth="1"/>
    <col min="268" max="269" width="18.6328125" style="111" customWidth="1"/>
    <col min="270" max="516" width="8.90625" style="111"/>
    <col min="517" max="517" width="10.36328125" style="111" customWidth="1"/>
    <col min="518" max="518" width="34.6328125" style="111" customWidth="1"/>
    <col min="519" max="519" width="8.453125" style="111" customWidth="1"/>
    <col min="520" max="520" width="13.54296875" style="111" customWidth="1"/>
    <col min="521" max="521" width="14.36328125" style="111" customWidth="1"/>
    <col min="522" max="522" width="13.453125" style="111" customWidth="1"/>
    <col min="523" max="523" width="18" style="111" customWidth="1"/>
    <col min="524" max="525" width="18.6328125" style="111" customWidth="1"/>
    <col min="526" max="772" width="8.90625" style="111"/>
    <col min="773" max="773" width="10.36328125" style="111" customWidth="1"/>
    <col min="774" max="774" width="34.6328125" style="111" customWidth="1"/>
    <col min="775" max="775" width="8.453125" style="111" customWidth="1"/>
    <col min="776" max="776" width="13.54296875" style="111" customWidth="1"/>
    <col min="777" max="777" width="14.36328125" style="111" customWidth="1"/>
    <col min="778" max="778" width="13.453125" style="111" customWidth="1"/>
    <col min="779" max="779" width="18" style="111" customWidth="1"/>
    <col min="780" max="781" width="18.6328125" style="111" customWidth="1"/>
    <col min="782" max="1028" width="8.90625" style="111"/>
    <col min="1029" max="1029" width="10.36328125" style="111" customWidth="1"/>
    <col min="1030" max="1030" width="34.6328125" style="111" customWidth="1"/>
    <col min="1031" max="1031" width="8.453125" style="111" customWidth="1"/>
    <col min="1032" max="1032" width="13.54296875" style="111" customWidth="1"/>
    <col min="1033" max="1033" width="14.36328125" style="111" customWidth="1"/>
    <col min="1034" max="1034" width="13.453125" style="111" customWidth="1"/>
    <col min="1035" max="1035" width="18" style="111" customWidth="1"/>
    <col min="1036" max="1037" width="18.6328125" style="111" customWidth="1"/>
    <col min="1038" max="1284" width="8.90625" style="111"/>
    <col min="1285" max="1285" width="10.36328125" style="111" customWidth="1"/>
    <col min="1286" max="1286" width="34.6328125" style="111" customWidth="1"/>
    <col min="1287" max="1287" width="8.453125" style="111" customWidth="1"/>
    <col min="1288" max="1288" width="13.54296875" style="111" customWidth="1"/>
    <col min="1289" max="1289" width="14.36328125" style="111" customWidth="1"/>
    <col min="1290" max="1290" width="13.453125" style="111" customWidth="1"/>
    <col min="1291" max="1291" width="18" style="111" customWidth="1"/>
    <col min="1292" max="1293" width="18.6328125" style="111" customWidth="1"/>
    <col min="1294" max="1540" width="8.90625" style="111"/>
    <col min="1541" max="1541" width="10.36328125" style="111" customWidth="1"/>
    <col min="1542" max="1542" width="34.6328125" style="111" customWidth="1"/>
    <col min="1543" max="1543" width="8.453125" style="111" customWidth="1"/>
    <col min="1544" max="1544" width="13.54296875" style="111" customWidth="1"/>
    <col min="1545" max="1545" width="14.36328125" style="111" customWidth="1"/>
    <col min="1546" max="1546" width="13.453125" style="111" customWidth="1"/>
    <col min="1547" max="1547" width="18" style="111" customWidth="1"/>
    <col min="1548" max="1549" width="18.6328125" style="111" customWidth="1"/>
    <col min="1550" max="1796" width="8.90625" style="111"/>
    <col min="1797" max="1797" width="10.36328125" style="111" customWidth="1"/>
    <col min="1798" max="1798" width="34.6328125" style="111" customWidth="1"/>
    <col min="1799" max="1799" width="8.453125" style="111" customWidth="1"/>
    <col min="1800" max="1800" width="13.54296875" style="111" customWidth="1"/>
    <col min="1801" max="1801" width="14.36328125" style="111" customWidth="1"/>
    <col min="1802" max="1802" width="13.453125" style="111" customWidth="1"/>
    <col min="1803" max="1803" width="18" style="111" customWidth="1"/>
    <col min="1804" max="1805" width="18.6328125" style="111" customWidth="1"/>
    <col min="1806" max="2052" width="8.90625" style="111"/>
    <col min="2053" max="2053" width="10.36328125" style="111" customWidth="1"/>
    <col min="2054" max="2054" width="34.6328125" style="111" customWidth="1"/>
    <col min="2055" max="2055" width="8.453125" style="111" customWidth="1"/>
    <col min="2056" max="2056" width="13.54296875" style="111" customWidth="1"/>
    <col min="2057" max="2057" width="14.36328125" style="111" customWidth="1"/>
    <col min="2058" max="2058" width="13.453125" style="111" customWidth="1"/>
    <col min="2059" max="2059" width="18" style="111" customWidth="1"/>
    <col min="2060" max="2061" width="18.6328125" style="111" customWidth="1"/>
    <col min="2062" max="2308" width="8.90625" style="111"/>
    <col min="2309" max="2309" width="10.36328125" style="111" customWidth="1"/>
    <col min="2310" max="2310" width="34.6328125" style="111" customWidth="1"/>
    <col min="2311" max="2311" width="8.453125" style="111" customWidth="1"/>
    <col min="2312" max="2312" width="13.54296875" style="111" customWidth="1"/>
    <col min="2313" max="2313" width="14.36328125" style="111" customWidth="1"/>
    <col min="2314" max="2314" width="13.453125" style="111" customWidth="1"/>
    <col min="2315" max="2315" width="18" style="111" customWidth="1"/>
    <col min="2316" max="2317" width="18.6328125" style="111" customWidth="1"/>
    <col min="2318" max="2564" width="8.90625" style="111"/>
    <col min="2565" max="2565" width="10.36328125" style="111" customWidth="1"/>
    <col min="2566" max="2566" width="34.6328125" style="111" customWidth="1"/>
    <col min="2567" max="2567" width="8.453125" style="111" customWidth="1"/>
    <col min="2568" max="2568" width="13.54296875" style="111" customWidth="1"/>
    <col min="2569" max="2569" width="14.36328125" style="111" customWidth="1"/>
    <col min="2570" max="2570" width="13.453125" style="111" customWidth="1"/>
    <col min="2571" max="2571" width="18" style="111" customWidth="1"/>
    <col min="2572" max="2573" width="18.6328125" style="111" customWidth="1"/>
    <col min="2574" max="2820" width="8.90625" style="111"/>
    <col min="2821" max="2821" width="10.36328125" style="111" customWidth="1"/>
    <col min="2822" max="2822" width="34.6328125" style="111" customWidth="1"/>
    <col min="2823" max="2823" width="8.453125" style="111" customWidth="1"/>
    <col min="2824" max="2824" width="13.54296875" style="111" customWidth="1"/>
    <col min="2825" max="2825" width="14.36328125" style="111" customWidth="1"/>
    <col min="2826" max="2826" width="13.453125" style="111" customWidth="1"/>
    <col min="2827" max="2827" width="18" style="111" customWidth="1"/>
    <col min="2828" max="2829" width="18.6328125" style="111" customWidth="1"/>
    <col min="2830" max="3076" width="8.90625" style="111"/>
    <col min="3077" max="3077" width="10.36328125" style="111" customWidth="1"/>
    <col min="3078" max="3078" width="34.6328125" style="111" customWidth="1"/>
    <col min="3079" max="3079" width="8.453125" style="111" customWidth="1"/>
    <col min="3080" max="3080" width="13.54296875" style="111" customWidth="1"/>
    <col min="3081" max="3081" width="14.36328125" style="111" customWidth="1"/>
    <col min="3082" max="3082" width="13.453125" style="111" customWidth="1"/>
    <col min="3083" max="3083" width="18" style="111" customWidth="1"/>
    <col min="3084" max="3085" width="18.6328125" style="111" customWidth="1"/>
    <col min="3086" max="3332" width="8.90625" style="111"/>
    <col min="3333" max="3333" width="10.36328125" style="111" customWidth="1"/>
    <col min="3334" max="3334" width="34.6328125" style="111" customWidth="1"/>
    <col min="3335" max="3335" width="8.453125" style="111" customWidth="1"/>
    <col min="3336" max="3336" width="13.54296875" style="111" customWidth="1"/>
    <col min="3337" max="3337" width="14.36328125" style="111" customWidth="1"/>
    <col min="3338" max="3338" width="13.453125" style="111" customWidth="1"/>
    <col min="3339" max="3339" width="18" style="111" customWidth="1"/>
    <col min="3340" max="3341" width="18.6328125" style="111" customWidth="1"/>
    <col min="3342" max="3588" width="8.90625" style="111"/>
    <col min="3589" max="3589" width="10.36328125" style="111" customWidth="1"/>
    <col min="3590" max="3590" width="34.6328125" style="111" customWidth="1"/>
    <col min="3591" max="3591" width="8.453125" style="111" customWidth="1"/>
    <col min="3592" max="3592" width="13.54296875" style="111" customWidth="1"/>
    <col min="3593" max="3593" width="14.36328125" style="111" customWidth="1"/>
    <col min="3594" max="3594" width="13.453125" style="111" customWidth="1"/>
    <col min="3595" max="3595" width="18" style="111" customWidth="1"/>
    <col min="3596" max="3597" width="18.6328125" style="111" customWidth="1"/>
    <col min="3598" max="3844" width="8.90625" style="111"/>
    <col min="3845" max="3845" width="10.36328125" style="111" customWidth="1"/>
    <col min="3846" max="3846" width="34.6328125" style="111" customWidth="1"/>
    <col min="3847" max="3847" width="8.453125" style="111" customWidth="1"/>
    <col min="3848" max="3848" width="13.54296875" style="111" customWidth="1"/>
    <col min="3849" max="3849" width="14.36328125" style="111" customWidth="1"/>
    <col min="3850" max="3850" width="13.453125" style="111" customWidth="1"/>
    <col min="3851" max="3851" width="18" style="111" customWidth="1"/>
    <col min="3852" max="3853" width="18.6328125" style="111" customWidth="1"/>
    <col min="3854" max="4100" width="8.90625" style="111"/>
    <col min="4101" max="4101" width="10.36328125" style="111" customWidth="1"/>
    <col min="4102" max="4102" width="34.6328125" style="111" customWidth="1"/>
    <col min="4103" max="4103" width="8.453125" style="111" customWidth="1"/>
    <col min="4104" max="4104" width="13.54296875" style="111" customWidth="1"/>
    <col min="4105" max="4105" width="14.36328125" style="111" customWidth="1"/>
    <col min="4106" max="4106" width="13.453125" style="111" customWidth="1"/>
    <col min="4107" max="4107" width="18" style="111" customWidth="1"/>
    <col min="4108" max="4109" width="18.6328125" style="111" customWidth="1"/>
    <col min="4110" max="4356" width="8.90625" style="111"/>
    <col min="4357" max="4357" width="10.36328125" style="111" customWidth="1"/>
    <col min="4358" max="4358" width="34.6328125" style="111" customWidth="1"/>
    <col min="4359" max="4359" width="8.453125" style="111" customWidth="1"/>
    <col min="4360" max="4360" width="13.54296875" style="111" customWidth="1"/>
    <col min="4361" max="4361" width="14.36328125" style="111" customWidth="1"/>
    <col min="4362" max="4362" width="13.453125" style="111" customWidth="1"/>
    <col min="4363" max="4363" width="18" style="111" customWidth="1"/>
    <col min="4364" max="4365" width="18.6328125" style="111" customWidth="1"/>
    <col min="4366" max="4612" width="8.90625" style="111"/>
    <col min="4613" max="4613" width="10.36328125" style="111" customWidth="1"/>
    <col min="4614" max="4614" width="34.6328125" style="111" customWidth="1"/>
    <col min="4615" max="4615" width="8.453125" style="111" customWidth="1"/>
    <col min="4616" max="4616" width="13.54296875" style="111" customWidth="1"/>
    <col min="4617" max="4617" width="14.36328125" style="111" customWidth="1"/>
    <col min="4618" max="4618" width="13.453125" style="111" customWidth="1"/>
    <col min="4619" max="4619" width="18" style="111" customWidth="1"/>
    <col min="4620" max="4621" width="18.6328125" style="111" customWidth="1"/>
    <col min="4622" max="4868" width="8.90625" style="111"/>
    <col min="4869" max="4869" width="10.36328125" style="111" customWidth="1"/>
    <col min="4870" max="4870" width="34.6328125" style="111" customWidth="1"/>
    <col min="4871" max="4871" width="8.453125" style="111" customWidth="1"/>
    <col min="4872" max="4872" width="13.54296875" style="111" customWidth="1"/>
    <col min="4873" max="4873" width="14.36328125" style="111" customWidth="1"/>
    <col min="4874" max="4874" width="13.453125" style="111" customWidth="1"/>
    <col min="4875" max="4875" width="18" style="111" customWidth="1"/>
    <col min="4876" max="4877" width="18.6328125" style="111" customWidth="1"/>
    <col min="4878" max="5124" width="8.90625" style="111"/>
    <col min="5125" max="5125" width="10.36328125" style="111" customWidth="1"/>
    <col min="5126" max="5126" width="34.6328125" style="111" customWidth="1"/>
    <col min="5127" max="5127" width="8.453125" style="111" customWidth="1"/>
    <col min="5128" max="5128" width="13.54296875" style="111" customWidth="1"/>
    <col min="5129" max="5129" width="14.36328125" style="111" customWidth="1"/>
    <col min="5130" max="5130" width="13.453125" style="111" customWidth="1"/>
    <col min="5131" max="5131" width="18" style="111" customWidth="1"/>
    <col min="5132" max="5133" width="18.6328125" style="111" customWidth="1"/>
    <col min="5134" max="5380" width="8.90625" style="111"/>
    <col min="5381" max="5381" width="10.36328125" style="111" customWidth="1"/>
    <col min="5382" max="5382" width="34.6328125" style="111" customWidth="1"/>
    <col min="5383" max="5383" width="8.453125" style="111" customWidth="1"/>
    <col min="5384" max="5384" width="13.54296875" style="111" customWidth="1"/>
    <col min="5385" max="5385" width="14.36328125" style="111" customWidth="1"/>
    <col min="5386" max="5386" width="13.453125" style="111" customWidth="1"/>
    <col min="5387" max="5387" width="18" style="111" customWidth="1"/>
    <col min="5388" max="5389" width="18.6328125" style="111" customWidth="1"/>
    <col min="5390" max="5636" width="8.90625" style="111"/>
    <col min="5637" max="5637" width="10.36328125" style="111" customWidth="1"/>
    <col min="5638" max="5638" width="34.6328125" style="111" customWidth="1"/>
    <col min="5639" max="5639" width="8.453125" style="111" customWidth="1"/>
    <col min="5640" max="5640" width="13.54296875" style="111" customWidth="1"/>
    <col min="5641" max="5641" width="14.36328125" style="111" customWidth="1"/>
    <col min="5642" max="5642" width="13.453125" style="111" customWidth="1"/>
    <col min="5643" max="5643" width="18" style="111" customWidth="1"/>
    <col min="5644" max="5645" width="18.6328125" style="111" customWidth="1"/>
    <col min="5646" max="5892" width="8.90625" style="111"/>
    <col min="5893" max="5893" width="10.36328125" style="111" customWidth="1"/>
    <col min="5894" max="5894" width="34.6328125" style="111" customWidth="1"/>
    <col min="5895" max="5895" width="8.453125" style="111" customWidth="1"/>
    <col min="5896" max="5896" width="13.54296875" style="111" customWidth="1"/>
    <col min="5897" max="5897" width="14.36328125" style="111" customWidth="1"/>
    <col min="5898" max="5898" width="13.453125" style="111" customWidth="1"/>
    <col min="5899" max="5899" width="18" style="111" customWidth="1"/>
    <col min="5900" max="5901" width="18.6328125" style="111" customWidth="1"/>
    <col min="5902" max="6148" width="8.90625" style="111"/>
    <col min="6149" max="6149" width="10.36328125" style="111" customWidth="1"/>
    <col min="6150" max="6150" width="34.6328125" style="111" customWidth="1"/>
    <col min="6151" max="6151" width="8.453125" style="111" customWidth="1"/>
    <col min="6152" max="6152" width="13.54296875" style="111" customWidth="1"/>
    <col min="6153" max="6153" width="14.36328125" style="111" customWidth="1"/>
    <col min="6154" max="6154" width="13.453125" style="111" customWidth="1"/>
    <col min="6155" max="6155" width="18" style="111" customWidth="1"/>
    <col min="6156" max="6157" width="18.6328125" style="111" customWidth="1"/>
    <col min="6158" max="6404" width="8.90625" style="111"/>
    <col min="6405" max="6405" width="10.36328125" style="111" customWidth="1"/>
    <col min="6406" max="6406" width="34.6328125" style="111" customWidth="1"/>
    <col min="6407" max="6407" width="8.453125" style="111" customWidth="1"/>
    <col min="6408" max="6408" width="13.54296875" style="111" customWidth="1"/>
    <col min="6409" max="6409" width="14.36328125" style="111" customWidth="1"/>
    <col min="6410" max="6410" width="13.453125" style="111" customWidth="1"/>
    <col min="6411" max="6411" width="18" style="111" customWidth="1"/>
    <col min="6412" max="6413" width="18.6328125" style="111" customWidth="1"/>
    <col min="6414" max="6660" width="8.90625" style="111"/>
    <col min="6661" max="6661" width="10.36328125" style="111" customWidth="1"/>
    <col min="6662" max="6662" width="34.6328125" style="111" customWidth="1"/>
    <col min="6663" max="6663" width="8.453125" style="111" customWidth="1"/>
    <col min="6664" max="6664" width="13.54296875" style="111" customWidth="1"/>
    <col min="6665" max="6665" width="14.36328125" style="111" customWidth="1"/>
    <col min="6666" max="6666" width="13.453125" style="111" customWidth="1"/>
    <col min="6667" max="6667" width="18" style="111" customWidth="1"/>
    <col min="6668" max="6669" width="18.6328125" style="111" customWidth="1"/>
    <col min="6670" max="6916" width="8.90625" style="111"/>
    <col min="6917" max="6917" width="10.36328125" style="111" customWidth="1"/>
    <col min="6918" max="6918" width="34.6328125" style="111" customWidth="1"/>
    <col min="6919" max="6919" width="8.453125" style="111" customWidth="1"/>
    <col min="6920" max="6920" width="13.54296875" style="111" customWidth="1"/>
    <col min="6921" max="6921" width="14.36328125" style="111" customWidth="1"/>
    <col min="6922" max="6922" width="13.453125" style="111" customWidth="1"/>
    <col min="6923" max="6923" width="18" style="111" customWidth="1"/>
    <col min="6924" max="6925" width="18.6328125" style="111" customWidth="1"/>
    <col min="6926" max="7172" width="8.90625" style="111"/>
    <col min="7173" max="7173" width="10.36328125" style="111" customWidth="1"/>
    <col min="7174" max="7174" width="34.6328125" style="111" customWidth="1"/>
    <col min="7175" max="7175" width="8.453125" style="111" customWidth="1"/>
    <col min="7176" max="7176" width="13.54296875" style="111" customWidth="1"/>
    <col min="7177" max="7177" width="14.36328125" style="111" customWidth="1"/>
    <col min="7178" max="7178" width="13.453125" style="111" customWidth="1"/>
    <col min="7179" max="7179" width="18" style="111" customWidth="1"/>
    <col min="7180" max="7181" width="18.6328125" style="111" customWidth="1"/>
    <col min="7182" max="7428" width="8.90625" style="111"/>
    <col min="7429" max="7429" width="10.36328125" style="111" customWidth="1"/>
    <col min="7430" max="7430" width="34.6328125" style="111" customWidth="1"/>
    <col min="7431" max="7431" width="8.453125" style="111" customWidth="1"/>
    <col min="7432" max="7432" width="13.54296875" style="111" customWidth="1"/>
    <col min="7433" max="7433" width="14.36328125" style="111" customWidth="1"/>
    <col min="7434" max="7434" width="13.453125" style="111" customWidth="1"/>
    <col min="7435" max="7435" width="18" style="111" customWidth="1"/>
    <col min="7436" max="7437" width="18.6328125" style="111" customWidth="1"/>
    <col min="7438" max="7684" width="8.90625" style="111"/>
    <col min="7685" max="7685" width="10.36328125" style="111" customWidth="1"/>
    <col min="7686" max="7686" width="34.6328125" style="111" customWidth="1"/>
    <col min="7687" max="7687" width="8.453125" style="111" customWidth="1"/>
    <col min="7688" max="7688" width="13.54296875" style="111" customWidth="1"/>
    <col min="7689" max="7689" width="14.36328125" style="111" customWidth="1"/>
    <col min="7690" max="7690" width="13.453125" style="111" customWidth="1"/>
    <col min="7691" max="7691" width="18" style="111" customWidth="1"/>
    <col min="7692" max="7693" width="18.6328125" style="111" customWidth="1"/>
    <col min="7694" max="7940" width="8.90625" style="111"/>
    <col min="7941" max="7941" width="10.36328125" style="111" customWidth="1"/>
    <col min="7942" max="7942" width="34.6328125" style="111" customWidth="1"/>
    <col min="7943" max="7943" width="8.453125" style="111" customWidth="1"/>
    <col min="7944" max="7944" width="13.54296875" style="111" customWidth="1"/>
    <col min="7945" max="7945" width="14.36328125" style="111" customWidth="1"/>
    <col min="7946" max="7946" width="13.453125" style="111" customWidth="1"/>
    <col min="7947" max="7947" width="18" style="111" customWidth="1"/>
    <col min="7948" max="7949" width="18.6328125" style="111" customWidth="1"/>
    <col min="7950" max="8196" width="8.90625" style="111"/>
    <col min="8197" max="8197" width="10.36328125" style="111" customWidth="1"/>
    <col min="8198" max="8198" width="34.6328125" style="111" customWidth="1"/>
    <col min="8199" max="8199" width="8.453125" style="111" customWidth="1"/>
    <col min="8200" max="8200" width="13.54296875" style="111" customWidth="1"/>
    <col min="8201" max="8201" width="14.36328125" style="111" customWidth="1"/>
    <col min="8202" max="8202" width="13.453125" style="111" customWidth="1"/>
    <col min="8203" max="8203" width="18" style="111" customWidth="1"/>
    <col min="8204" max="8205" width="18.6328125" style="111" customWidth="1"/>
    <col min="8206" max="8452" width="8.90625" style="111"/>
    <col min="8453" max="8453" width="10.36328125" style="111" customWidth="1"/>
    <col min="8454" max="8454" width="34.6328125" style="111" customWidth="1"/>
    <col min="8455" max="8455" width="8.453125" style="111" customWidth="1"/>
    <col min="8456" max="8456" width="13.54296875" style="111" customWidth="1"/>
    <col min="8457" max="8457" width="14.36328125" style="111" customWidth="1"/>
    <col min="8458" max="8458" width="13.453125" style="111" customWidth="1"/>
    <col min="8459" max="8459" width="18" style="111" customWidth="1"/>
    <col min="8460" max="8461" width="18.6328125" style="111" customWidth="1"/>
    <col min="8462" max="8708" width="8.90625" style="111"/>
    <col min="8709" max="8709" width="10.36328125" style="111" customWidth="1"/>
    <col min="8710" max="8710" width="34.6328125" style="111" customWidth="1"/>
    <col min="8711" max="8711" width="8.453125" style="111" customWidth="1"/>
    <col min="8712" max="8712" width="13.54296875" style="111" customWidth="1"/>
    <col min="8713" max="8713" width="14.36328125" style="111" customWidth="1"/>
    <col min="8714" max="8714" width="13.453125" style="111" customWidth="1"/>
    <col min="8715" max="8715" width="18" style="111" customWidth="1"/>
    <col min="8716" max="8717" width="18.6328125" style="111" customWidth="1"/>
    <col min="8718" max="8964" width="8.90625" style="111"/>
    <col min="8965" max="8965" width="10.36328125" style="111" customWidth="1"/>
    <col min="8966" max="8966" width="34.6328125" style="111" customWidth="1"/>
    <col min="8967" max="8967" width="8.453125" style="111" customWidth="1"/>
    <col min="8968" max="8968" width="13.54296875" style="111" customWidth="1"/>
    <col min="8969" max="8969" width="14.36328125" style="111" customWidth="1"/>
    <col min="8970" max="8970" width="13.453125" style="111" customWidth="1"/>
    <col min="8971" max="8971" width="18" style="111" customWidth="1"/>
    <col min="8972" max="8973" width="18.6328125" style="111" customWidth="1"/>
    <col min="8974" max="9220" width="8.90625" style="111"/>
    <col min="9221" max="9221" width="10.36328125" style="111" customWidth="1"/>
    <col min="9222" max="9222" width="34.6328125" style="111" customWidth="1"/>
    <col min="9223" max="9223" width="8.453125" style="111" customWidth="1"/>
    <col min="9224" max="9224" width="13.54296875" style="111" customWidth="1"/>
    <col min="9225" max="9225" width="14.36328125" style="111" customWidth="1"/>
    <col min="9226" max="9226" width="13.453125" style="111" customWidth="1"/>
    <col min="9227" max="9227" width="18" style="111" customWidth="1"/>
    <col min="9228" max="9229" width="18.6328125" style="111" customWidth="1"/>
    <col min="9230" max="9476" width="8.90625" style="111"/>
    <col min="9477" max="9477" width="10.36328125" style="111" customWidth="1"/>
    <col min="9478" max="9478" width="34.6328125" style="111" customWidth="1"/>
    <col min="9479" max="9479" width="8.453125" style="111" customWidth="1"/>
    <col min="9480" max="9480" width="13.54296875" style="111" customWidth="1"/>
    <col min="9481" max="9481" width="14.36328125" style="111" customWidth="1"/>
    <col min="9482" max="9482" width="13.453125" style="111" customWidth="1"/>
    <col min="9483" max="9483" width="18" style="111" customWidth="1"/>
    <col min="9484" max="9485" width="18.6328125" style="111" customWidth="1"/>
    <col min="9486" max="9732" width="8.90625" style="111"/>
    <col min="9733" max="9733" width="10.36328125" style="111" customWidth="1"/>
    <col min="9734" max="9734" width="34.6328125" style="111" customWidth="1"/>
    <col min="9735" max="9735" width="8.453125" style="111" customWidth="1"/>
    <col min="9736" max="9736" width="13.54296875" style="111" customWidth="1"/>
    <col min="9737" max="9737" width="14.36328125" style="111" customWidth="1"/>
    <col min="9738" max="9738" width="13.453125" style="111" customWidth="1"/>
    <col min="9739" max="9739" width="18" style="111" customWidth="1"/>
    <col min="9740" max="9741" width="18.6328125" style="111" customWidth="1"/>
    <col min="9742" max="9988" width="8.90625" style="111"/>
    <col min="9989" max="9989" width="10.36328125" style="111" customWidth="1"/>
    <col min="9990" max="9990" width="34.6328125" style="111" customWidth="1"/>
    <col min="9991" max="9991" width="8.453125" style="111" customWidth="1"/>
    <col min="9992" max="9992" width="13.54296875" style="111" customWidth="1"/>
    <col min="9993" max="9993" width="14.36328125" style="111" customWidth="1"/>
    <col min="9994" max="9994" width="13.453125" style="111" customWidth="1"/>
    <col min="9995" max="9995" width="18" style="111" customWidth="1"/>
    <col min="9996" max="9997" width="18.6328125" style="111" customWidth="1"/>
    <col min="9998" max="10244" width="8.90625" style="111"/>
    <col min="10245" max="10245" width="10.36328125" style="111" customWidth="1"/>
    <col min="10246" max="10246" width="34.6328125" style="111" customWidth="1"/>
    <col min="10247" max="10247" width="8.453125" style="111" customWidth="1"/>
    <col min="10248" max="10248" width="13.54296875" style="111" customWidth="1"/>
    <col min="10249" max="10249" width="14.36328125" style="111" customWidth="1"/>
    <col min="10250" max="10250" width="13.453125" style="111" customWidth="1"/>
    <col min="10251" max="10251" width="18" style="111" customWidth="1"/>
    <col min="10252" max="10253" width="18.6328125" style="111" customWidth="1"/>
    <col min="10254" max="10500" width="8.90625" style="111"/>
    <col min="10501" max="10501" width="10.36328125" style="111" customWidth="1"/>
    <col min="10502" max="10502" width="34.6328125" style="111" customWidth="1"/>
    <col min="10503" max="10503" width="8.453125" style="111" customWidth="1"/>
    <col min="10504" max="10504" width="13.54296875" style="111" customWidth="1"/>
    <col min="10505" max="10505" width="14.36328125" style="111" customWidth="1"/>
    <col min="10506" max="10506" width="13.453125" style="111" customWidth="1"/>
    <col min="10507" max="10507" width="18" style="111" customWidth="1"/>
    <col min="10508" max="10509" width="18.6328125" style="111" customWidth="1"/>
    <col min="10510" max="10756" width="8.90625" style="111"/>
    <col min="10757" max="10757" width="10.36328125" style="111" customWidth="1"/>
    <col min="10758" max="10758" width="34.6328125" style="111" customWidth="1"/>
    <col min="10759" max="10759" width="8.453125" style="111" customWidth="1"/>
    <col min="10760" max="10760" width="13.54296875" style="111" customWidth="1"/>
    <col min="10761" max="10761" width="14.36328125" style="111" customWidth="1"/>
    <col min="10762" max="10762" width="13.453125" style="111" customWidth="1"/>
    <col min="10763" max="10763" width="18" style="111" customWidth="1"/>
    <col min="10764" max="10765" width="18.6328125" style="111" customWidth="1"/>
    <col min="10766" max="11012" width="8.90625" style="111"/>
    <col min="11013" max="11013" width="10.36328125" style="111" customWidth="1"/>
    <col min="11014" max="11014" width="34.6328125" style="111" customWidth="1"/>
    <col min="11015" max="11015" width="8.453125" style="111" customWidth="1"/>
    <col min="11016" max="11016" width="13.54296875" style="111" customWidth="1"/>
    <col min="11017" max="11017" width="14.36328125" style="111" customWidth="1"/>
    <col min="11018" max="11018" width="13.453125" style="111" customWidth="1"/>
    <col min="11019" max="11019" width="18" style="111" customWidth="1"/>
    <col min="11020" max="11021" width="18.6328125" style="111" customWidth="1"/>
    <col min="11022" max="11268" width="8.90625" style="111"/>
    <col min="11269" max="11269" width="10.36328125" style="111" customWidth="1"/>
    <col min="11270" max="11270" width="34.6328125" style="111" customWidth="1"/>
    <col min="11271" max="11271" width="8.453125" style="111" customWidth="1"/>
    <col min="11272" max="11272" width="13.54296875" style="111" customWidth="1"/>
    <col min="11273" max="11273" width="14.36328125" style="111" customWidth="1"/>
    <col min="11274" max="11274" width="13.453125" style="111" customWidth="1"/>
    <col min="11275" max="11275" width="18" style="111" customWidth="1"/>
    <col min="11276" max="11277" width="18.6328125" style="111" customWidth="1"/>
    <col min="11278" max="11524" width="8.90625" style="111"/>
    <col min="11525" max="11525" width="10.36328125" style="111" customWidth="1"/>
    <col min="11526" max="11526" width="34.6328125" style="111" customWidth="1"/>
    <col min="11527" max="11527" width="8.453125" style="111" customWidth="1"/>
    <col min="11528" max="11528" width="13.54296875" style="111" customWidth="1"/>
    <col min="11529" max="11529" width="14.36328125" style="111" customWidth="1"/>
    <col min="11530" max="11530" width="13.453125" style="111" customWidth="1"/>
    <col min="11531" max="11531" width="18" style="111" customWidth="1"/>
    <col min="11532" max="11533" width="18.6328125" style="111" customWidth="1"/>
    <col min="11534" max="11780" width="8.90625" style="111"/>
    <col min="11781" max="11781" width="10.36328125" style="111" customWidth="1"/>
    <col min="11782" max="11782" width="34.6328125" style="111" customWidth="1"/>
    <col min="11783" max="11783" width="8.453125" style="111" customWidth="1"/>
    <col min="11784" max="11784" width="13.54296875" style="111" customWidth="1"/>
    <col min="11785" max="11785" width="14.36328125" style="111" customWidth="1"/>
    <col min="11786" max="11786" width="13.453125" style="111" customWidth="1"/>
    <col min="11787" max="11787" width="18" style="111" customWidth="1"/>
    <col min="11788" max="11789" width="18.6328125" style="111" customWidth="1"/>
    <col min="11790" max="12036" width="8.90625" style="111"/>
    <col min="12037" max="12037" width="10.36328125" style="111" customWidth="1"/>
    <col min="12038" max="12038" width="34.6328125" style="111" customWidth="1"/>
    <col min="12039" max="12039" width="8.453125" style="111" customWidth="1"/>
    <col min="12040" max="12040" width="13.54296875" style="111" customWidth="1"/>
    <col min="12041" max="12041" width="14.36328125" style="111" customWidth="1"/>
    <col min="12042" max="12042" width="13.453125" style="111" customWidth="1"/>
    <col min="12043" max="12043" width="18" style="111" customWidth="1"/>
    <col min="12044" max="12045" width="18.6328125" style="111" customWidth="1"/>
    <col min="12046" max="12292" width="8.90625" style="111"/>
    <col min="12293" max="12293" width="10.36328125" style="111" customWidth="1"/>
    <col min="12294" max="12294" width="34.6328125" style="111" customWidth="1"/>
    <col min="12295" max="12295" width="8.453125" style="111" customWidth="1"/>
    <col min="12296" max="12296" width="13.54296875" style="111" customWidth="1"/>
    <col min="12297" max="12297" width="14.36328125" style="111" customWidth="1"/>
    <col min="12298" max="12298" width="13.453125" style="111" customWidth="1"/>
    <col min="12299" max="12299" width="18" style="111" customWidth="1"/>
    <col min="12300" max="12301" width="18.6328125" style="111" customWidth="1"/>
    <col min="12302" max="12548" width="8.90625" style="111"/>
    <col min="12549" max="12549" width="10.36328125" style="111" customWidth="1"/>
    <col min="12550" max="12550" width="34.6328125" style="111" customWidth="1"/>
    <col min="12551" max="12551" width="8.453125" style="111" customWidth="1"/>
    <col min="12552" max="12552" width="13.54296875" style="111" customWidth="1"/>
    <col min="12553" max="12553" width="14.36328125" style="111" customWidth="1"/>
    <col min="12554" max="12554" width="13.453125" style="111" customWidth="1"/>
    <col min="12555" max="12555" width="18" style="111" customWidth="1"/>
    <col min="12556" max="12557" width="18.6328125" style="111" customWidth="1"/>
    <col min="12558" max="12804" width="8.90625" style="111"/>
    <col min="12805" max="12805" width="10.36328125" style="111" customWidth="1"/>
    <col min="12806" max="12806" width="34.6328125" style="111" customWidth="1"/>
    <col min="12807" max="12807" width="8.453125" style="111" customWidth="1"/>
    <col min="12808" max="12808" width="13.54296875" style="111" customWidth="1"/>
    <col min="12809" max="12809" width="14.36328125" style="111" customWidth="1"/>
    <col min="12810" max="12810" width="13.453125" style="111" customWidth="1"/>
    <col min="12811" max="12811" width="18" style="111" customWidth="1"/>
    <col min="12812" max="12813" width="18.6328125" style="111" customWidth="1"/>
    <col min="12814" max="13060" width="8.90625" style="111"/>
    <col min="13061" max="13061" width="10.36328125" style="111" customWidth="1"/>
    <col min="13062" max="13062" width="34.6328125" style="111" customWidth="1"/>
    <col min="13063" max="13063" width="8.453125" style="111" customWidth="1"/>
    <col min="13064" max="13064" width="13.54296875" style="111" customWidth="1"/>
    <col min="13065" max="13065" width="14.36328125" style="111" customWidth="1"/>
    <col min="13066" max="13066" width="13.453125" style="111" customWidth="1"/>
    <col min="13067" max="13067" width="18" style="111" customWidth="1"/>
    <col min="13068" max="13069" width="18.6328125" style="111" customWidth="1"/>
    <col min="13070" max="13316" width="8.90625" style="111"/>
    <col min="13317" max="13317" width="10.36328125" style="111" customWidth="1"/>
    <col min="13318" max="13318" width="34.6328125" style="111" customWidth="1"/>
    <col min="13319" max="13319" width="8.453125" style="111" customWidth="1"/>
    <col min="13320" max="13320" width="13.54296875" style="111" customWidth="1"/>
    <col min="13321" max="13321" width="14.36328125" style="111" customWidth="1"/>
    <col min="13322" max="13322" width="13.453125" style="111" customWidth="1"/>
    <col min="13323" max="13323" width="18" style="111" customWidth="1"/>
    <col min="13324" max="13325" width="18.6328125" style="111" customWidth="1"/>
    <col min="13326" max="13572" width="8.90625" style="111"/>
    <col min="13573" max="13573" width="10.36328125" style="111" customWidth="1"/>
    <col min="13574" max="13574" width="34.6328125" style="111" customWidth="1"/>
    <col min="13575" max="13575" width="8.453125" style="111" customWidth="1"/>
    <col min="13576" max="13576" width="13.54296875" style="111" customWidth="1"/>
    <col min="13577" max="13577" width="14.36328125" style="111" customWidth="1"/>
    <col min="13578" max="13578" width="13.453125" style="111" customWidth="1"/>
    <col min="13579" max="13579" width="18" style="111" customWidth="1"/>
    <col min="13580" max="13581" width="18.6328125" style="111" customWidth="1"/>
    <col min="13582" max="13828" width="8.90625" style="111"/>
    <col min="13829" max="13829" width="10.36328125" style="111" customWidth="1"/>
    <col min="13830" max="13830" width="34.6328125" style="111" customWidth="1"/>
    <col min="13831" max="13831" width="8.453125" style="111" customWidth="1"/>
    <col min="13832" max="13832" width="13.54296875" style="111" customWidth="1"/>
    <col min="13833" max="13833" width="14.36328125" style="111" customWidth="1"/>
    <col min="13834" max="13834" width="13.453125" style="111" customWidth="1"/>
    <col min="13835" max="13835" width="18" style="111" customWidth="1"/>
    <col min="13836" max="13837" width="18.6328125" style="111" customWidth="1"/>
    <col min="13838" max="14084" width="8.90625" style="111"/>
    <col min="14085" max="14085" width="10.36328125" style="111" customWidth="1"/>
    <col min="14086" max="14086" width="34.6328125" style="111" customWidth="1"/>
    <col min="14087" max="14087" width="8.453125" style="111" customWidth="1"/>
    <col min="14088" max="14088" width="13.54296875" style="111" customWidth="1"/>
    <col min="14089" max="14089" width="14.36328125" style="111" customWidth="1"/>
    <col min="14090" max="14090" width="13.453125" style="111" customWidth="1"/>
    <col min="14091" max="14091" width="18" style="111" customWidth="1"/>
    <col min="14092" max="14093" width="18.6328125" style="111" customWidth="1"/>
    <col min="14094" max="14340" width="8.90625" style="111"/>
    <col min="14341" max="14341" width="10.36328125" style="111" customWidth="1"/>
    <col min="14342" max="14342" width="34.6328125" style="111" customWidth="1"/>
    <col min="14343" max="14343" width="8.453125" style="111" customWidth="1"/>
    <col min="14344" max="14344" width="13.54296875" style="111" customWidth="1"/>
    <col min="14345" max="14345" width="14.36328125" style="111" customWidth="1"/>
    <col min="14346" max="14346" width="13.453125" style="111" customWidth="1"/>
    <col min="14347" max="14347" width="18" style="111" customWidth="1"/>
    <col min="14348" max="14349" width="18.6328125" style="111" customWidth="1"/>
    <col min="14350" max="14596" width="8.90625" style="111"/>
    <col min="14597" max="14597" width="10.36328125" style="111" customWidth="1"/>
    <col min="14598" max="14598" width="34.6328125" style="111" customWidth="1"/>
    <col min="14599" max="14599" width="8.453125" style="111" customWidth="1"/>
    <col min="14600" max="14600" width="13.54296875" style="111" customWidth="1"/>
    <col min="14601" max="14601" width="14.36328125" style="111" customWidth="1"/>
    <col min="14602" max="14602" width="13.453125" style="111" customWidth="1"/>
    <col min="14603" max="14603" width="18" style="111" customWidth="1"/>
    <col min="14604" max="14605" width="18.6328125" style="111" customWidth="1"/>
    <col min="14606" max="14852" width="8.90625" style="111"/>
    <col min="14853" max="14853" width="10.36328125" style="111" customWidth="1"/>
    <col min="14854" max="14854" width="34.6328125" style="111" customWidth="1"/>
    <col min="14855" max="14855" width="8.453125" style="111" customWidth="1"/>
    <col min="14856" max="14856" width="13.54296875" style="111" customWidth="1"/>
    <col min="14857" max="14857" width="14.36328125" style="111" customWidth="1"/>
    <col min="14858" max="14858" width="13.453125" style="111" customWidth="1"/>
    <col min="14859" max="14859" width="18" style="111" customWidth="1"/>
    <col min="14860" max="14861" width="18.6328125" style="111" customWidth="1"/>
    <col min="14862" max="15108" width="8.90625" style="111"/>
    <col min="15109" max="15109" width="10.36328125" style="111" customWidth="1"/>
    <col min="15110" max="15110" width="34.6328125" style="111" customWidth="1"/>
    <col min="15111" max="15111" width="8.453125" style="111" customWidth="1"/>
    <col min="15112" max="15112" width="13.54296875" style="111" customWidth="1"/>
    <col min="15113" max="15113" width="14.36328125" style="111" customWidth="1"/>
    <col min="15114" max="15114" width="13.453125" style="111" customWidth="1"/>
    <col min="15115" max="15115" width="18" style="111" customWidth="1"/>
    <col min="15116" max="15117" width="18.6328125" style="111" customWidth="1"/>
    <col min="15118" max="15364" width="8.90625" style="111"/>
    <col min="15365" max="15365" width="10.36328125" style="111" customWidth="1"/>
    <col min="15366" max="15366" width="34.6328125" style="111" customWidth="1"/>
    <col min="15367" max="15367" width="8.453125" style="111" customWidth="1"/>
    <col min="15368" max="15368" width="13.54296875" style="111" customWidth="1"/>
    <col min="15369" max="15369" width="14.36328125" style="111" customWidth="1"/>
    <col min="15370" max="15370" width="13.453125" style="111" customWidth="1"/>
    <col min="15371" max="15371" width="18" style="111" customWidth="1"/>
    <col min="15372" max="15373" width="18.6328125" style="111" customWidth="1"/>
    <col min="15374" max="15620" width="8.90625" style="111"/>
    <col min="15621" max="15621" width="10.36328125" style="111" customWidth="1"/>
    <col min="15622" max="15622" width="34.6328125" style="111" customWidth="1"/>
    <col min="15623" max="15623" width="8.453125" style="111" customWidth="1"/>
    <col min="15624" max="15624" width="13.54296875" style="111" customWidth="1"/>
    <col min="15625" max="15625" width="14.36328125" style="111" customWidth="1"/>
    <col min="15626" max="15626" width="13.453125" style="111" customWidth="1"/>
    <col min="15627" max="15627" width="18" style="111" customWidth="1"/>
    <col min="15628" max="15629" width="18.6328125" style="111" customWidth="1"/>
    <col min="15630" max="15876" width="8.90625" style="111"/>
    <col min="15877" max="15877" width="10.36328125" style="111" customWidth="1"/>
    <col min="15878" max="15878" width="34.6328125" style="111" customWidth="1"/>
    <col min="15879" max="15879" width="8.453125" style="111" customWidth="1"/>
    <col min="15880" max="15880" width="13.54296875" style="111" customWidth="1"/>
    <col min="15881" max="15881" width="14.36328125" style="111" customWidth="1"/>
    <col min="15882" max="15882" width="13.453125" style="111" customWidth="1"/>
    <col min="15883" max="15883" width="18" style="111" customWidth="1"/>
    <col min="15884" max="15885" width="18.6328125" style="111" customWidth="1"/>
    <col min="15886" max="16132" width="8.90625" style="111"/>
    <col min="16133" max="16133" width="10.36328125" style="111" customWidth="1"/>
    <col min="16134" max="16134" width="34.6328125" style="111" customWidth="1"/>
    <col min="16135" max="16135" width="8.453125" style="111" customWidth="1"/>
    <col min="16136" max="16136" width="13.54296875" style="111" customWidth="1"/>
    <col min="16137" max="16137" width="14.36328125" style="111" customWidth="1"/>
    <col min="16138" max="16138" width="13.453125" style="111" customWidth="1"/>
    <col min="16139" max="16139" width="18" style="111" customWidth="1"/>
    <col min="16140" max="16141" width="18.6328125" style="111" customWidth="1"/>
    <col min="16142" max="16384" width="8.90625" style="111"/>
  </cols>
  <sheetData>
    <row r="1" spans="1:13" ht="19.5">
      <c r="A1" s="108" t="s">
        <v>50</v>
      </c>
      <c r="B1" s="109"/>
      <c r="C1" s="109"/>
      <c r="D1" s="109"/>
      <c r="E1" s="109"/>
      <c r="F1" s="109"/>
      <c r="G1" s="109"/>
      <c r="H1" s="109"/>
      <c r="I1" s="109"/>
      <c r="J1" s="109"/>
      <c r="K1" s="109"/>
      <c r="L1" s="109"/>
      <c r="M1" s="110"/>
    </row>
    <row r="2" spans="1:13" ht="17.399999999999999" customHeight="1">
      <c r="A2" s="199" t="s">
        <v>51</v>
      </c>
      <c r="B2" s="200"/>
      <c r="C2" s="200"/>
      <c r="D2" s="200"/>
      <c r="E2" s="200"/>
      <c r="F2" s="112"/>
      <c r="G2" s="112"/>
      <c r="H2" s="112"/>
      <c r="I2" s="112"/>
      <c r="J2" s="112"/>
      <c r="K2" s="112"/>
      <c r="L2" s="112"/>
      <c r="M2" s="113"/>
    </row>
    <row r="3" spans="1:13" ht="17.5">
      <c r="A3" s="114" t="s">
        <v>52</v>
      </c>
      <c r="B3" s="115"/>
      <c r="C3" s="115"/>
      <c r="D3" s="115"/>
      <c r="E3" s="115"/>
      <c r="F3" s="115"/>
      <c r="G3" s="115"/>
      <c r="H3" s="115"/>
      <c r="I3" s="115"/>
      <c r="J3" s="115"/>
      <c r="K3" s="115"/>
      <c r="L3" s="115"/>
      <c r="M3" s="116"/>
    </row>
    <row r="4" spans="1:13" ht="16">
      <c r="A4" s="117" t="s">
        <v>53</v>
      </c>
      <c r="B4" s="117" t="s">
        <v>54</v>
      </c>
      <c r="C4" s="117" t="s">
        <v>55</v>
      </c>
      <c r="D4" s="117"/>
      <c r="E4" s="117" t="s">
        <v>56</v>
      </c>
      <c r="F4" s="117" t="s">
        <v>57</v>
      </c>
      <c r="G4" s="117" t="s">
        <v>58</v>
      </c>
      <c r="H4" s="117"/>
      <c r="I4" s="117"/>
      <c r="J4" s="117" t="s">
        <v>59</v>
      </c>
      <c r="K4" s="117" t="s">
        <v>60</v>
      </c>
      <c r="L4" s="117" t="s">
        <v>61</v>
      </c>
      <c r="M4" s="118" t="s">
        <v>62</v>
      </c>
    </row>
    <row r="5" spans="1:13" ht="16">
      <c r="A5" s="124"/>
      <c r="B5" s="120"/>
      <c r="C5" s="119"/>
      <c r="D5" s="119"/>
      <c r="E5" s="125"/>
      <c r="F5" s="124"/>
      <c r="G5" s="126"/>
      <c r="H5" s="126"/>
      <c r="I5" s="126"/>
      <c r="J5" s="127"/>
      <c r="K5" s="127"/>
      <c r="L5" s="128"/>
      <c r="M5" s="129"/>
    </row>
    <row r="6" spans="1:13" ht="16">
      <c r="A6" s="124"/>
      <c r="B6" s="120"/>
      <c r="C6" s="119"/>
      <c r="D6" s="119"/>
      <c r="E6" s="125"/>
      <c r="F6" s="124"/>
      <c r="G6" s="126"/>
      <c r="H6" s="126"/>
      <c r="I6" s="126"/>
      <c r="J6" s="127"/>
      <c r="K6" s="127"/>
      <c r="L6" s="128"/>
      <c r="M6" s="129"/>
    </row>
    <row r="7" spans="1:13" ht="16">
      <c r="A7" s="124"/>
      <c r="B7" s="120"/>
      <c r="C7" s="119"/>
      <c r="D7" s="119"/>
      <c r="E7" s="125"/>
      <c r="F7" s="124"/>
      <c r="G7" s="126"/>
      <c r="H7" s="126"/>
      <c r="I7" s="126"/>
      <c r="J7" s="127"/>
      <c r="K7" s="127"/>
      <c r="L7" s="128"/>
      <c r="M7" s="129"/>
    </row>
    <row r="8" spans="1:13" ht="16">
      <c r="A8" s="124"/>
      <c r="B8" s="120"/>
      <c r="C8" s="119"/>
      <c r="D8" s="119"/>
      <c r="E8" s="125"/>
      <c r="F8" s="124"/>
      <c r="G8" s="126"/>
      <c r="H8" s="126"/>
      <c r="I8" s="126"/>
      <c r="J8" s="127"/>
      <c r="K8" s="127"/>
      <c r="L8" s="128"/>
      <c r="M8" s="129"/>
    </row>
    <row r="9" spans="1:13" ht="16">
      <c r="A9" s="124"/>
      <c r="B9" s="120"/>
      <c r="C9" s="119"/>
      <c r="D9" s="119"/>
      <c r="E9" s="125"/>
      <c r="F9" s="124"/>
      <c r="G9" s="126"/>
      <c r="H9" s="126"/>
      <c r="I9" s="126"/>
      <c r="J9" s="127"/>
      <c r="K9" s="127"/>
      <c r="L9" s="128"/>
      <c r="M9" s="129"/>
    </row>
    <row r="10" spans="1:13" ht="16">
      <c r="A10" s="124"/>
      <c r="B10" s="120"/>
      <c r="C10" s="119"/>
      <c r="D10" s="119"/>
      <c r="E10" s="125"/>
      <c r="F10" s="124"/>
      <c r="G10" s="126"/>
      <c r="H10" s="126"/>
      <c r="I10" s="126"/>
      <c r="J10" s="127"/>
      <c r="K10" s="127"/>
      <c r="L10" s="128"/>
      <c r="M10" s="129"/>
    </row>
    <row r="11" spans="1:13" ht="16">
      <c r="A11" s="124"/>
      <c r="B11" s="120"/>
      <c r="C11" s="119"/>
      <c r="D11" s="119"/>
      <c r="E11" s="125"/>
      <c r="F11" s="124"/>
      <c r="G11" s="126"/>
      <c r="H11" s="126"/>
      <c r="I11" s="126"/>
      <c r="J11" s="127"/>
      <c r="K11" s="127"/>
      <c r="L11" s="128"/>
      <c r="M11" s="129"/>
    </row>
    <row r="12" spans="1:13" ht="16">
      <c r="A12" s="119"/>
      <c r="B12" s="120"/>
      <c r="C12" s="119"/>
      <c r="D12" s="119"/>
      <c r="E12" s="121"/>
      <c r="F12" s="121"/>
      <c r="G12" s="121"/>
      <c r="H12" s="121"/>
      <c r="I12" s="121"/>
      <c r="J12" s="121"/>
      <c r="K12" s="122"/>
      <c r="L12" s="122"/>
      <c r="M12" s="123"/>
    </row>
    <row r="13" spans="1:13" ht="16">
      <c r="A13" s="124"/>
      <c r="B13" s="120">
        <v>44866</v>
      </c>
      <c r="C13" s="119" t="s">
        <v>88</v>
      </c>
      <c r="D13" s="119"/>
      <c r="E13" s="125" t="s">
        <v>111</v>
      </c>
      <c r="F13" s="124"/>
      <c r="G13" s="126"/>
      <c r="H13" s="126"/>
      <c r="I13" s="126"/>
      <c r="J13" s="127"/>
      <c r="K13" s="127">
        <v>613</v>
      </c>
      <c r="L13" s="128"/>
      <c r="M13" s="129"/>
    </row>
    <row r="14" spans="1:13" ht="16">
      <c r="A14" s="124"/>
      <c r="B14" s="120">
        <v>44896</v>
      </c>
      <c r="C14" s="119" t="s">
        <v>88</v>
      </c>
      <c r="D14" s="119"/>
      <c r="E14" s="125" t="s">
        <v>111</v>
      </c>
      <c r="F14" s="124"/>
      <c r="G14" s="126"/>
      <c r="H14" s="126"/>
      <c r="I14" s="126"/>
      <c r="J14" s="127"/>
      <c r="K14" s="127">
        <v>54.26</v>
      </c>
      <c r="L14" s="128"/>
      <c r="M14" s="129"/>
    </row>
    <row r="15" spans="1:13" ht="16.5" customHeight="1">
      <c r="A15" s="124"/>
      <c r="B15" s="120">
        <v>44927</v>
      </c>
      <c r="C15" s="119" t="s">
        <v>88</v>
      </c>
      <c r="D15" s="119"/>
      <c r="E15" s="125" t="s">
        <v>111</v>
      </c>
      <c r="F15" s="124"/>
      <c r="G15" s="126"/>
      <c r="H15" s="126"/>
      <c r="I15" s="126"/>
      <c r="J15" s="127"/>
      <c r="K15" s="126">
        <v>848.79</v>
      </c>
      <c r="L15" s="128"/>
      <c r="M15" s="129"/>
    </row>
    <row r="16" spans="1:13" ht="16.5" customHeight="1">
      <c r="A16" s="124"/>
      <c r="B16" s="120">
        <v>44958</v>
      </c>
      <c r="C16" s="119" t="s">
        <v>88</v>
      </c>
      <c r="D16" s="119"/>
      <c r="E16" s="125" t="s">
        <v>111</v>
      </c>
      <c r="F16" s="124"/>
      <c r="G16" s="126"/>
      <c r="H16" s="126"/>
      <c r="I16" s="126"/>
      <c r="J16" s="127"/>
      <c r="K16" s="127">
        <v>148.61000000000001</v>
      </c>
      <c r="L16" s="128"/>
      <c r="M16" s="129"/>
    </row>
    <row r="17" spans="1:13" ht="16.5" customHeight="1">
      <c r="A17" s="217"/>
      <c r="B17" s="218">
        <v>44986</v>
      </c>
      <c r="C17" s="222" t="s">
        <v>88</v>
      </c>
      <c r="D17" s="222"/>
      <c r="E17" s="223" t="s">
        <v>111</v>
      </c>
      <c r="F17" s="217"/>
      <c r="G17" s="220"/>
      <c r="H17" s="220"/>
      <c r="I17" s="220"/>
      <c r="J17" s="224"/>
      <c r="K17" s="224">
        <f>59.64*0.9</f>
        <v>53.676000000000002</v>
      </c>
      <c r="L17" s="221"/>
      <c r="M17" s="215" t="s">
        <v>159</v>
      </c>
    </row>
    <row r="18" spans="1:13" ht="16.5" customHeight="1">
      <c r="A18" s="217"/>
      <c r="B18" s="218">
        <v>44986</v>
      </c>
      <c r="C18" s="222" t="s">
        <v>88</v>
      </c>
      <c r="D18" s="222"/>
      <c r="E18" s="223" t="s">
        <v>125</v>
      </c>
      <c r="F18" s="217">
        <v>1</v>
      </c>
      <c r="G18" s="220">
        <v>59.67</v>
      </c>
      <c r="H18" s="220"/>
      <c r="I18" s="220"/>
      <c r="J18" s="224">
        <v>0.3</v>
      </c>
      <c r="K18" s="224"/>
      <c r="L18" s="221">
        <f>+J18*G18*F18*0.9</f>
        <v>16.110900000000001</v>
      </c>
      <c r="M18" s="215" t="s">
        <v>159</v>
      </c>
    </row>
    <row r="19" spans="1:13" ht="16.5" customHeight="1">
      <c r="A19" s="217"/>
      <c r="B19" s="218">
        <v>44986</v>
      </c>
      <c r="C19" s="222" t="s">
        <v>88</v>
      </c>
      <c r="D19" s="222"/>
      <c r="E19" s="223" t="s">
        <v>111</v>
      </c>
      <c r="F19" s="217">
        <v>1</v>
      </c>
      <c r="G19" s="220"/>
      <c r="H19" s="220"/>
      <c r="I19" s="220"/>
      <c r="J19" s="224"/>
      <c r="K19" s="224">
        <f>130.99*0.9</f>
        <v>117.89100000000001</v>
      </c>
      <c r="L19" s="221"/>
      <c r="M19" s="215" t="s">
        <v>159</v>
      </c>
    </row>
    <row r="20" spans="1:13" ht="16.5" customHeight="1">
      <c r="A20" s="217"/>
      <c r="B20" s="218">
        <v>44986</v>
      </c>
      <c r="C20" s="222" t="s">
        <v>88</v>
      </c>
      <c r="D20" s="222"/>
      <c r="E20" s="223"/>
      <c r="F20" s="217">
        <v>1</v>
      </c>
      <c r="G20" s="220">
        <v>51.77</v>
      </c>
      <c r="H20" s="220"/>
      <c r="I20" s="220"/>
      <c r="J20" s="224">
        <v>0.3</v>
      </c>
      <c r="K20" s="224"/>
      <c r="L20" s="221">
        <f>+J20*G20*F20*0.9</f>
        <v>13.9779</v>
      </c>
      <c r="M20" s="215" t="s">
        <v>159</v>
      </c>
    </row>
    <row r="21" spans="1:13" ht="13.5">
      <c r="A21" s="124"/>
      <c r="B21" s="130"/>
      <c r="C21" s="130"/>
      <c r="D21" s="130"/>
      <c r="E21" s="130"/>
      <c r="F21" s="130"/>
      <c r="G21" s="130"/>
      <c r="H21" s="130"/>
      <c r="I21" s="130"/>
      <c r="J21" s="130"/>
      <c r="K21" s="131"/>
      <c r="L21" s="130"/>
      <c r="M21" s="123"/>
    </row>
    <row r="22" spans="1:13" ht="13.5">
      <c r="A22" s="124"/>
      <c r="B22" s="132"/>
      <c r="C22" s="201" t="s">
        <v>80</v>
      </c>
      <c r="D22" s="201"/>
      <c r="E22" s="201"/>
      <c r="F22" s="133" t="s">
        <v>81</v>
      </c>
      <c r="G22" s="133"/>
      <c r="H22" s="133"/>
      <c r="I22" s="133"/>
      <c r="J22" s="133"/>
      <c r="K22" s="133">
        <f>SUM(K13:K21)</f>
        <v>1836.2269999999999</v>
      </c>
      <c r="L22" s="133">
        <f>SUM(L13:L21)</f>
        <v>30.088799999999999</v>
      </c>
      <c r="M22" s="134"/>
    </row>
    <row r="23" spans="1:13" ht="13.5">
      <c r="A23" s="124"/>
      <c r="B23" s="132"/>
      <c r="C23" s="201" t="s">
        <v>80</v>
      </c>
      <c r="D23" s="201"/>
      <c r="E23" s="201"/>
      <c r="F23" s="133" t="s">
        <v>81</v>
      </c>
      <c r="G23" s="133"/>
      <c r="H23" s="133"/>
      <c r="I23" s="133"/>
      <c r="J23" s="133"/>
      <c r="K23" s="133">
        <f>+K22+L22</f>
        <v>1866.3157999999999</v>
      </c>
      <c r="L23" s="133"/>
      <c r="M23" s="134"/>
    </row>
    <row r="29" spans="1:13">
      <c r="M29" s="136"/>
    </row>
    <row r="30" spans="1:13">
      <c r="M30" s="136"/>
    </row>
    <row r="31" spans="1:13">
      <c r="M31" s="136"/>
    </row>
    <row r="32" spans="1:13">
      <c r="M32" s="136"/>
    </row>
    <row r="33" spans="1:13">
      <c r="M33" s="136"/>
    </row>
    <row r="34" spans="1:13" ht="27" customHeight="1">
      <c r="M34" s="136"/>
    </row>
    <row r="35" spans="1:13" ht="27" customHeight="1">
      <c r="M35" s="136"/>
    </row>
    <row r="36" spans="1:13">
      <c r="M36" s="136"/>
    </row>
    <row r="37" spans="1:13">
      <c r="M37" s="136"/>
    </row>
    <row r="38" spans="1:13">
      <c r="M38" s="136"/>
    </row>
    <row r="39" spans="1:13">
      <c r="M39" s="136"/>
    </row>
    <row r="40" spans="1:13">
      <c r="M40" s="136"/>
    </row>
    <row r="41" spans="1:13" s="135" customFormat="1">
      <c r="A41" s="111"/>
      <c r="B41" s="111"/>
      <c r="C41" s="111"/>
      <c r="D41" s="111"/>
      <c r="E41" s="111"/>
      <c r="F41" s="111"/>
      <c r="G41" s="111"/>
      <c r="H41" s="111"/>
      <c r="I41" s="111"/>
      <c r="J41" s="111"/>
      <c r="K41" s="111"/>
      <c r="L41" s="111"/>
      <c r="M41" s="136"/>
    </row>
    <row r="42" spans="1:13" s="135" customFormat="1">
      <c r="A42" s="111"/>
      <c r="B42" s="111"/>
      <c r="C42" s="111"/>
      <c r="D42" s="111"/>
      <c r="E42" s="111"/>
      <c r="F42" s="111"/>
      <c r="G42" s="111"/>
      <c r="H42" s="111"/>
      <c r="I42" s="111"/>
      <c r="J42" s="111"/>
      <c r="K42" s="111"/>
      <c r="L42" s="111"/>
      <c r="M42" s="136"/>
    </row>
  </sheetData>
  <mergeCells count="3">
    <mergeCell ref="A2:E2"/>
    <mergeCell ref="C22:E22"/>
    <mergeCell ref="C23:E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BOQ</vt:lpstr>
      <vt:lpstr>Balcony</vt:lpstr>
      <vt:lpstr>Wet Area</vt:lpstr>
      <vt:lpstr>Landscape Areas</vt:lpstr>
      <vt:lpstr>LPG Tank</vt:lpstr>
      <vt:lpstr>Driver Ways</vt:lpstr>
      <vt:lpstr>Balcony!Print_Area</vt:lpstr>
      <vt:lpstr>BOQ!Print_Area</vt:lpstr>
      <vt:lpstr>'Landscape Areas'!Print_Area</vt:lpstr>
      <vt:lpstr>'LPG Tank'!Print_Area</vt:lpstr>
      <vt:lpstr>'Wet Area'!Print_Area</vt:lpstr>
      <vt:lpstr>BOQ!Print_Titles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bluesky1</dc:creator>
  <cp:lastModifiedBy>Himal Kosala</cp:lastModifiedBy>
  <cp:lastPrinted>2022-12-12T05:03:49Z</cp:lastPrinted>
  <dcterms:created xsi:type="dcterms:W3CDTF">1996-10-14T23:33:28Z</dcterms:created>
  <dcterms:modified xsi:type="dcterms:W3CDTF">2023-04-12T07:25:40Z</dcterms:modified>
</cp:coreProperties>
</file>